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hGGHQvwn6dhLOe9yZcdJ5eBcw6KtZN1iJ+L7lkUKJ0GduYUtpGyZNwAJLsQb0ftYcIsjg7A3KUvdt405FJOI+A==" workbookSaltValue="YlxTAN23ZCdBSbTqRJk4cA==" workbookSpinCount="100000" lockStructure="1"/>
  <bookViews>
    <workbookView xWindow="0" yWindow="0" windowWidth="7500" windowHeight="13335"/>
  </bookViews>
  <sheets>
    <sheet name="Rectification" sheetId="5" r:id="rId1"/>
    <sheet name="Equilibrium" sheetId="10" r:id="rId2"/>
    <sheet name="Figures" sheetId="11" r:id="rId3"/>
    <sheet name="Credits" sheetId="12" r:id="rId4"/>
  </sheets>
  <externalReferences>
    <externalReference r:id="rId5"/>
    <externalReference r:id="rId6"/>
  </externalReferences>
  <definedNames>
    <definedName name="A" localSheetId="3">[2]Absorption_packed!#REF!</definedName>
    <definedName name="A">Equilibrium!#REF!</definedName>
    <definedName name="A." localSheetId="3">[2]Absorption_packed!#REF!</definedName>
    <definedName name="A.">Equilibrium!#REF!</definedName>
    <definedName name="A..">#REF!</definedName>
    <definedName name="AA">Equilibrium!$B$23</definedName>
    <definedName name="alfa">Rectification!$B$5</definedName>
    <definedName name="B" localSheetId="3">#REF!</definedName>
    <definedName name="B">Equilibrium!#REF!</definedName>
    <definedName name="B." localSheetId="3">[2]Absorption_packed!#REF!</definedName>
    <definedName name="B.">Equilibrium!#REF!</definedName>
    <definedName name="B..">#REF!</definedName>
    <definedName name="BB">Equilibrium!$B$24</definedName>
    <definedName name="C." localSheetId="3">[2]Absorption_packed!#REF!</definedName>
    <definedName name="C.">Equilibrium!#REF!</definedName>
    <definedName name="C_" localSheetId="3">#REF!</definedName>
    <definedName name="C_">Equilibrium!#REF!</definedName>
    <definedName name="CC">Equilibrium!$B$25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Cpl1.">Rectification!#REF!</definedName>
    <definedName name="Cpl2.">Rectification!#REF!</definedName>
    <definedName name="Cplm">Rectification!#REF!</definedName>
    <definedName name="D." localSheetId="3">[2]Absorption_packed!#REF!</definedName>
    <definedName name="D." localSheetId="1">Equilibrium!#REF!</definedName>
    <definedName name="D.">Rectification!$E$13</definedName>
    <definedName name="DD">Equilibrium!$B$26</definedName>
    <definedName name="dm">#REF!</definedName>
    <definedName name="dV">#REF!</definedName>
    <definedName name="F">Rectification!$B$2</definedName>
    <definedName name="fv">Rectification!#REF!</definedName>
    <definedName name="HG">[2]Absorption_packed!$F$38</definedName>
    <definedName name="HL">[2]Absorption_packed!$F$40</definedName>
    <definedName name="hlv1.">Rectification!#REF!</definedName>
    <definedName name="hlv2.">Rectification!#REF!</definedName>
    <definedName name="hlvm">Rectification!#REF!</definedName>
    <definedName name="HOG">[2]Absorption_packed!$F$39</definedName>
    <definedName name="HOL">[2]Absorption_packed!$F$41</definedName>
    <definedName name="k_x">[2]Absorption_packed!#REF!</definedName>
    <definedName name="k_x.a">[2]Absorption_packed!$E$7</definedName>
    <definedName name="K_x.a.">[2]Absorption_packed!$M$35</definedName>
    <definedName name="k_y">[2]Absorption_packed!#REF!</definedName>
    <definedName name="K_y.">[2]Absorption_packed!#REF!</definedName>
    <definedName name="k_y.a">[2]Absorption_packed!$E$6</definedName>
    <definedName name="K_y.a.">[2]Absorption_packed!$I$35</definedName>
    <definedName name="ky">[2]Absorption_packed!#REF!</definedName>
    <definedName name="Ky.">[2]Absorption_packed!#REF!</definedName>
    <definedName name="L.">[2]Absorption_packed!$B$6</definedName>
    <definedName name="L_">[2]Absorption_packed!#REF!</definedName>
    <definedName name="L_V">[2]Absorption_packed!#REF!</definedName>
    <definedName name="LA">#REF!</definedName>
    <definedName name="Lm">[2]Absorption_packed!$I$17</definedName>
    <definedName name="Ln">[2]Absorption_packed!#REF!</definedName>
    <definedName name="Ln." localSheetId="3">#REF!</definedName>
    <definedName name="Ln.">Rectification!$E$14</definedName>
    <definedName name="Lo">[2]Absorption_packed!#REF!</definedName>
    <definedName name="Lo." localSheetId="3">#REF!</definedName>
    <definedName name="Lo.">Rectification!$E$12</definedName>
    <definedName name="m">[2]Absorption_packed!$B$12</definedName>
    <definedName name="m_cal">#REF!</definedName>
    <definedName name="m_empty">[1]Dados!#REF!</definedName>
    <definedName name="m_pic">#REF!</definedName>
    <definedName name="m_prov">#REF!</definedName>
    <definedName name="m1_">#REF!</definedName>
    <definedName name="MM1.">#REF!</definedName>
    <definedName name="MM2.">#REF!</definedName>
    <definedName name="mo">[1]Dados!#REF!</definedName>
    <definedName name="Nd">#REF!</definedName>
    <definedName name="NG">[2]Absorption_packed!$I$38</definedName>
    <definedName name="NL">[2]Absorption_packed!$I$40</definedName>
    <definedName name="NM">#REF!</definedName>
    <definedName name="Nn">#REF!</definedName>
    <definedName name="Nn_1">#REF!</definedName>
    <definedName name="No">#REF!</definedName>
    <definedName name="NOG">[2]Absorption_packed!$I$39</definedName>
    <definedName name="NOL">[2]Absorption_packed!$I$41</definedName>
    <definedName name="P">Rectification!$B$3</definedName>
    <definedName name="q">Rectification!$B$4</definedName>
    <definedName name="R.">Rectification!$B$11</definedName>
    <definedName name="R_">Rectification!$B$11</definedName>
    <definedName name="rho_1">#REF!</definedName>
    <definedName name="rho_2">#REF!</definedName>
    <definedName name="S">[2]Absorption_packed!$E$2</definedName>
    <definedName name="slope_n">#REF!</definedName>
    <definedName name="solver_adj" localSheetId="1" hidden="1">Equilibrium!$B$23:$B$26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"0.075"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Equilibrium!$G$21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3</definedName>
    <definedName name="solver_val" localSheetId="1" hidden="1">0</definedName>
    <definedName name="solver_ver" localSheetId="1" hidden="1">3</definedName>
    <definedName name="Td">Rectification!#REF!</definedName>
    <definedName name="Tf">Rectification!#REF!</definedName>
    <definedName name="Tn">Rectification!#REF!</definedName>
    <definedName name="Tw">Rectification!#REF!</definedName>
    <definedName name="V">[2]Absorption_packed!#REF!</definedName>
    <definedName name="V.">[2]Absorption_packed!$B$2</definedName>
    <definedName name="V1." localSheetId="3">#REF!</definedName>
    <definedName name="V1.">Rectification!$E$11</definedName>
    <definedName name="V1_">#REF!</definedName>
    <definedName name="Vm">[2]Absorption_packed!$I$14</definedName>
    <definedName name="Vn_1">[2]Absorption_packed!#REF!</definedName>
    <definedName name="Vn_1." localSheetId="3">#REF!</definedName>
    <definedName name="Vn_1.">Rectification!$E$15</definedName>
    <definedName name="W.">Rectification!$E$16</definedName>
    <definedName name="x1.">[2]Absorption_packed!$B$9</definedName>
    <definedName name="x1_.">[2]Absorption_packed!$I$8</definedName>
    <definedName name="x2.">[2]Absorption_packed!$B$7</definedName>
    <definedName name="x2_.">[2]Absorption_packed!$I$9</definedName>
    <definedName name="xai1.">[2]Absorption_packed!$E$13</definedName>
    <definedName name="xai2.">[2]Absorption_packed!$E$16</definedName>
    <definedName name="xaL">[2]Absorption_packed!#REF!</definedName>
    <definedName name="xaM">#REF!</definedName>
    <definedName name="xan">#REF!</definedName>
    <definedName name="xao">#REF!</definedName>
    <definedName name="xco">#REF!</definedName>
    <definedName name="xd">Rectification!$B$13</definedName>
    <definedName name="xf">Rectification!$B$12</definedName>
    <definedName name="xn" localSheetId="3">[2]Absorption_packed!#REF!</definedName>
    <definedName name="xn">Rectification!#REF!</definedName>
    <definedName name="xo">[2]Absorption_packed!#REF!</definedName>
    <definedName name="xw">Rectification!$B$14</definedName>
    <definedName name="y1.">[2]Absorption_packed!$B$3</definedName>
    <definedName name="y1_">[2]Absorption_packed!#REF!</definedName>
    <definedName name="y1_.">[2]Absorption_packed!$I$6</definedName>
    <definedName name="y2.">[2]Absorption_packed!$B$4</definedName>
    <definedName name="y2_.">[2]Absorption_packed!$I$7</definedName>
    <definedName name="ya1.">#REF!</definedName>
    <definedName name="ya1_">#REF!</definedName>
    <definedName name="ya10.">#REF!</definedName>
    <definedName name="ya2.">#REF!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i1.">[2]Absorption_packed!$E$14</definedName>
    <definedName name="yai2.">[2]Absorption_packed!$E$17</definedName>
    <definedName name="yaM">#REF!</definedName>
    <definedName name="yan">#REF!</definedName>
    <definedName name="yan_1">#REF!</definedName>
    <definedName name="yao">#REF!</definedName>
    <definedName name="ycn_1">#REF!</definedName>
    <definedName name="yco">#REF!</definedName>
    <definedName name="yn_1">[2]Absorption_packed!#REF!</definedName>
    <definedName name="yw">Rectification!#REF!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J5" i="5" s="1"/>
  <c r="I4" i="5"/>
  <c r="J4" i="5" s="1"/>
  <c r="F5" i="10"/>
  <c r="G5" i="10" s="1"/>
  <c r="F6" i="10"/>
  <c r="G6" i="10" s="1"/>
  <c r="F7" i="10"/>
  <c r="D7" i="10" s="1"/>
  <c r="F8" i="10"/>
  <c r="D8" i="10" s="1"/>
  <c r="F9" i="10"/>
  <c r="D9" i="10" s="1"/>
  <c r="F10" i="10"/>
  <c r="G10" i="10" s="1"/>
  <c r="F11" i="10"/>
  <c r="D11" i="10" s="1"/>
  <c r="F12" i="10"/>
  <c r="D12" i="10" s="1"/>
  <c r="F13" i="10"/>
  <c r="D13" i="10" s="1"/>
  <c r="F14" i="10"/>
  <c r="G14" i="10" s="1"/>
  <c r="F15" i="10"/>
  <c r="D15" i="10" s="1"/>
  <c r="F16" i="10"/>
  <c r="D16" i="10" s="1"/>
  <c r="F17" i="10"/>
  <c r="D17" i="10" s="1"/>
  <c r="F18" i="10"/>
  <c r="G18" i="10" s="1"/>
  <c r="F19" i="10"/>
  <c r="D19" i="10" s="1"/>
  <c r="F20" i="10"/>
  <c r="D20" i="10" s="1"/>
  <c r="F4" i="10"/>
  <c r="D4" i="10" s="1"/>
  <c r="E13" i="5"/>
  <c r="E16" i="5" s="1"/>
  <c r="E15" i="5" s="1"/>
  <c r="E14" i="5" s="1"/>
  <c r="B5" i="5"/>
  <c r="E28" i="5"/>
  <c r="H22" i="5"/>
  <c r="I22" i="5" s="1"/>
  <c r="E5" i="10"/>
  <c r="E6" i="10"/>
  <c r="E7" i="10"/>
  <c r="G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4" i="10"/>
  <c r="I21" i="5"/>
  <c r="G22" i="5"/>
  <c r="H21" i="5"/>
  <c r="F21" i="5"/>
  <c r="G21" i="5" s="1"/>
  <c r="D22" i="5"/>
  <c r="E22" i="5" s="1"/>
  <c r="B15" i="5"/>
  <c r="E21" i="5"/>
  <c r="I24" i="5" l="1"/>
  <c r="I23" i="5"/>
  <c r="G15" i="10"/>
  <c r="G11" i="10"/>
  <c r="G19" i="10"/>
  <c r="G17" i="10"/>
  <c r="G9" i="10"/>
  <c r="D5" i="10"/>
  <c r="G20" i="10"/>
  <c r="G16" i="10"/>
  <c r="G12" i="10"/>
  <c r="G4" i="10"/>
  <c r="G13" i="10"/>
  <c r="G8" i="10"/>
  <c r="J6" i="5"/>
  <c r="J8" i="5" s="1"/>
  <c r="E12" i="5"/>
  <c r="E11" i="5" s="1"/>
  <c r="D18" i="10"/>
  <c r="D14" i="10"/>
  <c r="D10" i="10"/>
  <c r="D6" i="10"/>
  <c r="G21" i="10" l="1"/>
  <c r="H29" i="5" l="1"/>
  <c r="F29" i="5"/>
  <c r="G29" i="5"/>
  <c r="G36" i="5"/>
  <c r="F36" i="5"/>
  <c r="H36" i="5"/>
  <c r="H40" i="5"/>
  <c r="G40" i="5"/>
  <c r="F40" i="5"/>
  <c r="G35" i="5"/>
  <c r="F35" i="5"/>
  <c r="H35" i="5"/>
  <c r="G33" i="5"/>
  <c r="F33" i="5"/>
  <c r="H33" i="5"/>
  <c r="H47" i="5"/>
  <c r="G47" i="5"/>
  <c r="F47" i="5"/>
  <c r="G41" i="5"/>
  <c r="F41" i="5"/>
  <c r="H41" i="5"/>
  <c r="H45" i="5"/>
  <c r="G45" i="5"/>
  <c r="F45" i="5"/>
  <c r="F37" i="5"/>
  <c r="G37" i="5"/>
  <c r="H37" i="5"/>
  <c r="G38" i="5"/>
  <c r="F38" i="5"/>
  <c r="H38" i="5"/>
  <c r="H34" i="5"/>
  <c r="F34" i="5"/>
  <c r="G34" i="5"/>
  <c r="F44" i="5"/>
  <c r="G44" i="5"/>
  <c r="H44" i="5"/>
  <c r="H42" i="5"/>
  <c r="F42" i="5"/>
  <c r="G42" i="5"/>
  <c r="H46" i="5"/>
  <c r="G46" i="5"/>
  <c r="F46" i="5"/>
  <c r="G31" i="5"/>
  <c r="H31" i="5"/>
  <c r="F31" i="5"/>
  <c r="G30" i="5"/>
  <c r="F30" i="5"/>
  <c r="H30" i="5"/>
  <c r="G32" i="5"/>
  <c r="H32" i="5"/>
  <c r="F32" i="5"/>
  <c r="H28" i="5"/>
  <c r="H16" i="5"/>
  <c r="H15" i="5"/>
  <c r="H39" i="5"/>
  <c r="F39" i="5"/>
  <c r="G39" i="5"/>
  <c r="G43" i="5"/>
  <c r="F43" i="5"/>
  <c r="H43" i="5"/>
  <c r="E47" i="5"/>
  <c r="D47" i="5"/>
  <c r="E43" i="5"/>
  <c r="D43" i="5"/>
  <c r="E44" i="5"/>
  <c r="D44" i="5"/>
  <c r="E45" i="5"/>
  <c r="D45" i="5"/>
  <c r="E46" i="5"/>
  <c r="D46" i="5"/>
  <c r="G28" i="5"/>
  <c r="H14" i="5"/>
  <c r="E29" i="5"/>
  <c r="D29" i="5"/>
  <c r="E30" i="5"/>
  <c r="D30" i="5"/>
  <c r="E31" i="5"/>
  <c r="D31" i="5"/>
  <c r="E32" i="5"/>
  <c r="D32" i="5"/>
  <c r="E33" i="5"/>
  <c r="D33" i="5"/>
  <c r="E34" i="5"/>
  <c r="D34" i="5"/>
  <c r="E35" i="5"/>
  <c r="D35" i="5"/>
  <c r="E36" i="5"/>
  <c r="D36" i="5"/>
  <c r="E37" i="5"/>
  <c r="D37" i="5"/>
  <c r="E38" i="5"/>
  <c r="D38" i="5"/>
  <c r="E39" i="5"/>
  <c r="D39" i="5"/>
  <c r="E40" i="5"/>
  <c r="D40" i="5"/>
  <c r="E41" i="5"/>
  <c r="D41" i="5"/>
  <c r="E42" i="5"/>
  <c r="D42" i="5"/>
  <c r="F28" i="5"/>
  <c r="D28" i="5"/>
</calcChain>
</file>

<file path=xl/sharedStrings.xml><?xml version="1.0" encoding="utf-8"?>
<sst xmlns="http://schemas.openxmlformats.org/spreadsheetml/2006/main" count="75" uniqueCount="67">
  <si>
    <t>q</t>
  </si>
  <si>
    <t>xf</t>
  </si>
  <si>
    <t>xd</t>
  </si>
  <si>
    <t>xw</t>
  </si>
  <si>
    <t>y(0)</t>
  </si>
  <si>
    <t>bar</t>
  </si>
  <si>
    <t>F</t>
  </si>
  <si>
    <t>P</t>
  </si>
  <si>
    <t>T</t>
  </si>
  <si>
    <t>x</t>
  </si>
  <si>
    <t>y</t>
  </si>
  <si>
    <t>-</t>
  </si>
  <si>
    <t>SE</t>
  </si>
  <si>
    <t>E</t>
  </si>
  <si>
    <t>Nstages</t>
  </si>
  <si>
    <t>Feed tray</t>
  </si>
  <si>
    <t>V1.</t>
  </si>
  <si>
    <t>Lo.</t>
  </si>
  <si>
    <t>D.</t>
  </si>
  <si>
    <t>Ln.</t>
  </si>
  <si>
    <t>Vn+1.</t>
  </si>
  <si>
    <t>W.</t>
  </si>
  <si>
    <t>Enriching line:</t>
  </si>
  <si>
    <t>Stripping line:</t>
  </si>
  <si>
    <t>q feed line:</t>
  </si>
  <si>
    <t>Stages:</t>
  </si>
  <si>
    <t>slope_S</t>
  </si>
  <si>
    <t>diff x</t>
  </si>
  <si>
    <t>interc_S</t>
  </si>
  <si>
    <t>diff F</t>
  </si>
  <si>
    <t>Initial Data:</t>
  </si>
  <si>
    <t>Rectification</t>
  </si>
  <si>
    <t>R</t>
  </si>
  <si>
    <t>xq</t>
  </si>
  <si>
    <t>yq</t>
  </si>
  <si>
    <t>xe</t>
  </si>
  <si>
    <t>ye</t>
  </si>
  <si>
    <t>xs</t>
  </si>
  <si>
    <t>ys</t>
  </si>
  <si>
    <t>Coefficients:</t>
  </si>
  <si>
    <t>McCabe-Thiele Method</t>
  </si>
  <si>
    <t>Equilibrium Data:</t>
  </si>
  <si>
    <t>Nplates</t>
  </si>
  <si>
    <t>x1</t>
  </si>
  <si>
    <t>y1</t>
  </si>
  <si>
    <t>y1'</t>
  </si>
  <si>
    <t>Ethanol</t>
  </si>
  <si>
    <t>Water</t>
  </si>
  <si>
    <t>alpha</t>
  </si>
  <si>
    <t>alpha'</t>
  </si>
  <si>
    <t>BB</t>
  </si>
  <si>
    <t>AA</t>
  </si>
  <si>
    <t>CC</t>
  </si>
  <si>
    <t>DD</t>
  </si>
  <si>
    <t>angle</t>
  </si>
  <si>
    <t>α</t>
  </si>
  <si>
    <t>D</t>
  </si>
  <si>
    <t>Nmin</t>
  </si>
  <si>
    <t>mol</t>
  </si>
  <si>
    <t>Fenske equation:</t>
  </si>
  <si>
    <t>av</t>
  </si>
  <si>
    <t>W</t>
  </si>
  <si>
    <t>°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</si>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</sst>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0"/>
      <name val="Verdana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Font="1" applyFill="1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4" borderId="4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2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1" xfId="0" applyFont="1" applyFill="1" applyBorder="1" applyAlignment="1" applyProtection="1">
      <alignment horizontal="center" vertical="center"/>
      <protection locked="0"/>
    </xf>
    <xf numFmtId="2" fontId="3" fillId="3" borderId="1" xfId="0" applyNumberFormat="1" applyFont="1" applyFill="1" applyBorder="1" applyAlignment="1" applyProtection="1">
      <alignment horizontal="center" vertical="center"/>
      <protection locked="0"/>
    </xf>
    <xf numFmtId="165" fontId="3" fillId="3" borderId="1" xfId="0" applyNumberFormat="1" applyFont="1" applyFill="1" applyBorder="1" applyAlignment="1" applyProtection="1">
      <alignment horizontal="center"/>
      <protection locked="0"/>
    </xf>
    <xf numFmtId="165" fontId="6" fillId="3" borderId="1" xfId="0" applyNumberFormat="1" applyFont="1" applyFill="1" applyBorder="1" applyAlignment="1" applyProtection="1">
      <alignment horizontal="center"/>
      <protection locked="0"/>
    </xf>
    <xf numFmtId="11" fontId="0" fillId="5" borderId="5" xfId="0" applyNumberFormat="1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2" fontId="3" fillId="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Font="1" applyBorder="1" applyAlignment="1">
      <alignment horizontal="center"/>
    </xf>
    <xf numFmtId="164" fontId="3" fillId="3" borderId="1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/>
    <xf numFmtId="0" fontId="0" fillId="0" borderId="0" xfId="0" applyBorder="1"/>
    <xf numFmtId="0" fontId="0" fillId="0" borderId="19" xfId="0" applyBorder="1"/>
    <xf numFmtId="0" fontId="3" fillId="0" borderId="20" xfId="0" applyFont="1" applyBorder="1"/>
    <xf numFmtId="0" fontId="0" fillId="0" borderId="21" xfId="0" applyBorder="1" applyAlignment="1">
      <alignment horizontal="left"/>
    </xf>
    <xf numFmtId="0" fontId="0" fillId="0" borderId="21" xfId="0" applyBorder="1"/>
    <xf numFmtId="0" fontId="0" fillId="0" borderId="22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45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A-492A-9BD0-693F0CE39BC2}"/>
            </c:ext>
          </c:extLst>
        </c:ser>
        <c:ser>
          <c:idx val="2"/>
          <c:order val="1"/>
          <c:tx>
            <c:v>model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Equilibrium!$D$4:$D$20</c:f>
              <c:numCache>
                <c:formatCode>0.000</c:formatCode>
                <c:ptCount val="17"/>
                <c:pt idx="0">
                  <c:v>0</c:v>
                </c:pt>
                <c:pt idx="1">
                  <c:v>0.17070938453601289</c:v>
                </c:pt>
                <c:pt idx="2">
                  <c:v>0.38659557142352069</c:v>
                </c:pt>
                <c:pt idx="3">
                  <c:v>0.43494953702504102</c:v>
                </c:pt>
                <c:pt idx="4">
                  <c:v>0.47224332422972626</c:v>
                </c:pt>
                <c:pt idx="5">
                  <c:v>0.51068653342023573</c:v>
                </c:pt>
                <c:pt idx="6">
                  <c:v>0.54963222846062643</c:v>
                </c:pt>
                <c:pt idx="7">
                  <c:v>0.55890025100973562</c:v>
                </c:pt>
                <c:pt idx="8">
                  <c:v>0.5824631504972243</c:v>
                </c:pt>
                <c:pt idx="9">
                  <c:v>0.60658423610566847</c:v>
                </c:pt>
                <c:pt idx="10">
                  <c:v>0.65165942380194608</c:v>
                </c:pt>
                <c:pt idx="11">
                  <c:v>0.65709605919027636</c:v>
                </c:pt>
                <c:pt idx="12">
                  <c:v>0.68309366637578539</c:v>
                </c:pt>
                <c:pt idx="13">
                  <c:v>0.74083973246637647</c:v>
                </c:pt>
                <c:pt idx="14">
                  <c:v>0.7865242682921656</c:v>
                </c:pt>
                <c:pt idx="15">
                  <c:v>0.89926046867766385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A-492A-9BD0-693F0CE39BC2}"/>
            </c:ext>
          </c:extLst>
        </c:ser>
        <c:ser>
          <c:idx val="3"/>
          <c:order val="2"/>
          <c:tx>
            <c:v>q_line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(Rectification!$D$21,Rectification!$D$22)</c:f>
              <c:numCache>
                <c:formatCode>0.000</c:formatCode>
                <c:ptCount val="2"/>
                <c:pt idx="0">
                  <c:v>1</c:v>
                </c:pt>
                <c:pt idx="1">
                  <c:v>0.1</c:v>
                </c:pt>
              </c:numCache>
            </c:numRef>
          </c:xVal>
          <c:yVal>
            <c:numRef>
              <c:f>(Rectification!$E$21,Rectification!$E$22)</c:f>
              <c:numCache>
                <c:formatCode>0.000</c:formatCode>
                <c:ptCount val="2"/>
                <c:pt idx="0">
                  <c:v>5.5000000000000009</c:v>
                </c:pt>
                <c:pt idx="1">
                  <c:v>9.9999999999999978E-2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5A-492A-9BD0-693F0CE39BC2}"/>
            </c:ext>
          </c:extLst>
        </c:ser>
        <c:ser>
          <c:idx val="4"/>
          <c:order val="3"/>
          <c:tx>
            <c:v>e_line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Rectification!$F$21:$F$22</c:f>
              <c:numCache>
                <c:formatCode>0.000</c:formatCode>
                <c:ptCount val="2"/>
                <c:pt idx="0">
                  <c:v>0.77</c:v>
                </c:pt>
                <c:pt idx="1">
                  <c:v>0</c:v>
                </c:pt>
              </c:numCache>
            </c:numRef>
          </c:xVal>
          <c:yVal>
            <c:numRef>
              <c:f>Rectification!$G$21:$G$22</c:f>
              <c:numCache>
                <c:formatCode>0.000</c:formatCode>
                <c:ptCount val="2"/>
                <c:pt idx="0">
                  <c:v>0.77</c:v>
                </c:pt>
                <c:pt idx="1">
                  <c:v>0.38500000000000001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5A-492A-9BD0-693F0CE39BC2}"/>
            </c:ext>
          </c:extLst>
        </c:ser>
        <c:ser>
          <c:idx val="5"/>
          <c:order val="4"/>
          <c:tx>
            <c:v>s_line</c:v>
          </c:tx>
          <c:spPr>
            <a:ln w="19050" cap="flat" cmpd="sng" algn="ctr">
              <a:solidFill>
                <a:schemeClr val="dk1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Rectification!$H$21:$H$22</c:f>
              <c:numCache>
                <c:formatCode>0.000</c:formatCode>
                <c:ptCount val="2"/>
                <c:pt idx="0">
                  <c:v>0.02</c:v>
                </c:pt>
                <c:pt idx="1">
                  <c:v>0.16090909090909092</c:v>
                </c:pt>
              </c:numCache>
            </c:numRef>
          </c:xVal>
          <c:yVal>
            <c:numRef>
              <c:f>Rectification!$I$21:$I$22</c:f>
              <c:numCache>
                <c:formatCode>0.000</c:formatCode>
                <c:ptCount val="2"/>
                <c:pt idx="0">
                  <c:v>0.02</c:v>
                </c:pt>
                <c:pt idx="1">
                  <c:v>0.46545454545454557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5A-492A-9BD0-693F0CE39BC2}"/>
            </c:ext>
          </c:extLst>
        </c:ser>
        <c:ser>
          <c:idx val="6"/>
          <c:order val="5"/>
          <c:tx>
            <c:v>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Rectification!$D$28:$E$28</c:f>
              <c:numCache>
                <c:formatCode>0.000</c:formatCode>
                <c:ptCount val="2"/>
                <c:pt idx="0">
                  <c:v>0.72244929362611987</c:v>
                </c:pt>
                <c:pt idx="1">
                  <c:v>0.77</c:v>
                </c:pt>
              </c:numCache>
            </c:numRef>
          </c:xVal>
          <c:yVal>
            <c:numRef>
              <c:f>(Rectification!$E$28,Rectification!$E$28)</c:f>
              <c:numCache>
                <c:formatCode>0.000</c:formatCode>
                <c:ptCount val="2"/>
                <c:pt idx="0">
                  <c:v>0.77</c:v>
                </c:pt>
                <c:pt idx="1">
                  <c:v>0.77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5A-492A-9BD0-693F0CE39BC2}"/>
            </c:ext>
          </c:extLst>
        </c:ser>
        <c:ser>
          <c:idx val="7"/>
          <c:order val="6"/>
          <c:tx>
            <c:v>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(Rectification!$D$28,Rectification!$D$28)</c:f>
              <c:numCache>
                <c:formatCode>0.000</c:formatCode>
                <c:ptCount val="2"/>
                <c:pt idx="0">
                  <c:v>0.72244929362611987</c:v>
                </c:pt>
                <c:pt idx="1">
                  <c:v>0.72244929362611987</c:v>
                </c:pt>
              </c:numCache>
            </c:numRef>
          </c:xVal>
          <c:yVal>
            <c:numRef>
              <c:f>Rectification!$E$28:$E$29</c:f>
              <c:numCache>
                <c:formatCode>0.000</c:formatCode>
                <c:ptCount val="2"/>
                <c:pt idx="0">
                  <c:v>0.77</c:v>
                </c:pt>
                <c:pt idx="1">
                  <c:v>0.74622464681306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5A-492A-9BD0-693F0CE39BC2}"/>
            </c:ext>
          </c:extLst>
        </c:ser>
        <c:ser>
          <c:idx val="8"/>
          <c:order val="7"/>
          <c:tx>
            <c:v>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(Rectification!$D$28,Rectification!$D$29)</c:f>
              <c:numCache>
                <c:formatCode>0.000</c:formatCode>
                <c:ptCount val="2"/>
                <c:pt idx="0">
                  <c:v>0.72244929362611987</c:v>
                </c:pt>
                <c:pt idx="1">
                  <c:v>0.68507805384729603</c:v>
                </c:pt>
              </c:numCache>
            </c:numRef>
          </c:xVal>
          <c:yVal>
            <c:numRef>
              <c:f>(Rectification!$E$29,Rectification!$E$29)</c:f>
              <c:numCache>
                <c:formatCode>0.000</c:formatCode>
                <c:ptCount val="2"/>
                <c:pt idx="0">
                  <c:v>0.74622464681306</c:v>
                </c:pt>
                <c:pt idx="1">
                  <c:v>0.74622464681306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5A-492A-9BD0-693F0CE39BC2}"/>
            </c:ext>
          </c:extLst>
        </c:ser>
        <c:ser>
          <c:idx val="9"/>
          <c:order val="8"/>
          <c:tx>
            <c:v>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(Rectification!$D$29,Rectification!$D$29)</c:f>
              <c:numCache>
                <c:formatCode>0.000</c:formatCode>
                <c:ptCount val="2"/>
                <c:pt idx="0">
                  <c:v>0.68507805384729603</c:v>
                </c:pt>
                <c:pt idx="1">
                  <c:v>0.68507805384729603</c:v>
                </c:pt>
              </c:numCache>
            </c:numRef>
          </c:xVal>
          <c:yVal>
            <c:numRef>
              <c:f>Rectification!$E$29:$E$30</c:f>
              <c:numCache>
                <c:formatCode>0.000</c:formatCode>
                <c:ptCount val="2"/>
                <c:pt idx="0">
                  <c:v>0.74622464681306</c:v>
                </c:pt>
                <c:pt idx="1">
                  <c:v>0.72753902692364802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25A-492A-9BD0-693F0CE39BC2}"/>
            </c:ext>
          </c:extLst>
        </c:ser>
        <c:ser>
          <c:idx val="10"/>
          <c:order val="9"/>
          <c:tx>
            <c:v>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Rectification!$D$29:$D$30</c:f>
              <c:numCache>
                <c:formatCode>0.000</c:formatCode>
                <c:ptCount val="2"/>
                <c:pt idx="0">
                  <c:v>0.68507805384729603</c:v>
                </c:pt>
                <c:pt idx="1">
                  <c:v>0.65407537800800619</c:v>
                </c:pt>
              </c:numCache>
            </c:numRef>
          </c:xVal>
          <c:yVal>
            <c:numRef>
              <c:f>(Rectification!$E$30,Rectification!$E$30)</c:f>
              <c:numCache>
                <c:formatCode>0.000</c:formatCode>
                <c:ptCount val="2"/>
                <c:pt idx="0">
                  <c:v>0.72753902692364802</c:v>
                </c:pt>
                <c:pt idx="1">
                  <c:v>0.72753902692364802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25A-492A-9BD0-693F0CE39BC2}"/>
            </c:ext>
          </c:extLst>
        </c:ser>
        <c:ser>
          <c:idx val="11"/>
          <c:order val="10"/>
          <c:tx>
            <c:v>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(Rectification!$D$30,Rectification!$D$30)</c:f>
              <c:numCache>
                <c:formatCode>0.000</c:formatCode>
                <c:ptCount val="2"/>
                <c:pt idx="0">
                  <c:v>0.65407537800800619</c:v>
                </c:pt>
                <c:pt idx="1">
                  <c:v>0.65407537800800619</c:v>
                </c:pt>
              </c:numCache>
            </c:numRef>
          </c:xVal>
          <c:yVal>
            <c:numRef>
              <c:f>(Rectification!$E$30,Rectification!$E$31)</c:f>
              <c:numCache>
                <c:formatCode>0.000</c:formatCode>
                <c:ptCount val="2"/>
                <c:pt idx="0">
                  <c:v>0.72753902692364802</c:v>
                </c:pt>
                <c:pt idx="1">
                  <c:v>0.7120376890040031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25A-492A-9BD0-693F0CE39BC2}"/>
            </c:ext>
          </c:extLst>
        </c:ser>
        <c:ser>
          <c:idx val="12"/>
          <c:order val="11"/>
          <c:tx>
            <c:v>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(Rectification!$D$30,Rectification!$D$31)</c:f>
              <c:numCache>
                <c:formatCode>0.000</c:formatCode>
                <c:ptCount val="2"/>
                <c:pt idx="0">
                  <c:v>0.65407537800800619</c:v>
                </c:pt>
                <c:pt idx="1">
                  <c:v>0.62711508807786287</c:v>
                </c:pt>
              </c:numCache>
            </c:numRef>
          </c:xVal>
          <c:yVal>
            <c:numRef>
              <c:f>(Rectification!$E$31,Rectification!$E$31)</c:f>
              <c:numCache>
                <c:formatCode>0.000</c:formatCode>
                <c:ptCount val="2"/>
                <c:pt idx="0">
                  <c:v>0.7120376890040031</c:v>
                </c:pt>
                <c:pt idx="1">
                  <c:v>0.7120376890040031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25A-492A-9BD0-693F0CE39BC2}"/>
            </c:ext>
          </c:extLst>
        </c:ser>
        <c:ser>
          <c:idx val="13"/>
          <c:order val="12"/>
          <c:tx>
            <c:v>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(Rectification!$D$31,Rectification!$D$31)</c:f>
              <c:numCache>
                <c:formatCode>0.000</c:formatCode>
                <c:ptCount val="2"/>
                <c:pt idx="0">
                  <c:v>0.62711508807786287</c:v>
                </c:pt>
                <c:pt idx="1">
                  <c:v>0.62711508807786287</c:v>
                </c:pt>
              </c:numCache>
            </c:numRef>
          </c:xVal>
          <c:yVal>
            <c:numRef>
              <c:f>(Rectification!$E$31,Rectification!$E$32)</c:f>
              <c:numCache>
                <c:formatCode>0.000</c:formatCode>
                <c:ptCount val="2"/>
                <c:pt idx="0">
                  <c:v>0.7120376890040031</c:v>
                </c:pt>
                <c:pt idx="1">
                  <c:v>0.69855754403893144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25A-492A-9BD0-693F0CE39BC2}"/>
            </c:ext>
          </c:extLst>
        </c:ser>
        <c:ser>
          <c:idx val="14"/>
          <c:order val="13"/>
          <c:tx>
            <c:v>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(Rectification!$D$31,Rectification!$D$32)</c:f>
              <c:numCache>
                <c:formatCode>0.000</c:formatCode>
                <c:ptCount val="2"/>
                <c:pt idx="0">
                  <c:v>0.62711508807786287</c:v>
                </c:pt>
                <c:pt idx="1">
                  <c:v>0.60263479418442734</c:v>
                </c:pt>
              </c:numCache>
            </c:numRef>
          </c:xVal>
          <c:yVal>
            <c:numRef>
              <c:f>(Rectification!$E$32,Rectification!$E$32)</c:f>
              <c:numCache>
                <c:formatCode>0.000</c:formatCode>
                <c:ptCount val="2"/>
                <c:pt idx="0">
                  <c:v>0.69855754403893144</c:v>
                </c:pt>
                <c:pt idx="1">
                  <c:v>0.69855754403893144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25A-492A-9BD0-693F0CE39BC2}"/>
            </c:ext>
          </c:extLst>
        </c:ser>
        <c:ser>
          <c:idx val="15"/>
          <c:order val="14"/>
          <c:tx>
            <c:v>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(Rectification!$D$32,Rectification!$D$32)</c:f>
              <c:numCache>
                <c:formatCode>0.000</c:formatCode>
                <c:ptCount val="2"/>
                <c:pt idx="0">
                  <c:v>0.60263479418442734</c:v>
                </c:pt>
                <c:pt idx="1">
                  <c:v>0.60263479418442734</c:v>
                </c:pt>
              </c:numCache>
            </c:numRef>
          </c:xVal>
          <c:yVal>
            <c:numRef>
              <c:f>(Rectification!$E$32,Rectification!$E$33)</c:f>
              <c:numCache>
                <c:formatCode>0.000</c:formatCode>
                <c:ptCount val="2"/>
                <c:pt idx="0">
                  <c:v>0.69855754403893144</c:v>
                </c:pt>
                <c:pt idx="1">
                  <c:v>0.68631739709221362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25A-492A-9BD0-693F0CE39BC2}"/>
            </c:ext>
          </c:extLst>
        </c:ser>
        <c:ser>
          <c:idx val="16"/>
          <c:order val="15"/>
          <c:tx>
            <c:v>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(Rectification!$D$32,Rectification!$D$33)</c:f>
              <c:numCache>
                <c:formatCode>0.000</c:formatCode>
                <c:ptCount val="2"/>
                <c:pt idx="0">
                  <c:v>0.60263479418442734</c:v>
                </c:pt>
                <c:pt idx="1">
                  <c:v>0.57946538744577825</c:v>
                </c:pt>
              </c:numCache>
            </c:numRef>
          </c:xVal>
          <c:yVal>
            <c:numRef>
              <c:f>(Rectification!$E$33,Rectification!$E$33)</c:f>
              <c:numCache>
                <c:formatCode>0.000</c:formatCode>
                <c:ptCount val="2"/>
                <c:pt idx="0">
                  <c:v>0.68631739709221362</c:v>
                </c:pt>
                <c:pt idx="1">
                  <c:v>0.68631739709221362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25A-492A-9BD0-693F0CE39BC2}"/>
            </c:ext>
          </c:extLst>
        </c:ser>
        <c:ser>
          <c:idx val="17"/>
          <c:order val="16"/>
          <c:tx>
            <c:v>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(Rectification!$D$33,Rectification!$D$33)</c:f>
              <c:numCache>
                <c:formatCode>0.000</c:formatCode>
                <c:ptCount val="2"/>
                <c:pt idx="0">
                  <c:v>0.57946538744577825</c:v>
                </c:pt>
                <c:pt idx="1">
                  <c:v>0.57946538744577825</c:v>
                </c:pt>
              </c:numCache>
            </c:numRef>
          </c:xVal>
          <c:yVal>
            <c:numRef>
              <c:f>(Rectification!$E$33,Rectification!$E$34)</c:f>
              <c:numCache>
                <c:formatCode>0.000</c:formatCode>
                <c:ptCount val="2"/>
                <c:pt idx="0">
                  <c:v>0.68631739709221362</c:v>
                </c:pt>
                <c:pt idx="1">
                  <c:v>0.67473269372288913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25A-492A-9BD0-693F0CE39BC2}"/>
            </c:ext>
          </c:extLst>
        </c:ser>
        <c:ser>
          <c:idx val="18"/>
          <c:order val="17"/>
          <c:tx>
            <c:v>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(Rectification!$D$33,Rectification!$D$34)</c:f>
              <c:numCache>
                <c:formatCode>0.000</c:formatCode>
                <c:ptCount val="2"/>
                <c:pt idx="0">
                  <c:v>0.57946538744577825</c:v>
                </c:pt>
                <c:pt idx="1">
                  <c:v>0.55660689718389467</c:v>
                </c:pt>
              </c:numCache>
            </c:numRef>
          </c:xVal>
          <c:yVal>
            <c:numRef>
              <c:f>(Rectification!$E$34,Rectification!$E$34)</c:f>
              <c:numCache>
                <c:formatCode>0.000</c:formatCode>
                <c:ptCount val="2"/>
                <c:pt idx="0">
                  <c:v>0.67473269372288913</c:v>
                </c:pt>
                <c:pt idx="1">
                  <c:v>0.67473269372288913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25A-492A-9BD0-693F0CE39BC2}"/>
            </c:ext>
          </c:extLst>
        </c:ser>
        <c:ser>
          <c:idx val="19"/>
          <c:order val="18"/>
          <c:tx>
            <c:v>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(Rectification!$D$34,Rectification!$D$34)</c:f>
              <c:numCache>
                <c:formatCode>0.000</c:formatCode>
                <c:ptCount val="2"/>
                <c:pt idx="0">
                  <c:v>0.55660689718389467</c:v>
                </c:pt>
                <c:pt idx="1">
                  <c:v>0.55660689718389467</c:v>
                </c:pt>
              </c:numCache>
            </c:numRef>
          </c:xVal>
          <c:yVal>
            <c:numRef>
              <c:f>(Rectification!$E$34,Rectification!$E$35)</c:f>
              <c:numCache>
                <c:formatCode>0.000</c:formatCode>
                <c:ptCount val="2"/>
                <c:pt idx="0">
                  <c:v>0.67473269372288913</c:v>
                </c:pt>
                <c:pt idx="1">
                  <c:v>0.66330344859194734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25A-492A-9BD0-693F0CE39BC2}"/>
            </c:ext>
          </c:extLst>
        </c:ser>
        <c:ser>
          <c:idx val="20"/>
          <c:order val="19"/>
          <c:tx>
            <c:v>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(Rectification!$D$34,Rectification!$D$35)</c:f>
              <c:numCache>
                <c:formatCode>0.000</c:formatCode>
                <c:ptCount val="2"/>
                <c:pt idx="0">
                  <c:v>0.55660689718389467</c:v>
                </c:pt>
                <c:pt idx="1">
                  <c:v>0.53305443386467044</c:v>
                </c:pt>
              </c:numCache>
            </c:numRef>
          </c:xVal>
          <c:yVal>
            <c:numRef>
              <c:f>(Rectification!$E$35,Rectification!$E$35)</c:f>
              <c:numCache>
                <c:formatCode>0.000</c:formatCode>
                <c:ptCount val="2"/>
                <c:pt idx="0">
                  <c:v>0.66330344859194734</c:v>
                </c:pt>
                <c:pt idx="1">
                  <c:v>0.66330344859194734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25A-492A-9BD0-693F0CE39BC2}"/>
            </c:ext>
          </c:extLst>
        </c:ser>
        <c:ser>
          <c:idx val="21"/>
          <c:order val="20"/>
          <c:tx>
            <c:v>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(Rectification!$D$35,Rectification!$D$35)</c:f>
              <c:numCache>
                <c:formatCode>0.000</c:formatCode>
                <c:ptCount val="2"/>
                <c:pt idx="0">
                  <c:v>0.53305443386467044</c:v>
                </c:pt>
                <c:pt idx="1">
                  <c:v>0.53305443386467044</c:v>
                </c:pt>
              </c:numCache>
            </c:numRef>
          </c:xVal>
          <c:yVal>
            <c:numRef>
              <c:f>(Rectification!$E$35,Rectification!$E$36)</c:f>
              <c:numCache>
                <c:formatCode>0.000</c:formatCode>
                <c:ptCount val="2"/>
                <c:pt idx="0">
                  <c:v>0.66330344859194734</c:v>
                </c:pt>
                <c:pt idx="1">
                  <c:v>0.65152721693233517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25A-492A-9BD0-693F0CE39BC2}"/>
            </c:ext>
          </c:extLst>
        </c:ser>
        <c:ser>
          <c:idx val="22"/>
          <c:order val="21"/>
          <c:tx>
            <c:v>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Rectification!$D$35:$D$36</c:f>
              <c:numCache>
                <c:formatCode>0.000</c:formatCode>
                <c:ptCount val="2"/>
                <c:pt idx="0">
                  <c:v>0.53305443386467044</c:v>
                </c:pt>
                <c:pt idx="1">
                  <c:v>0.5076070792847176</c:v>
                </c:pt>
              </c:numCache>
            </c:numRef>
          </c:xVal>
          <c:yVal>
            <c:numRef>
              <c:f>(Rectification!$E$36,Rectification!$E$36)</c:f>
              <c:numCache>
                <c:formatCode>0.000</c:formatCode>
                <c:ptCount val="2"/>
                <c:pt idx="0">
                  <c:v>0.65152721693233517</c:v>
                </c:pt>
                <c:pt idx="1">
                  <c:v>0.65152721693233517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25A-492A-9BD0-693F0CE39BC2}"/>
            </c:ext>
          </c:extLst>
        </c:ser>
        <c:ser>
          <c:idx val="23"/>
          <c:order val="22"/>
          <c:tx>
            <c:v>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(Rectification!$D$36,Rectification!$D$36)</c:f>
              <c:numCache>
                <c:formatCode>0.000</c:formatCode>
                <c:ptCount val="2"/>
                <c:pt idx="0">
                  <c:v>0.5076070792847176</c:v>
                </c:pt>
                <c:pt idx="1">
                  <c:v>0.5076070792847176</c:v>
                </c:pt>
              </c:numCache>
            </c:numRef>
          </c:xVal>
          <c:yVal>
            <c:numRef>
              <c:f>(Rectification!$E$36,Rectification!$E$37)</c:f>
              <c:numCache>
                <c:formatCode>0.000</c:formatCode>
                <c:ptCount val="2"/>
                <c:pt idx="0">
                  <c:v>0.65152721693233517</c:v>
                </c:pt>
                <c:pt idx="1">
                  <c:v>0.63880353964235881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25A-492A-9BD0-693F0CE39BC2}"/>
            </c:ext>
          </c:extLst>
        </c:ser>
        <c:ser>
          <c:idx val="24"/>
          <c:order val="23"/>
          <c:tx>
            <c:v>10y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(Rectification!$D$36,Rectification!$D$37)</c:f>
              <c:numCache>
                <c:formatCode>0.000</c:formatCode>
                <c:ptCount val="2"/>
                <c:pt idx="0">
                  <c:v>0.5076070792847176</c:v>
                </c:pt>
                <c:pt idx="1">
                  <c:v>0.4785749259377437</c:v>
                </c:pt>
              </c:numCache>
            </c:numRef>
          </c:xVal>
          <c:yVal>
            <c:numRef>
              <c:f>(Rectification!$E$37,Rectification!$E$37)</c:f>
              <c:numCache>
                <c:formatCode>0.000</c:formatCode>
                <c:ptCount val="2"/>
                <c:pt idx="0">
                  <c:v>0.63880353964235881</c:v>
                </c:pt>
                <c:pt idx="1">
                  <c:v>0.63880353964235881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25A-492A-9BD0-693F0CE39BC2}"/>
            </c:ext>
          </c:extLst>
        </c:ser>
        <c:ser>
          <c:idx val="25"/>
          <c:order val="24"/>
          <c:tx>
            <c:v>10x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(Rectification!$D$37,Rectification!$D$37)</c:f>
              <c:numCache>
                <c:formatCode>0.000</c:formatCode>
                <c:ptCount val="2"/>
                <c:pt idx="0">
                  <c:v>0.4785749259377437</c:v>
                </c:pt>
                <c:pt idx="1">
                  <c:v>0.4785749259377437</c:v>
                </c:pt>
              </c:numCache>
            </c:numRef>
          </c:xVal>
          <c:yVal>
            <c:numRef>
              <c:f>(Rectification!$E$37,Rectification!$E$38)</c:f>
              <c:numCache>
                <c:formatCode>0.000</c:formatCode>
                <c:ptCount val="2"/>
                <c:pt idx="0">
                  <c:v>0.63880353964235881</c:v>
                </c:pt>
                <c:pt idx="1">
                  <c:v>0.62428746296887183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25A-492A-9BD0-693F0CE39BC2}"/>
            </c:ext>
          </c:extLst>
        </c:ser>
        <c:ser>
          <c:idx val="0"/>
          <c:order val="25"/>
          <c:tx>
            <c:v>11x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(Rectification!$D$37,Rectification!$D$38)</c:f>
              <c:numCache>
                <c:formatCode>0.000</c:formatCode>
                <c:ptCount val="2"/>
                <c:pt idx="0">
                  <c:v>0.4785749259377437</c:v>
                </c:pt>
                <c:pt idx="1">
                  <c:v>0.44321784457226077</c:v>
                </c:pt>
              </c:numCache>
            </c:numRef>
          </c:xVal>
          <c:yVal>
            <c:numRef>
              <c:f>(Rectification!$E$38,Rectification!$E$38)</c:f>
              <c:numCache>
                <c:formatCode>0.000</c:formatCode>
                <c:ptCount val="2"/>
                <c:pt idx="0">
                  <c:v>0.62428746296887183</c:v>
                </c:pt>
                <c:pt idx="1">
                  <c:v>0.62428746296887183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25A-492A-9BD0-693F0CE39BC2}"/>
            </c:ext>
          </c:extLst>
        </c:ser>
        <c:ser>
          <c:idx val="26"/>
          <c:order val="26"/>
          <c:tx>
            <c:v>11y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(Rectification!$D$38,Rectification!$D$38)</c:f>
              <c:numCache>
                <c:formatCode>0.000</c:formatCode>
                <c:ptCount val="2"/>
                <c:pt idx="0">
                  <c:v>0.44321784457226077</c:v>
                </c:pt>
                <c:pt idx="1">
                  <c:v>0.44321784457226077</c:v>
                </c:pt>
              </c:numCache>
            </c:numRef>
          </c:xVal>
          <c:yVal>
            <c:numRef>
              <c:f>(Rectification!$E$38,Rectification!$E$39)</c:f>
              <c:numCache>
                <c:formatCode>0.000</c:formatCode>
                <c:ptCount val="2"/>
                <c:pt idx="0">
                  <c:v>0.62428746296887183</c:v>
                </c:pt>
                <c:pt idx="1">
                  <c:v>0.60660892228613039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25A-492A-9BD0-693F0CE39BC2}"/>
            </c:ext>
          </c:extLst>
        </c:ser>
        <c:ser>
          <c:idx val="27"/>
          <c:order val="27"/>
          <c:tx>
            <c:v>12x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(Rectification!$D$38,Rectification!$D$39)</c:f>
              <c:numCache>
                <c:formatCode>0.000</c:formatCode>
                <c:ptCount val="2"/>
                <c:pt idx="0">
                  <c:v>0.44321784457226077</c:v>
                </c:pt>
                <c:pt idx="1">
                  <c:v>0.39656794451500244</c:v>
                </c:pt>
              </c:numCache>
            </c:numRef>
          </c:xVal>
          <c:yVal>
            <c:numRef>
              <c:f>(Rectification!$E$39,Rectification!$E$39)</c:f>
              <c:numCache>
                <c:formatCode>0.000</c:formatCode>
                <c:ptCount val="2"/>
                <c:pt idx="0">
                  <c:v>0.60660892228613039</c:v>
                </c:pt>
                <c:pt idx="1">
                  <c:v>0.60660892228613039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25A-492A-9BD0-693F0CE39BC2}"/>
            </c:ext>
          </c:extLst>
        </c:ser>
        <c:ser>
          <c:idx val="28"/>
          <c:order val="28"/>
          <c:tx>
            <c:v>12y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(Rectification!$D$39,Rectification!$D$39)</c:f>
              <c:numCache>
                <c:formatCode>0.000</c:formatCode>
                <c:ptCount val="2"/>
                <c:pt idx="0">
                  <c:v>0.39656794451500244</c:v>
                </c:pt>
                <c:pt idx="1">
                  <c:v>0.39656794451500244</c:v>
                </c:pt>
              </c:numCache>
            </c:numRef>
          </c:xVal>
          <c:yVal>
            <c:numRef>
              <c:f>(Rectification!$E$39,Rectification!$E$40)</c:f>
              <c:numCache>
                <c:formatCode>0.000</c:formatCode>
                <c:ptCount val="2"/>
                <c:pt idx="0">
                  <c:v>0.60660892228613039</c:v>
                </c:pt>
                <c:pt idx="1">
                  <c:v>0.58328397225750117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25A-492A-9BD0-693F0CE39BC2}"/>
            </c:ext>
          </c:extLst>
        </c:ser>
        <c:ser>
          <c:idx val="29"/>
          <c:order val="29"/>
          <c:tx>
            <c:v>13x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(Rectification!$D$39,Rectification!$D$40)</c:f>
              <c:numCache>
                <c:formatCode>0.000</c:formatCode>
                <c:ptCount val="2"/>
                <c:pt idx="0">
                  <c:v>0.39656794451500244</c:v>
                </c:pt>
                <c:pt idx="1">
                  <c:v>0.32970729304179508</c:v>
                </c:pt>
              </c:numCache>
            </c:numRef>
          </c:xVal>
          <c:yVal>
            <c:numRef>
              <c:f>(Rectification!$E$40,Rectification!$E$40)</c:f>
              <c:numCache>
                <c:formatCode>0.000</c:formatCode>
                <c:ptCount val="2"/>
                <c:pt idx="0">
                  <c:v>0.58328397225750117</c:v>
                </c:pt>
                <c:pt idx="1">
                  <c:v>0.58328397225750117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25A-492A-9BD0-693F0CE39BC2}"/>
            </c:ext>
          </c:extLst>
        </c:ser>
        <c:ser>
          <c:idx val="30"/>
          <c:order val="30"/>
          <c:tx>
            <c:v>13y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(Rectification!$D$40,Rectification!$D$40)</c:f>
              <c:numCache>
                <c:formatCode>0.000</c:formatCode>
                <c:ptCount val="2"/>
                <c:pt idx="0">
                  <c:v>0.32970729304179508</c:v>
                </c:pt>
                <c:pt idx="1">
                  <c:v>0.32970729304179508</c:v>
                </c:pt>
              </c:numCache>
            </c:numRef>
          </c:xVal>
          <c:yVal>
            <c:numRef>
              <c:f>(Rectification!$E$40,Rectification!$E$41)</c:f>
              <c:numCache>
                <c:formatCode>0.000</c:formatCode>
                <c:ptCount val="2"/>
                <c:pt idx="0">
                  <c:v>0.58328397225750117</c:v>
                </c:pt>
                <c:pt idx="1">
                  <c:v>0.54985364652089752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25A-492A-9BD0-693F0CE39BC2}"/>
            </c:ext>
          </c:extLst>
        </c:ser>
        <c:ser>
          <c:idx val="31"/>
          <c:order val="31"/>
          <c:tx>
            <c:v>14x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(Rectification!$D$40,Rectification!$D$41)</c:f>
              <c:numCache>
                <c:formatCode>0.000</c:formatCode>
                <c:ptCount val="2"/>
                <c:pt idx="0">
                  <c:v>0.32970729304179508</c:v>
                </c:pt>
                <c:pt idx="1">
                  <c:v>0.23822470706684407</c:v>
                </c:pt>
              </c:numCache>
            </c:numRef>
          </c:xVal>
          <c:yVal>
            <c:numRef>
              <c:f>(Rectification!$E$41,Rectification!$E$41)</c:f>
              <c:numCache>
                <c:formatCode>0.000</c:formatCode>
                <c:ptCount val="2"/>
                <c:pt idx="0">
                  <c:v>0.54985364652089752</c:v>
                </c:pt>
                <c:pt idx="1">
                  <c:v>0.54985364652089752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25A-492A-9BD0-693F0CE39BC2}"/>
            </c:ext>
          </c:extLst>
        </c:ser>
        <c:ser>
          <c:idx val="32"/>
          <c:order val="32"/>
          <c:tx>
            <c:v>14y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(Rectification!$D$41,Rectification!$D$41)</c:f>
              <c:numCache>
                <c:formatCode>0.000</c:formatCode>
                <c:ptCount val="2"/>
                <c:pt idx="0">
                  <c:v>0.23822470706684407</c:v>
                </c:pt>
                <c:pt idx="1">
                  <c:v>0.23822470706684407</c:v>
                </c:pt>
              </c:numCache>
            </c:numRef>
          </c:xVal>
          <c:yVal>
            <c:numRef>
              <c:f>(Rectification!$E$41,Rectification!$E$42)</c:f>
              <c:numCache>
                <c:formatCode>0.000</c:formatCode>
                <c:ptCount val="2"/>
                <c:pt idx="0">
                  <c:v>0.54985364652089752</c:v>
                </c:pt>
                <c:pt idx="1">
                  <c:v>0.50411235353342199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25A-492A-9BD0-693F0CE39BC2}"/>
            </c:ext>
          </c:extLst>
        </c:ser>
        <c:ser>
          <c:idx val="33"/>
          <c:order val="33"/>
          <c:tx>
            <c:v>15x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(Rectification!$D$41,Rectification!$D$42)</c:f>
              <c:numCache>
                <c:formatCode>0.000</c:formatCode>
                <c:ptCount val="2"/>
                <c:pt idx="0">
                  <c:v>0.23822470706684407</c:v>
                </c:pt>
                <c:pt idx="1">
                  <c:v>0.15736961171178818</c:v>
                </c:pt>
              </c:numCache>
            </c:numRef>
          </c:xVal>
          <c:yVal>
            <c:numRef>
              <c:f>(Rectification!$E$42,Rectification!$E$42)</c:f>
              <c:numCache>
                <c:formatCode>0.000</c:formatCode>
                <c:ptCount val="2"/>
                <c:pt idx="0">
                  <c:v>0.50411235353342199</c:v>
                </c:pt>
                <c:pt idx="1">
                  <c:v>0.50411235353342199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25A-492A-9BD0-693F0CE39BC2}"/>
            </c:ext>
          </c:extLst>
        </c:ser>
        <c:ser>
          <c:idx val="34"/>
          <c:order val="34"/>
          <c:tx>
            <c:v>15y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(Rectification!$D$42,Rectification!$D$42)</c:f>
              <c:numCache>
                <c:formatCode>0.000</c:formatCode>
                <c:ptCount val="2"/>
                <c:pt idx="0">
                  <c:v>0.15736961171178818</c:v>
                </c:pt>
                <c:pt idx="1">
                  <c:v>0.15736961171178818</c:v>
                </c:pt>
              </c:numCache>
            </c:numRef>
          </c:xVal>
          <c:yVal>
            <c:numRef>
              <c:f>(Rectification!$E$42,Rectification!$E$43)</c:f>
              <c:numCache>
                <c:formatCode>0.000</c:formatCode>
                <c:ptCount val="2"/>
                <c:pt idx="0">
                  <c:v>0.50411235353342199</c:v>
                </c:pt>
                <c:pt idx="1">
                  <c:v>0.45426522412113696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25A-492A-9BD0-693F0CE39BC2}"/>
            </c:ext>
          </c:extLst>
        </c:ser>
        <c:ser>
          <c:idx val="35"/>
          <c:order val="35"/>
          <c:tx>
            <c:v>16x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(Rectification!$D$42,Rectification!$D$43)</c:f>
              <c:numCache>
                <c:formatCode>0.000</c:formatCode>
                <c:ptCount val="2"/>
                <c:pt idx="0">
                  <c:v>0.15736961171178818</c:v>
                </c:pt>
                <c:pt idx="1">
                  <c:v>0.10947647735361561</c:v>
                </c:pt>
              </c:numCache>
            </c:numRef>
          </c:xVal>
          <c:yVal>
            <c:numRef>
              <c:f>(Rectification!$E$43,Rectification!$E$43)</c:f>
              <c:numCache>
                <c:formatCode>0.000</c:formatCode>
                <c:ptCount val="2"/>
                <c:pt idx="0">
                  <c:v>0.45426522412113696</c:v>
                </c:pt>
                <c:pt idx="1">
                  <c:v>0.45426522412113696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25A-492A-9BD0-693F0CE39BC2}"/>
            </c:ext>
          </c:extLst>
        </c:ser>
        <c:ser>
          <c:idx val="36"/>
          <c:order val="36"/>
          <c:tx>
            <c:v>16y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(Rectification!$D$43,Rectification!$D$43)</c:f>
              <c:numCache>
                <c:formatCode>0.000</c:formatCode>
                <c:ptCount val="2"/>
                <c:pt idx="0">
                  <c:v>0.10947647735361561</c:v>
                </c:pt>
                <c:pt idx="1">
                  <c:v>0.10947647735361561</c:v>
                </c:pt>
              </c:numCache>
            </c:numRef>
          </c:xVal>
          <c:yVal>
            <c:numRef>
              <c:f>(Rectification!$E$43,Rectification!$E$44)</c:f>
              <c:numCache>
                <c:formatCode>0.000</c:formatCode>
                <c:ptCount val="2"/>
                <c:pt idx="0">
                  <c:v>0.45426522412113696</c:v>
                </c:pt>
                <c:pt idx="1">
                  <c:v>0.30286112195659137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25A-492A-9BD0-693F0CE39BC2}"/>
            </c:ext>
          </c:extLst>
        </c:ser>
        <c:ser>
          <c:idx val="37"/>
          <c:order val="37"/>
          <c:tx>
            <c:v>17x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(Rectification!$D$43,Rectification!$D$44)</c:f>
              <c:numCache>
                <c:formatCode>0.000</c:formatCode>
                <c:ptCount val="2"/>
                <c:pt idx="0">
                  <c:v>0.10947647735361561</c:v>
                </c:pt>
                <c:pt idx="1">
                  <c:v>4.4568580221336633E-2</c:v>
                </c:pt>
              </c:numCache>
            </c:numRef>
          </c:xVal>
          <c:yVal>
            <c:numRef>
              <c:f>(Rectification!$E$44,Rectification!$E$44)</c:f>
              <c:numCache>
                <c:formatCode>0.000</c:formatCode>
                <c:ptCount val="2"/>
                <c:pt idx="0">
                  <c:v>0.30286112195659137</c:v>
                </c:pt>
                <c:pt idx="1">
                  <c:v>0.30286112195659137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25A-492A-9BD0-693F0CE39BC2}"/>
            </c:ext>
          </c:extLst>
        </c:ser>
        <c:ser>
          <c:idx val="38"/>
          <c:order val="38"/>
          <c:tx>
            <c:v>17y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(Rectification!$D$44,Rectification!$D$44)</c:f>
              <c:numCache>
                <c:formatCode>0.000</c:formatCode>
                <c:ptCount val="2"/>
                <c:pt idx="0">
                  <c:v>4.4568580221336633E-2</c:v>
                </c:pt>
                <c:pt idx="1">
                  <c:v>4.4568580221336633E-2</c:v>
                </c:pt>
              </c:numCache>
            </c:numRef>
          </c:xVal>
          <c:yVal>
            <c:numRef>
              <c:f>(Rectification!$E$44,Rectification!$E$45)</c:f>
              <c:numCache>
                <c:formatCode>0.000</c:formatCode>
                <c:ptCount val="2"/>
                <c:pt idx="0">
                  <c:v>0.30286112195659137</c:v>
                </c:pt>
                <c:pt idx="1">
                  <c:v>9.7668414893257782E-2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25A-492A-9BD0-693F0CE39BC2}"/>
            </c:ext>
          </c:extLst>
        </c:ser>
        <c:ser>
          <c:idx val="39"/>
          <c:order val="39"/>
          <c:tx>
            <c:v>18x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(Rectification!$D$44,Rectification!$D$45)</c:f>
              <c:numCache>
                <c:formatCode>0.000</c:formatCode>
                <c:ptCount val="2"/>
                <c:pt idx="0">
                  <c:v>4.4568580221336633E-2</c:v>
                </c:pt>
                <c:pt idx="1">
                  <c:v>9.6013686236015722E-3</c:v>
                </c:pt>
              </c:numCache>
            </c:numRef>
          </c:xVal>
          <c:yVal>
            <c:numRef>
              <c:f>(Rectification!$E$45,Rectification!$E$45)</c:f>
              <c:numCache>
                <c:formatCode>0.000</c:formatCode>
                <c:ptCount val="2"/>
                <c:pt idx="0">
                  <c:v>9.7668414893257782E-2</c:v>
                </c:pt>
                <c:pt idx="1">
                  <c:v>9.7668414893257782E-2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25A-492A-9BD0-693F0CE39BC2}"/>
            </c:ext>
          </c:extLst>
        </c:ser>
        <c:ser>
          <c:idx val="40"/>
          <c:order val="40"/>
          <c:tx>
            <c:v>18y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(Rectification!$D$45,Rectification!$D$45)</c:f>
              <c:numCache>
                <c:formatCode>0.000</c:formatCode>
                <c:ptCount val="2"/>
                <c:pt idx="0">
                  <c:v>9.6013686236015722E-3</c:v>
                </c:pt>
                <c:pt idx="1">
                  <c:v>9.6013686236015722E-3</c:v>
                </c:pt>
              </c:numCache>
            </c:numRef>
          </c:xVal>
          <c:yVal>
            <c:numRef>
              <c:f>(Rectification!$E$45,Rectification!$E$46)</c:f>
              <c:numCache>
                <c:formatCode>0.000</c:formatCode>
                <c:ptCount val="2"/>
                <c:pt idx="0">
                  <c:v>9.7668414893257782E-2</c:v>
                </c:pt>
                <c:pt idx="1">
                  <c:v>-1.2873092738291785E-2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25A-492A-9BD0-693F0CE39BC2}"/>
            </c:ext>
          </c:extLst>
        </c:ser>
        <c:ser>
          <c:idx val="41"/>
          <c:order val="41"/>
          <c:tx>
            <c:v>19x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(Rectification!$D$45,Rectification!$D$46)</c:f>
              <c:numCache>
                <c:formatCode>0.000</c:formatCode>
                <c:ptCount val="2"/>
                <c:pt idx="0">
                  <c:v>9.6013686236015722E-3</c:v>
                </c:pt>
                <c:pt idx="1">
                  <c:v>-1.0763644332148722E-3</c:v>
                </c:pt>
              </c:numCache>
            </c:numRef>
          </c:xVal>
          <c:yVal>
            <c:numRef>
              <c:f>(Rectification!$E$46,Rectification!$E$46)</c:f>
              <c:numCache>
                <c:formatCode>0.000</c:formatCode>
                <c:ptCount val="2"/>
                <c:pt idx="0">
                  <c:v>-1.2873092738291785E-2</c:v>
                </c:pt>
                <c:pt idx="1">
                  <c:v>-1.2873092738291785E-2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25A-492A-9BD0-693F0CE39BC2}"/>
            </c:ext>
          </c:extLst>
        </c:ser>
        <c:ser>
          <c:idx val="42"/>
          <c:order val="42"/>
          <c:tx>
            <c:v>19y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(Rectification!$D$46,Rectification!$D$46)</c:f>
              <c:numCache>
                <c:formatCode>0.000</c:formatCode>
                <c:ptCount val="2"/>
                <c:pt idx="0">
                  <c:v>-1.0763644332148722E-3</c:v>
                </c:pt>
                <c:pt idx="1">
                  <c:v>-1.0763644332148722E-3</c:v>
                </c:pt>
              </c:numCache>
            </c:numRef>
          </c:xVal>
          <c:yVal>
            <c:numRef>
              <c:f>(Rectification!$E$46,Rectification!$E$47)</c:f>
              <c:numCache>
                <c:formatCode>0.000</c:formatCode>
                <c:ptCount val="2"/>
                <c:pt idx="0">
                  <c:v>-1.2873092738291785E-2</c:v>
                </c:pt>
                <c:pt idx="1">
                  <c:v>-4.6628506917905072E-2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25A-492A-9BD0-693F0CE39BC2}"/>
            </c:ext>
          </c:extLst>
        </c:ser>
        <c:ser>
          <c:idx val="43"/>
          <c:order val="43"/>
          <c:tx>
            <c:v>20x</c:v>
          </c:tx>
          <c:spPr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(Rectification!$D$46,Rectification!$D$47)</c:f>
              <c:numCache>
                <c:formatCode>0.000</c:formatCode>
                <c:ptCount val="2"/>
                <c:pt idx="0">
                  <c:v>-1.0763644332148722E-3</c:v>
                </c:pt>
                <c:pt idx="1">
                  <c:v>-3.73094275142006E-3</c:v>
                </c:pt>
              </c:numCache>
            </c:numRef>
          </c:xVal>
          <c:yVal>
            <c:numRef>
              <c:f>(Rectification!$E$47,Rectification!$E$47)</c:f>
              <c:numCache>
                <c:formatCode>0.000</c:formatCode>
                <c:ptCount val="2"/>
                <c:pt idx="0">
                  <c:v>-4.6628506917905072E-2</c:v>
                </c:pt>
                <c:pt idx="1">
                  <c:v>-4.6628506917905072E-2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25A-492A-9BD0-693F0CE39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47040"/>
        <c:axId val="100261888"/>
      </c:scatterChart>
      <c:valAx>
        <c:axId val="100247040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261888"/>
        <c:crosses val="autoZero"/>
        <c:crossBetween val="midCat"/>
      </c:valAx>
      <c:valAx>
        <c:axId val="100261888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24704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447" footer="0.3149606200000044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Equilibrium!$C$4:$C$20</c:f>
              <c:numCache>
                <c:formatCode>0.000</c:formatCode>
                <c:ptCount val="1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5-4149-A2B7-C47106B636E9}"/>
            </c:ext>
          </c:extLst>
        </c:ser>
        <c:ser>
          <c:idx val="1"/>
          <c:order val="1"/>
          <c:tx>
            <c:v>linha de 45°</c:v>
          </c:tx>
          <c:spPr>
            <a:ln w="25400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85-4149-A2B7-C47106B636E9}"/>
            </c:ext>
          </c:extLst>
        </c:ser>
        <c:ser>
          <c:idx val="2"/>
          <c:order val="2"/>
          <c:tx>
            <c:v>modelo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Equilibrium!$D$4:$D$20</c:f>
              <c:numCache>
                <c:formatCode>0.000</c:formatCode>
                <c:ptCount val="17"/>
                <c:pt idx="0">
                  <c:v>0</c:v>
                </c:pt>
                <c:pt idx="1">
                  <c:v>0.17070938453601289</c:v>
                </c:pt>
                <c:pt idx="2">
                  <c:v>0.38659557142352069</c:v>
                </c:pt>
                <c:pt idx="3">
                  <c:v>0.43494953702504102</c:v>
                </c:pt>
                <c:pt idx="4">
                  <c:v>0.47224332422972626</c:v>
                </c:pt>
                <c:pt idx="5">
                  <c:v>0.51068653342023573</c:v>
                </c:pt>
                <c:pt idx="6">
                  <c:v>0.54963222846062643</c:v>
                </c:pt>
                <c:pt idx="7">
                  <c:v>0.55890025100973562</c:v>
                </c:pt>
                <c:pt idx="8">
                  <c:v>0.5824631504972243</c:v>
                </c:pt>
                <c:pt idx="9">
                  <c:v>0.60658423610566847</c:v>
                </c:pt>
                <c:pt idx="10">
                  <c:v>0.65165942380194608</c:v>
                </c:pt>
                <c:pt idx="11">
                  <c:v>0.65709605919027636</c:v>
                </c:pt>
                <c:pt idx="12">
                  <c:v>0.68309366637578539</c:v>
                </c:pt>
                <c:pt idx="13">
                  <c:v>0.74083973246637647</c:v>
                </c:pt>
                <c:pt idx="14">
                  <c:v>0.7865242682921656</c:v>
                </c:pt>
                <c:pt idx="15">
                  <c:v>0.89926046867766385</c:v>
                </c:pt>
                <c:pt idx="1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85-4149-A2B7-C47106B6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05920"/>
        <c:axId val="100312192"/>
      </c:scatterChart>
      <c:valAx>
        <c:axId val="100305920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12192"/>
        <c:crosses val="autoZero"/>
        <c:crossBetween val="midCat"/>
      </c:valAx>
      <c:valAx>
        <c:axId val="100312192"/>
        <c:scaling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0592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Tx</c:v>
          </c:tx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Equilibrium!$A$4:$A$20</c:f>
              <c:numCache>
                <c:formatCode>0.0</c:formatCode>
                <c:ptCount val="17"/>
                <c:pt idx="0">
                  <c:v>100</c:v>
                </c:pt>
                <c:pt idx="1">
                  <c:v>95.5</c:v>
                </c:pt>
                <c:pt idx="2">
                  <c:v>89</c:v>
                </c:pt>
                <c:pt idx="3">
                  <c:v>86.7</c:v>
                </c:pt>
                <c:pt idx="4">
                  <c:v>85.3</c:v>
                </c:pt>
                <c:pt idx="5">
                  <c:v>84.1</c:v>
                </c:pt>
                <c:pt idx="6">
                  <c:v>82.7</c:v>
                </c:pt>
                <c:pt idx="7">
                  <c:v>82.3</c:v>
                </c:pt>
                <c:pt idx="8">
                  <c:v>81.5</c:v>
                </c:pt>
                <c:pt idx="9">
                  <c:v>80.7</c:v>
                </c:pt>
                <c:pt idx="10">
                  <c:v>79.8</c:v>
                </c:pt>
                <c:pt idx="11">
                  <c:v>79.7</c:v>
                </c:pt>
                <c:pt idx="12">
                  <c:v>79.3</c:v>
                </c:pt>
                <c:pt idx="13">
                  <c:v>78.7</c:v>
                </c:pt>
                <c:pt idx="14">
                  <c:v>78.400000000000006</c:v>
                </c:pt>
                <c:pt idx="15">
                  <c:v>78.099999999999994</c:v>
                </c:pt>
                <c:pt idx="16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3-4FE3-BEEC-FF75EFB4A44F}"/>
            </c:ext>
          </c:extLst>
        </c:ser>
        <c:ser>
          <c:idx val="1"/>
          <c:order val="1"/>
          <c:tx>
            <c:v>Ty</c:v>
          </c:tx>
          <c:marker>
            <c:symbol val="none"/>
          </c:marker>
          <c:xVal>
            <c:numRef>
              <c:f>Equilibrium!$C$4:$C$20</c:f>
              <c:numCache>
                <c:formatCode>0.000</c:formatCode>
                <c:ptCount val="1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Equilibrium!$A$4:$A$20</c:f>
              <c:numCache>
                <c:formatCode>0.0</c:formatCode>
                <c:ptCount val="17"/>
                <c:pt idx="0">
                  <c:v>100</c:v>
                </c:pt>
                <c:pt idx="1">
                  <c:v>95.5</c:v>
                </c:pt>
                <c:pt idx="2">
                  <c:v>89</c:v>
                </c:pt>
                <c:pt idx="3">
                  <c:v>86.7</c:v>
                </c:pt>
                <c:pt idx="4">
                  <c:v>85.3</c:v>
                </c:pt>
                <c:pt idx="5">
                  <c:v>84.1</c:v>
                </c:pt>
                <c:pt idx="6">
                  <c:v>82.7</c:v>
                </c:pt>
                <c:pt idx="7">
                  <c:v>82.3</c:v>
                </c:pt>
                <c:pt idx="8">
                  <c:v>81.5</c:v>
                </c:pt>
                <c:pt idx="9">
                  <c:v>80.7</c:v>
                </c:pt>
                <c:pt idx="10">
                  <c:v>79.8</c:v>
                </c:pt>
                <c:pt idx="11">
                  <c:v>79.7</c:v>
                </c:pt>
                <c:pt idx="12">
                  <c:v>79.3</c:v>
                </c:pt>
                <c:pt idx="13">
                  <c:v>78.7</c:v>
                </c:pt>
                <c:pt idx="14">
                  <c:v>78.400000000000006</c:v>
                </c:pt>
                <c:pt idx="15">
                  <c:v>78.099999999999994</c:v>
                </c:pt>
                <c:pt idx="16">
                  <c:v>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D3-4FE3-BEEC-FF75EFB4A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37152"/>
        <c:axId val="100339072"/>
      </c:scatterChart>
      <c:valAx>
        <c:axId val="10033715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, 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39072"/>
        <c:crosses val="autoZero"/>
        <c:crossBetween val="midCat"/>
      </c:valAx>
      <c:valAx>
        <c:axId val="100339072"/>
        <c:scaling>
          <c:orientation val="minMax"/>
          <c:min val="7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003371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47" footer="0.3149606200000034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marker>
            <c:symbol val="none"/>
          </c:marker>
          <c:xVal>
            <c:numRef>
              <c:f>Equilibrium!$B$5:$B$20</c:f>
              <c:numCache>
                <c:formatCode>0.000</c:formatCode>
                <c:ptCount val="16"/>
                <c:pt idx="0">
                  <c:v>1.9E-2</c:v>
                </c:pt>
                <c:pt idx="1">
                  <c:v>7.2099999999999997E-2</c:v>
                </c:pt>
                <c:pt idx="2">
                  <c:v>9.6600000000000005E-2</c:v>
                </c:pt>
                <c:pt idx="3">
                  <c:v>0.12379999999999999</c:v>
                </c:pt>
                <c:pt idx="4">
                  <c:v>0.1661</c:v>
                </c:pt>
                <c:pt idx="5">
                  <c:v>0.23769999999999999</c:v>
                </c:pt>
                <c:pt idx="6">
                  <c:v>0.26079999999999998</c:v>
                </c:pt>
                <c:pt idx="7">
                  <c:v>0.32729999999999998</c:v>
                </c:pt>
                <c:pt idx="8">
                  <c:v>0.39650000000000002</c:v>
                </c:pt>
                <c:pt idx="9">
                  <c:v>0.50790000000000002</c:v>
                </c:pt>
                <c:pt idx="10">
                  <c:v>0.51980000000000004</c:v>
                </c:pt>
                <c:pt idx="11">
                  <c:v>0.57320000000000004</c:v>
                </c:pt>
                <c:pt idx="12">
                  <c:v>0.67630000000000001</c:v>
                </c:pt>
                <c:pt idx="13">
                  <c:v>0.74719999999999998</c:v>
                </c:pt>
                <c:pt idx="14">
                  <c:v>0.89429999999999998</c:v>
                </c:pt>
                <c:pt idx="15">
                  <c:v>1</c:v>
                </c:pt>
              </c:numCache>
            </c:numRef>
          </c:xVal>
          <c:yVal>
            <c:numRef>
              <c:f>Equilibrium!$E$5:$E$20</c:f>
              <c:numCache>
                <c:formatCode>0.000</c:formatCode>
                <c:ptCount val="16"/>
                <c:pt idx="0">
                  <c:v>10.575142675967026</c:v>
                </c:pt>
                <c:pt idx="1">
                  <c:v>8.1970392697252787</c:v>
                </c:pt>
                <c:pt idx="2">
                  <c:v>7.2737520128824471</c:v>
                </c:pt>
                <c:pt idx="3">
                  <c:v>6.2863989770070621</c:v>
                </c:pt>
                <c:pt idx="4">
                  <c:v>5.2024373401023469</c:v>
                </c:pt>
                <c:pt idx="5">
                  <c:v>3.8335950960702334</c:v>
                </c:pt>
                <c:pt idx="6">
                  <c:v>3.5782139188851581</c:v>
                </c:pt>
                <c:pt idx="7">
                  <c:v>2.8687549875555418</c:v>
                </c:pt>
                <c:pt idx="8">
                  <c:v>2.4028109548024319</c:v>
                </c:pt>
                <c:pt idx="9">
                  <c:v>1.8509324500597197</c:v>
                </c:pt>
                <c:pt idx="10">
                  <c:v>1.7924926229175293</c:v>
                </c:pt>
                <c:pt idx="11">
                  <c:v>1.6124571915065828</c:v>
                </c:pt>
                <c:pt idx="12">
                  <c:v>1.3517056167443542</c:v>
                </c:pt>
                <c:pt idx="13">
                  <c:v>1.210090210163711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0F-4174-B985-92110B0DACB2}"/>
            </c:ext>
          </c:extLst>
        </c:ser>
        <c:ser>
          <c:idx val="2"/>
          <c:order val="1"/>
          <c:tx>
            <c:v>modelo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Equilibrium!$B$4:$B$20</c:f>
              <c:numCache>
                <c:formatCode>0.000</c:formatCode>
                <c:ptCount val="1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0.23769999999999999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Equilibrium!$F$4:$F$20</c:f>
              <c:numCache>
                <c:formatCode>0.000</c:formatCode>
                <c:ptCount val="17"/>
                <c:pt idx="0">
                  <c:v>11.749165784941297</c:v>
                </c:pt>
                <c:pt idx="1">
                  <c:v>10.628355006521332</c:v>
                </c:pt>
                <c:pt idx="2">
                  <c:v>8.1110275703425181</c:v>
                </c:pt>
                <c:pt idx="3">
                  <c:v>7.1987086614814597</c:v>
                </c:pt>
                <c:pt idx="4">
                  <c:v>6.3330759435170743</c:v>
                </c:pt>
                <c:pt idx="5">
                  <c:v>5.2397622169795151</c:v>
                </c:pt>
                <c:pt idx="6">
                  <c:v>3.9138269878919072</c:v>
                </c:pt>
                <c:pt idx="7">
                  <c:v>3.5913014855932466</c:v>
                </c:pt>
                <c:pt idx="8">
                  <c:v>2.8671411069912134</c:v>
                </c:pt>
                <c:pt idx="9">
                  <c:v>2.3467857619021091</c:v>
                </c:pt>
                <c:pt idx="10">
                  <c:v>1.8125573904758174</c:v>
                </c:pt>
                <c:pt idx="11">
                  <c:v>1.7702812392502616</c:v>
                </c:pt>
                <c:pt idx="12">
                  <c:v>1.6049724006781492</c:v>
                </c:pt>
                <c:pt idx="13">
                  <c:v>1.3682301575772673</c:v>
                </c:pt>
                <c:pt idx="14">
                  <c:v>1.2465331225228307</c:v>
                </c:pt>
                <c:pt idx="15">
                  <c:v>1.0550604244414223</c:v>
                </c:pt>
                <c:pt idx="16">
                  <c:v>0.94816907382623861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0F-4174-B985-92110B0D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80672"/>
        <c:axId val="100382592"/>
      </c:scatterChart>
      <c:valAx>
        <c:axId val="100380672"/>
        <c:scaling>
          <c:orientation val="minMax"/>
          <c:max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82592"/>
        <c:crosses val="autoZero"/>
        <c:crossBetween val="midCat"/>
      </c:valAx>
      <c:valAx>
        <c:axId val="1003825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alpha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03806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358" footer="0.3149606200000035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190499</xdr:rowOff>
    </xdr:from>
    <xdr:to>
      <xdr:col>19</xdr:col>
      <xdr:colOff>0</xdr:colOff>
      <xdr:row>20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65AE42-77FC-44EE-8754-F135BD7C4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180975</xdr:rowOff>
    </xdr:from>
    <xdr:to>
      <xdr:col>13</xdr:col>
      <xdr:colOff>462491</xdr:colOff>
      <xdr:row>18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180975</xdr:rowOff>
    </xdr:from>
    <xdr:to>
      <xdr:col>20</xdr:col>
      <xdr:colOff>142875</xdr:colOff>
      <xdr:row>17</xdr:row>
      <xdr:rowOff>185984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19</xdr:row>
      <xdr:rowOff>19050</xdr:rowOff>
    </xdr:from>
    <xdr:to>
      <xdr:col>13</xdr:col>
      <xdr:colOff>462492</xdr:colOff>
      <xdr:row>36</xdr:row>
      <xdr:rowOff>28576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123825</xdr:colOff>
      <xdr:row>20</xdr:row>
      <xdr:rowOff>31108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545DF-BDF6-4E20-BF70-9CF3533F0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609600" y="190500"/>
          <a:ext cx="5000625" cy="3650608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ChemEng/Excel/unit_operations/ex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dilute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o"/>
      <sheetName val="Dados"/>
    </sheetNames>
    <sheetDataSet>
      <sheetData sheetId="0" refreshError="1"/>
      <sheetData sheetId="1">
        <row r="8">
          <cell r="C8">
            <v>25.7333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Credits"/>
    </sheetNames>
    <sheetDataSet>
      <sheetData sheetId="0">
        <row r="2">
          <cell r="B2">
            <v>13.65</v>
          </cell>
          <cell r="E2">
            <v>0.186</v>
          </cell>
        </row>
        <row r="3">
          <cell r="B3">
            <v>2.5999999999999999E-2</v>
          </cell>
        </row>
        <row r="4">
          <cell r="B4">
            <v>5.0000000000000001E-3</v>
          </cell>
        </row>
        <row r="6">
          <cell r="B6">
            <v>45.36</v>
          </cell>
          <cell r="E6">
            <v>3.78E-2</v>
          </cell>
          <cell r="I6">
            <v>7.6834951865493353E-3</v>
          </cell>
        </row>
        <row r="7">
          <cell r="B7">
            <v>0</v>
          </cell>
          <cell r="E7">
            <v>6.1600000000000002E-2</v>
          </cell>
          <cell r="I7">
            <v>0</v>
          </cell>
        </row>
        <row r="8">
          <cell r="I8">
            <v>2.1922428330522766E-2</v>
          </cell>
        </row>
        <row r="9">
          <cell r="B9">
            <v>6.4784950982709408E-3</v>
          </cell>
          <cell r="I9">
            <v>4.2158516020236094E-3</v>
          </cell>
        </row>
        <row r="12">
          <cell r="B12">
            <v>1.1859999999999999</v>
          </cell>
        </row>
        <row r="13">
          <cell r="E13">
            <v>1.3025813864830092E-2</v>
          </cell>
        </row>
        <row r="14">
          <cell r="E14">
            <v>1.5448615243688488E-2</v>
          </cell>
          <cell r="I14">
            <v>13.866483340728283</v>
          </cell>
        </row>
        <row r="16">
          <cell r="E16">
            <v>1.7785486004492799E-3</v>
          </cell>
        </row>
        <row r="17">
          <cell r="E17">
            <v>2.109358640132846E-3</v>
          </cell>
          <cell r="I17">
            <v>45.507890375904161</v>
          </cell>
        </row>
        <row r="35">
          <cell r="I35">
            <v>2.1861368603608301E-2</v>
          </cell>
          <cell r="M35">
            <v>2.5997458674831039E-2</v>
          </cell>
        </row>
        <row r="38">
          <cell r="F38">
            <v>0.54784674972692704</v>
          </cell>
          <cell r="I38">
            <v>3.5614438784565592</v>
          </cell>
        </row>
        <row r="39">
          <cell r="F39">
            <v>0.94726947407399786</v>
          </cell>
          <cell r="I39">
            <v>2.0354692945854045</v>
          </cell>
        </row>
        <row r="40">
          <cell r="F40">
            <v>1.1032921955709205</v>
          </cell>
          <cell r="I40">
            <v>1.7667856687479422</v>
          </cell>
        </row>
        <row r="41">
          <cell r="F41">
            <v>2.6142093385829916</v>
          </cell>
          <cell r="I41">
            <v>0.75288580543855388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47"/>
  <sheetViews>
    <sheetView showGridLines="0" tabSelected="1" workbookViewId="0">
      <selection activeCell="F8" sqref="F8"/>
    </sheetView>
  </sheetViews>
  <sheetFormatPr defaultColWidth="8.85546875" defaultRowHeight="15" x14ac:dyDescent="0.25"/>
  <sheetData>
    <row r="1" spans="1:12" x14ac:dyDescent="0.25">
      <c r="A1" s="56" t="s">
        <v>30</v>
      </c>
      <c r="B1" s="56"/>
      <c r="C1" s="2"/>
      <c r="D1" s="2"/>
      <c r="E1" s="2"/>
      <c r="F1" s="2"/>
      <c r="G1" s="2"/>
      <c r="I1" s="2"/>
      <c r="K1" s="1"/>
      <c r="L1" s="1"/>
    </row>
    <row r="2" spans="1:12" x14ac:dyDescent="0.25">
      <c r="A2" s="7" t="s">
        <v>6</v>
      </c>
      <c r="B2" s="44">
        <v>159</v>
      </c>
      <c r="C2" t="s">
        <v>58</v>
      </c>
      <c r="D2" s="57" t="s">
        <v>31</v>
      </c>
      <c r="E2" s="57"/>
      <c r="F2" s="57"/>
      <c r="H2" s="62" t="s">
        <v>59</v>
      </c>
      <c r="I2" s="62"/>
      <c r="J2" s="62"/>
    </row>
    <row r="3" spans="1:12" x14ac:dyDescent="0.25">
      <c r="A3" s="7" t="s">
        <v>7</v>
      </c>
      <c r="B3" s="45">
        <v>1</v>
      </c>
      <c r="C3" t="s">
        <v>5</v>
      </c>
      <c r="D3" s="61" t="s">
        <v>40</v>
      </c>
      <c r="E3" s="61"/>
      <c r="F3" s="61"/>
      <c r="H3" s="35"/>
      <c r="I3" s="22" t="s">
        <v>9</v>
      </c>
      <c r="J3" s="38" t="s">
        <v>55</v>
      </c>
    </row>
    <row r="4" spans="1:12" x14ac:dyDescent="0.25">
      <c r="A4" s="7" t="s">
        <v>0</v>
      </c>
      <c r="B4" s="50">
        <v>1.2</v>
      </c>
      <c r="D4" s="1"/>
      <c r="E4" s="1"/>
      <c r="H4" s="6" t="s">
        <v>61</v>
      </c>
      <c r="I4" s="40">
        <f>xw</f>
        <v>0.02</v>
      </c>
      <c r="J4" s="37">
        <f>AA*EXP(BB*I4)+CC*EXP(DD*I4)</f>
        <v>10.572937412379986</v>
      </c>
    </row>
    <row r="5" spans="1:12" x14ac:dyDescent="0.25">
      <c r="A5" s="4" t="s">
        <v>54</v>
      </c>
      <c r="B5" s="24">
        <f>ATAN(B4)*(180/PI())</f>
        <v>50.19442890773481</v>
      </c>
      <c r="C5" t="s">
        <v>62</v>
      </c>
      <c r="D5" s="6">
        <v>1</v>
      </c>
      <c r="E5" s="16" t="s">
        <v>46</v>
      </c>
      <c r="F5" s="3"/>
      <c r="H5" s="6" t="s">
        <v>56</v>
      </c>
      <c r="I5" s="37">
        <f>xd</f>
        <v>0.77</v>
      </c>
      <c r="J5" s="37">
        <f>AA*EXP(BB*I5)+CC*EXP(DD*I5)</f>
        <v>1.2123103071537715</v>
      </c>
    </row>
    <row r="6" spans="1:12" x14ac:dyDescent="0.25">
      <c r="B6" s="1"/>
      <c r="D6" s="6">
        <v>2</v>
      </c>
      <c r="E6" s="16" t="s">
        <v>47</v>
      </c>
      <c r="H6" s="22" t="s">
        <v>60</v>
      </c>
      <c r="I6" s="34" t="s">
        <v>11</v>
      </c>
      <c r="J6" s="39">
        <f>SQRT(J4*J5)</f>
        <v>3.5801789064123573</v>
      </c>
    </row>
    <row r="7" spans="1:12" ht="15" customHeight="1" thickBot="1" x14ac:dyDescent="0.3">
      <c r="B7" s="1"/>
    </row>
    <row r="8" spans="1:12" ht="15" customHeight="1" thickBot="1" x14ac:dyDescent="0.3">
      <c r="C8" s="2"/>
      <c r="D8" s="1"/>
      <c r="E8" s="1"/>
      <c r="G8" s="2"/>
      <c r="H8" s="2"/>
      <c r="I8" s="41" t="s">
        <v>57</v>
      </c>
      <c r="J8" s="42">
        <f>LN((xd/(1-xd))*((1-xw)/xw))/LN(J6)</f>
        <v>3.9988085519561882</v>
      </c>
    </row>
    <row r="9" spans="1:12" x14ac:dyDescent="0.25">
      <c r="C9" s="2"/>
      <c r="D9" s="1"/>
      <c r="E9" s="1"/>
      <c r="G9" s="2"/>
      <c r="H9" s="2"/>
      <c r="I9" s="43"/>
    </row>
    <row r="10" spans="1:12" x14ac:dyDescent="0.25">
      <c r="I10" s="2"/>
    </row>
    <row r="11" spans="1:12" x14ac:dyDescent="0.25">
      <c r="A11" s="7" t="s">
        <v>32</v>
      </c>
      <c r="B11" s="46">
        <v>1</v>
      </c>
      <c r="D11" s="6" t="s">
        <v>16</v>
      </c>
      <c r="E11" s="33">
        <f>E12+E13</f>
        <v>33.92</v>
      </c>
      <c r="F11" t="s">
        <v>58</v>
      </c>
    </row>
    <row r="12" spans="1:12" x14ac:dyDescent="0.25">
      <c r="A12" s="4" t="s">
        <v>1</v>
      </c>
      <c r="B12" s="55">
        <v>0.1</v>
      </c>
      <c r="C12" s="2"/>
      <c r="D12" s="6" t="s">
        <v>17</v>
      </c>
      <c r="E12" s="33">
        <f>B11*E13</f>
        <v>16.96</v>
      </c>
      <c r="F12" t="s">
        <v>58</v>
      </c>
    </row>
    <row r="13" spans="1:12" ht="15.75" thickBot="1" x14ac:dyDescent="0.3">
      <c r="A13" s="4" t="s">
        <v>2</v>
      </c>
      <c r="B13" s="55">
        <v>0.77</v>
      </c>
      <c r="C13" s="2"/>
      <c r="D13" s="6" t="s">
        <v>18</v>
      </c>
      <c r="E13" s="33">
        <f>B2*(B12-B14)/(B13-B14)</f>
        <v>16.96</v>
      </c>
      <c r="F13" t="s">
        <v>58</v>
      </c>
    </row>
    <row r="14" spans="1:12" ht="15.75" thickBot="1" x14ac:dyDescent="0.3">
      <c r="A14" s="4" t="s">
        <v>3</v>
      </c>
      <c r="B14" s="55">
        <v>0.02</v>
      </c>
      <c r="C14" s="2"/>
      <c r="D14" s="6" t="s">
        <v>19</v>
      </c>
      <c r="E14" s="33">
        <f>Vn_1.-D.</f>
        <v>125.07999999999998</v>
      </c>
      <c r="F14" t="s">
        <v>58</v>
      </c>
      <c r="G14" s="13" t="s">
        <v>14</v>
      </c>
      <c r="H14" s="14">
        <f ca="1">COUNT(G28:G47)+1</f>
        <v>18</v>
      </c>
    </row>
    <row r="15" spans="1:12" ht="15.75" thickBot="1" x14ac:dyDescent="0.3">
      <c r="A15" s="4" t="s">
        <v>4</v>
      </c>
      <c r="B15" s="5">
        <f>B13/(B11+1)</f>
        <v>0.38500000000000001</v>
      </c>
      <c r="C15" s="2"/>
      <c r="D15" s="6" t="s">
        <v>20</v>
      </c>
      <c r="E15" s="33">
        <f>E16</f>
        <v>142.04</v>
      </c>
      <c r="F15" t="s">
        <v>58</v>
      </c>
      <c r="G15" s="13" t="s">
        <v>42</v>
      </c>
      <c r="H15" s="14">
        <f ca="1">H14-1</f>
        <v>17</v>
      </c>
      <c r="K15" s="36"/>
    </row>
    <row r="16" spans="1:12" ht="15.75" thickBot="1" x14ac:dyDescent="0.3">
      <c r="C16" s="2"/>
      <c r="D16" s="6" t="s">
        <v>21</v>
      </c>
      <c r="E16" s="33">
        <f>B2-E13</f>
        <v>142.04</v>
      </c>
      <c r="F16" t="s">
        <v>58</v>
      </c>
      <c r="G16" s="15" t="s">
        <v>15</v>
      </c>
      <c r="H16" s="14">
        <f ca="1">COUNT(H28:H47)+1</f>
        <v>17</v>
      </c>
    </row>
    <row r="17" spans="3:12" x14ac:dyDescent="0.25">
      <c r="C17" s="1"/>
      <c r="D17" s="1"/>
      <c r="E17" s="1"/>
      <c r="F17" s="1"/>
      <c r="J17" s="1"/>
      <c r="K17" s="1"/>
      <c r="L17" s="1"/>
    </row>
    <row r="18" spans="3:12" ht="15.75" thickBot="1" x14ac:dyDescent="0.3">
      <c r="J18" s="1"/>
      <c r="K18" s="1"/>
      <c r="L18" s="1"/>
    </row>
    <row r="19" spans="3:12" x14ac:dyDescent="0.25">
      <c r="D19" s="60" t="s">
        <v>24</v>
      </c>
      <c r="E19" s="58"/>
      <c r="F19" s="58" t="s">
        <v>22</v>
      </c>
      <c r="G19" s="58"/>
      <c r="H19" s="58" t="s">
        <v>23</v>
      </c>
      <c r="I19" s="59"/>
      <c r="J19" s="1"/>
      <c r="K19" s="1"/>
      <c r="L19" s="1"/>
    </row>
    <row r="20" spans="3:12" x14ac:dyDescent="0.25">
      <c r="D20" s="26" t="s">
        <v>33</v>
      </c>
      <c r="E20" s="12" t="s">
        <v>34</v>
      </c>
      <c r="F20" s="12" t="s">
        <v>35</v>
      </c>
      <c r="G20" s="12" t="s">
        <v>36</v>
      </c>
      <c r="H20" s="12" t="s">
        <v>37</v>
      </c>
      <c r="I20" s="27" t="s">
        <v>38</v>
      </c>
      <c r="L20" s="21"/>
    </row>
    <row r="21" spans="3:12" x14ac:dyDescent="0.25">
      <c r="D21" s="28">
        <v>1</v>
      </c>
      <c r="E21" s="11">
        <f>(q/(q-1))*D21-xf/(q-1)</f>
        <v>5.5000000000000009</v>
      </c>
      <c r="F21" s="11">
        <f>xd</f>
        <v>0.77</v>
      </c>
      <c r="G21" s="11">
        <f>(R./(R.+1))*F21+xd/(R.+1)</f>
        <v>0.77</v>
      </c>
      <c r="H21" s="11">
        <f>xw</f>
        <v>0.02</v>
      </c>
      <c r="I21" s="29">
        <f>xw</f>
        <v>0.02</v>
      </c>
      <c r="L21" s="21"/>
    </row>
    <row r="22" spans="3:12" ht="15.75" thickBot="1" x14ac:dyDescent="0.3">
      <c r="D22" s="30">
        <f>xf</f>
        <v>0.1</v>
      </c>
      <c r="E22" s="31">
        <f>(q/(q-1))*D22-xf/(q-1)</f>
        <v>9.9999999999999978E-2</v>
      </c>
      <c r="F22" s="31">
        <v>0</v>
      </c>
      <c r="G22" s="31">
        <f>(R./(R.+1))*F22+xd/(R.+1)</f>
        <v>0.38500000000000001</v>
      </c>
      <c r="H22" s="31">
        <f>((xd/(R.+1))-(-xf/(q-1)))/((q/(q-1))-(R./(R.+1)))</f>
        <v>0.16090909090909092</v>
      </c>
      <c r="I22" s="32">
        <f>(q/(q-1))*H22-xf/(q-1)</f>
        <v>0.46545454545454557</v>
      </c>
    </row>
    <row r="23" spans="3:12" x14ac:dyDescent="0.25">
      <c r="D23" s="25"/>
      <c r="E23" s="25"/>
      <c r="F23" s="25"/>
      <c r="G23" s="25"/>
      <c r="H23" s="20" t="s">
        <v>26</v>
      </c>
      <c r="I23" s="20">
        <f>SLOPE(I21:I22,H21:H22)</f>
        <v>3.1612903225806459</v>
      </c>
    </row>
    <row r="24" spans="3:12" x14ac:dyDescent="0.25">
      <c r="D24" s="25"/>
      <c r="E24" s="25"/>
      <c r="F24" s="25"/>
      <c r="G24" s="25"/>
      <c r="H24" s="8" t="s">
        <v>28</v>
      </c>
      <c r="I24" s="8">
        <f>INTERCEPT(I21:I22,H21:H22)</f>
        <v>-4.3225806451612891E-2</v>
      </c>
    </row>
    <row r="26" spans="3:12" x14ac:dyDescent="0.25">
      <c r="C26" s="1"/>
      <c r="D26" s="51" t="s">
        <v>25</v>
      </c>
    </row>
    <row r="27" spans="3:12" x14ac:dyDescent="0.25">
      <c r="D27" s="12" t="s">
        <v>9</v>
      </c>
      <c r="E27" s="12" t="s">
        <v>10</v>
      </c>
      <c r="F27" s="12" t="s">
        <v>49</v>
      </c>
      <c r="G27" s="12" t="s">
        <v>27</v>
      </c>
      <c r="H27" s="12" t="s">
        <v>29</v>
      </c>
    </row>
    <row r="28" spans="3:12" x14ac:dyDescent="0.25">
      <c r="C28" s="10">
        <v>1</v>
      </c>
      <c r="D28" s="9">
        <f t="shared" ref="D28:D47" ca="1" si="0">E28/(F28-F28*E28+E28)</f>
        <v>0.72244929362611987</v>
      </c>
      <c r="E28" s="9">
        <f>xd</f>
        <v>0.77</v>
      </c>
      <c r="F28" s="17">
        <f t="shared" ref="F28:F47" ca="1" si="1">(AA*EXP(BB*D28))+(CC*EXP(DD*D28))</f>
        <v>1.2861684597792111</v>
      </c>
      <c r="G28" s="9">
        <f t="shared" ref="G28:G47" ca="1" si="2">LN(D28-xw)</f>
        <v>-0.35318206027097432</v>
      </c>
      <c r="H28" s="9">
        <f t="shared" ref="H28:H47" ca="1" si="3">LN(D28-xf)</f>
        <v>-0.47409310998329368</v>
      </c>
    </row>
    <row r="29" spans="3:12" x14ac:dyDescent="0.25">
      <c r="C29" s="10">
        <v>2</v>
      </c>
      <c r="D29" s="9">
        <f t="shared" ca="1" si="0"/>
        <v>0.68507805384729603</v>
      </c>
      <c r="E29" s="9">
        <f t="shared" ref="E29:E47" ca="1" si="4">IF(D28&gt;$H$22, (R./(R.+1))*D28+xd/(R.+1), $I$23*D28+$I$24)</f>
        <v>0.74622464681306</v>
      </c>
      <c r="F29" s="23">
        <f t="shared" ca="1" si="1"/>
        <v>1.3517084214365025</v>
      </c>
      <c r="G29" s="9">
        <f t="shared" ca="1" si="2"/>
        <v>-0.40785087100763595</v>
      </c>
      <c r="H29" s="9">
        <f t="shared" ca="1" si="3"/>
        <v>-0.53601001527066161</v>
      </c>
    </row>
    <row r="30" spans="3:12" x14ac:dyDescent="0.25">
      <c r="C30" s="10">
        <v>3</v>
      </c>
      <c r="D30" s="9">
        <f t="shared" ca="1" si="0"/>
        <v>0.65407537800800619</v>
      </c>
      <c r="E30" s="9">
        <f t="shared" ca="1" si="4"/>
        <v>0.72753902692364802</v>
      </c>
      <c r="F30" s="23">
        <f t="shared" ca="1" si="1"/>
        <v>1.4122307567588543</v>
      </c>
      <c r="G30" s="9">
        <f t="shared" ca="1" si="2"/>
        <v>-0.45558743885498731</v>
      </c>
      <c r="H30" s="9">
        <f t="shared" ca="1" si="3"/>
        <v>-0.59045454010407128</v>
      </c>
    </row>
    <row r="31" spans="3:12" x14ac:dyDescent="0.25">
      <c r="C31" s="10">
        <v>4</v>
      </c>
      <c r="D31" s="9">
        <f t="shared" ca="1" si="0"/>
        <v>0.62711508807786287</v>
      </c>
      <c r="E31" s="9">
        <f t="shared" ca="1" si="4"/>
        <v>0.7120376890040031</v>
      </c>
      <c r="F31" s="23">
        <f t="shared" ca="1" si="1"/>
        <v>1.4702625416355672</v>
      </c>
      <c r="G31" s="9">
        <f t="shared" ca="1" si="2"/>
        <v>-0.4990369044484893</v>
      </c>
      <c r="H31" s="9">
        <f t="shared" ca="1" si="3"/>
        <v>-0.64033637083351391</v>
      </c>
    </row>
    <row r="32" spans="3:12" x14ac:dyDescent="0.25">
      <c r="C32" s="10">
        <v>5</v>
      </c>
      <c r="D32" s="9">
        <f t="shared" ca="1" si="0"/>
        <v>0.60263479418442734</v>
      </c>
      <c r="E32" s="9">
        <f t="shared" ca="1" si="4"/>
        <v>0.69855754403893144</v>
      </c>
      <c r="F32" s="23">
        <f t="shared" ca="1" si="1"/>
        <v>1.5280353501817352</v>
      </c>
      <c r="G32" s="9">
        <f t="shared" ca="1" si="2"/>
        <v>-0.54019471398739816</v>
      </c>
      <c r="H32" s="9">
        <f t="shared" ca="1" si="3"/>
        <v>-0.68789142788754698</v>
      </c>
    </row>
    <row r="33" spans="3:8" x14ac:dyDescent="0.25">
      <c r="C33" s="10">
        <v>6</v>
      </c>
      <c r="D33" s="9">
        <f t="shared" ca="1" si="0"/>
        <v>0.57946538744577825</v>
      </c>
      <c r="E33" s="9">
        <f t="shared" ca="1" si="4"/>
        <v>0.68631739709221362</v>
      </c>
      <c r="F33" s="23">
        <f t="shared" ca="1" si="1"/>
        <v>1.5878476167068121</v>
      </c>
      <c r="G33" s="9">
        <f t="shared" ca="1" si="2"/>
        <v>-0.58077361651146275</v>
      </c>
      <c r="H33" s="9">
        <f t="shared" ca="1" si="3"/>
        <v>-0.73508357194442087</v>
      </c>
    </row>
    <row r="34" spans="3:8" x14ac:dyDescent="0.25">
      <c r="C34" s="10">
        <v>7</v>
      </c>
      <c r="D34" s="9">
        <f t="shared" ca="1" si="0"/>
        <v>0.55660689718389467</v>
      </c>
      <c r="E34" s="9">
        <f t="shared" ca="1" si="4"/>
        <v>0.67473269372288913</v>
      </c>
      <c r="F34" s="23">
        <f t="shared" ca="1" si="1"/>
        <v>1.6524627967932832</v>
      </c>
      <c r="G34" s="9">
        <f t="shared" ca="1" si="2"/>
        <v>-0.62248948758105571</v>
      </c>
      <c r="H34" s="9">
        <f t="shared" ca="1" si="3"/>
        <v>-0.78393243947294555</v>
      </c>
    </row>
    <row r="35" spans="3:8" x14ac:dyDescent="0.25">
      <c r="C35" s="10">
        <v>8</v>
      </c>
      <c r="D35" s="9">
        <f t="shared" ca="1" si="0"/>
        <v>0.53305443386467044</v>
      </c>
      <c r="E35" s="9">
        <f t="shared" ca="1" si="4"/>
        <v>0.66330344859194734</v>
      </c>
      <c r="F35" s="23">
        <f t="shared" ca="1" si="1"/>
        <v>1.7257118564004874</v>
      </c>
      <c r="G35" s="9">
        <f t="shared" ca="1" si="2"/>
        <v>-0.66737333054252546</v>
      </c>
      <c r="H35" s="9">
        <f t="shared" ca="1" si="3"/>
        <v>-0.8368918455675769</v>
      </c>
    </row>
    <row r="36" spans="3:8" x14ac:dyDescent="0.25">
      <c r="C36" s="10">
        <v>9</v>
      </c>
      <c r="D36" s="9">
        <f t="shared" ca="1" si="0"/>
        <v>0.5076070792847176</v>
      </c>
      <c r="E36" s="9">
        <f t="shared" ca="1" si="4"/>
        <v>0.65152721693233517</v>
      </c>
      <c r="F36" s="23">
        <f t="shared" ca="1" si="1"/>
        <v>1.8136263994547031</v>
      </c>
      <c r="G36" s="9">
        <f t="shared" ca="1" si="2"/>
        <v>-0.7182453628489186</v>
      </c>
      <c r="H36" s="9">
        <f t="shared" ca="1" si="3"/>
        <v>-0.89745160956869718</v>
      </c>
    </row>
    <row r="37" spans="3:8" x14ac:dyDescent="0.25">
      <c r="C37" s="10">
        <v>10</v>
      </c>
      <c r="D37" s="9">
        <f t="shared" ca="1" si="0"/>
        <v>0.4785749259377437</v>
      </c>
      <c r="E37" s="9">
        <f t="shared" ca="1" si="4"/>
        <v>0.63880353964235881</v>
      </c>
      <c r="F37" s="23">
        <f t="shared" ca="1" si="1"/>
        <v>1.9269293819616633</v>
      </c>
      <c r="G37" s="9">
        <f t="shared" ca="1" si="2"/>
        <v>-0.77963158528695575</v>
      </c>
      <c r="H37" s="9">
        <f t="shared" ca="1" si="3"/>
        <v>-0.97134127077374022</v>
      </c>
    </row>
    <row r="38" spans="3:8" x14ac:dyDescent="0.25">
      <c r="C38" s="10">
        <v>11</v>
      </c>
      <c r="D38" s="9">
        <f t="shared" ca="1" si="0"/>
        <v>0.44321784457226077</v>
      </c>
      <c r="E38" s="9">
        <f t="shared" ca="1" si="4"/>
        <v>0.62428746296887183</v>
      </c>
      <c r="F38" s="23">
        <f t="shared" ca="1" si="1"/>
        <v>2.0873582698002493</v>
      </c>
      <c r="G38" s="9">
        <f t="shared" ca="1" si="2"/>
        <v>-0.85986823351352981</v>
      </c>
      <c r="H38" s="9">
        <f t="shared" ca="1" si="3"/>
        <v>-1.0693899180455866</v>
      </c>
    </row>
    <row r="39" spans="3:8" x14ac:dyDescent="0.25">
      <c r="C39" s="10">
        <v>12</v>
      </c>
      <c r="D39" s="9">
        <f t="shared" ca="1" si="0"/>
        <v>0.39656794451500244</v>
      </c>
      <c r="E39" s="9">
        <f t="shared" ca="1" si="4"/>
        <v>0.60660892228613039</v>
      </c>
      <c r="F39" s="23">
        <f t="shared" ca="1" si="1"/>
        <v>2.3463622301573692</v>
      </c>
      <c r="G39" s="9">
        <f t="shared" ca="1" si="2"/>
        <v>-0.9766567845045081</v>
      </c>
      <c r="H39" s="9">
        <f t="shared" ca="1" si="3"/>
        <v>-1.2154789316024603</v>
      </c>
    </row>
    <row r="40" spans="3:8" x14ac:dyDescent="0.25">
      <c r="C40" s="10">
        <v>13</v>
      </c>
      <c r="D40" s="9">
        <f t="shared" ca="1" si="0"/>
        <v>0.32970729304179508</v>
      </c>
      <c r="E40" s="9">
        <f t="shared" ca="1" si="4"/>
        <v>0.58328397225750117</v>
      </c>
      <c r="F40" s="23">
        <f t="shared" ca="1" si="1"/>
        <v>2.8456127886460312</v>
      </c>
      <c r="G40" s="9">
        <f t="shared" ca="1" si="2"/>
        <v>-1.1721276435498786</v>
      </c>
      <c r="H40" s="9">
        <f t="shared" ca="1" si="3"/>
        <v>-1.4709494195003217</v>
      </c>
    </row>
    <row r="41" spans="3:8" x14ac:dyDescent="0.25">
      <c r="C41" s="10">
        <v>14</v>
      </c>
      <c r="D41" s="9">
        <f t="shared" ca="1" si="0"/>
        <v>0.23822470706684407</v>
      </c>
      <c r="E41" s="9">
        <f t="shared" ca="1" si="4"/>
        <v>0.54985364652089752</v>
      </c>
      <c r="F41" s="23">
        <f t="shared" ca="1" si="1"/>
        <v>3.9060147397025036</v>
      </c>
      <c r="G41" s="9">
        <f t="shared" ca="1" si="2"/>
        <v>-1.5222299807062503</v>
      </c>
      <c r="H41" s="9">
        <f t="shared" ca="1" si="3"/>
        <v>-1.9788746060091178</v>
      </c>
    </row>
    <row r="42" spans="3:8" x14ac:dyDescent="0.25">
      <c r="C42" s="10">
        <v>15</v>
      </c>
      <c r="D42" s="9">
        <f t="shared" ca="1" si="0"/>
        <v>0.15736961171178818</v>
      </c>
      <c r="E42" s="9">
        <f t="shared" ca="1" si="4"/>
        <v>0.50411235353342199</v>
      </c>
      <c r="F42" s="23">
        <f t="shared" ca="1" si="1"/>
        <v>5.4432889800990774</v>
      </c>
      <c r="G42" s="9">
        <f t="shared" ca="1" si="2"/>
        <v>-1.9850800902356951</v>
      </c>
      <c r="H42" s="9">
        <f t="shared" ca="1" si="3"/>
        <v>-2.8582405285316104</v>
      </c>
    </row>
    <row r="43" spans="3:8" x14ac:dyDescent="0.25">
      <c r="C43" s="10">
        <v>16</v>
      </c>
      <c r="D43" s="9">
        <f t="shared" ca="1" si="0"/>
        <v>0.10947647735361561</v>
      </c>
      <c r="E43" s="9">
        <f t="shared" ca="1" si="4"/>
        <v>0.45426522412113696</v>
      </c>
      <c r="F43" s="23">
        <f t="shared" ca="1" si="1"/>
        <v>6.7711026018676197</v>
      </c>
      <c r="G43" s="9">
        <f t="shared" ca="1" si="2"/>
        <v>-2.4137795111099392</v>
      </c>
      <c r="H43" s="9">
        <f t="shared" ca="1" si="3"/>
        <v>-4.6589426189421763</v>
      </c>
    </row>
    <row r="44" spans="3:8" x14ac:dyDescent="0.25">
      <c r="C44" s="10">
        <v>17</v>
      </c>
      <c r="D44" s="9">
        <f t="shared" ca="1" si="0"/>
        <v>4.4568580221336633E-2</v>
      </c>
      <c r="E44" s="9">
        <f t="shared" ca="1" si="4"/>
        <v>0.30286112195659137</v>
      </c>
      <c r="F44" s="23">
        <f t="shared" ca="1" si="1"/>
        <v>9.3135402456345329</v>
      </c>
      <c r="G44" s="9">
        <f t="shared" ca="1" si="2"/>
        <v>-3.7062868791680539</v>
      </c>
      <c r="H44" s="9" t="e">
        <f t="shared" ca="1" si="3"/>
        <v>#NUM!</v>
      </c>
    </row>
    <row r="45" spans="3:8" x14ac:dyDescent="0.25">
      <c r="C45" s="10">
        <v>18</v>
      </c>
      <c r="D45" s="9">
        <f t="shared" ca="1" si="0"/>
        <v>9.6013686236015722E-3</v>
      </c>
      <c r="E45" s="9">
        <f t="shared" ca="1" si="4"/>
        <v>9.7668414893257782E-2</v>
      </c>
      <c r="F45" s="23">
        <f t="shared" ca="1" si="1"/>
        <v>11.166305127885039</v>
      </c>
      <c r="G45" s="9" t="e">
        <f t="shared" ca="1" si="2"/>
        <v>#NUM!</v>
      </c>
      <c r="H45" s="9" t="e">
        <f t="shared" ca="1" si="3"/>
        <v>#NUM!</v>
      </c>
    </row>
    <row r="46" spans="3:8" x14ac:dyDescent="0.25">
      <c r="C46" s="10">
        <v>19</v>
      </c>
      <c r="D46" s="9">
        <f t="shared" ca="1" si="0"/>
        <v>-1.0763644332148722E-3</v>
      </c>
      <c r="E46" s="9">
        <f t="shared" ca="1" si="4"/>
        <v>-1.2873092738291785E-2</v>
      </c>
      <c r="F46" s="23">
        <f t="shared" ca="1" si="1"/>
        <v>11.81669662726037</v>
      </c>
      <c r="G46" s="9" t="e">
        <f t="shared" ca="1" si="2"/>
        <v>#NUM!</v>
      </c>
      <c r="H46" s="9" t="e">
        <f t="shared" ca="1" si="3"/>
        <v>#NUM!</v>
      </c>
    </row>
    <row r="47" spans="3:8" x14ac:dyDescent="0.25">
      <c r="C47" s="10">
        <v>20</v>
      </c>
      <c r="D47" s="9">
        <f t="shared" ca="1" si="0"/>
        <v>-3.73094275142006E-3</v>
      </c>
      <c r="E47" s="9">
        <f t="shared" ca="1" si="4"/>
        <v>-4.6628506917905072E-2</v>
      </c>
      <c r="F47" s="23">
        <f t="shared" ca="1" si="1"/>
        <v>11.985184441273585</v>
      </c>
      <c r="G47" s="9" t="e">
        <f t="shared" ca="1" si="2"/>
        <v>#NUM!</v>
      </c>
      <c r="H47" s="9" t="e">
        <f t="shared" ca="1" si="3"/>
        <v>#NUM!</v>
      </c>
    </row>
  </sheetData>
  <sheetProtection algorithmName="SHA-512" hashValue="32f1wSHvpDJUjUvNxoFngwjpyp2JkG10V8vUuMMEXSRIqazyaxA0KtyY8HfPXrgsASBgdywWppS31ZoIbL67jA==" saltValue="+rXusmVtrMc396FCqozSWA==" spinCount="100000" sheet="1" objects="1" scenarios="1"/>
  <mergeCells count="7">
    <mergeCell ref="A1:B1"/>
    <mergeCell ref="D2:F2"/>
    <mergeCell ref="F19:G19"/>
    <mergeCell ref="H19:I19"/>
    <mergeCell ref="D19:E19"/>
    <mergeCell ref="D3:F3"/>
    <mergeCell ref="H2:J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G26"/>
  <sheetViews>
    <sheetView showGridLines="0" workbookViewId="0">
      <selection activeCell="G21" sqref="G21"/>
    </sheetView>
  </sheetViews>
  <sheetFormatPr defaultColWidth="8.85546875" defaultRowHeight="15" x14ac:dyDescent="0.25"/>
  <sheetData>
    <row r="2" spans="1:7" x14ac:dyDescent="0.25">
      <c r="A2" s="63" t="s">
        <v>41</v>
      </c>
      <c r="B2" s="63"/>
    </row>
    <row r="3" spans="1:7" x14ac:dyDescent="0.25">
      <c r="A3" s="12" t="s">
        <v>8</v>
      </c>
      <c r="B3" s="12" t="s">
        <v>43</v>
      </c>
      <c r="C3" s="12" t="s">
        <v>44</v>
      </c>
      <c r="D3" s="12" t="s">
        <v>45</v>
      </c>
      <c r="E3" s="12" t="s">
        <v>48</v>
      </c>
      <c r="F3" s="52" t="s">
        <v>49</v>
      </c>
      <c r="G3" s="52" t="s">
        <v>13</v>
      </c>
    </row>
    <row r="4" spans="1:7" x14ac:dyDescent="0.25">
      <c r="A4" s="47">
        <v>100</v>
      </c>
      <c r="B4" s="53">
        <v>0</v>
      </c>
      <c r="C4" s="53">
        <v>0</v>
      </c>
      <c r="D4" s="54">
        <f>F4*B4/(1+B4*(F4-1))</f>
        <v>0</v>
      </c>
      <c r="E4" s="9" t="e">
        <f t="shared" ref="E4:E19" si="0">(C4/B4)/((1-C4)/(1-B4))</f>
        <v>#DIV/0!</v>
      </c>
      <c r="F4" s="9">
        <f t="shared" ref="F4:F20" si="1">AA*EXP(BB*B4)+CC*EXP(DD*B4)</f>
        <v>11.749165784941297</v>
      </c>
      <c r="G4" s="19" t="e">
        <f>(F4-E4)^2</f>
        <v>#DIV/0!</v>
      </c>
    </row>
    <row r="5" spans="1:7" x14ac:dyDescent="0.25">
      <c r="A5" s="47">
        <v>95.5</v>
      </c>
      <c r="B5" s="53">
        <v>1.9E-2</v>
      </c>
      <c r="C5" s="53">
        <v>0.17</v>
      </c>
      <c r="D5" s="54">
        <f t="shared" ref="D5:D20" si="2">F5*B5/(1+B5*(F5-1))</f>
        <v>0.17070938453601289</v>
      </c>
      <c r="E5" s="9">
        <f t="shared" si="0"/>
        <v>10.575142675967026</v>
      </c>
      <c r="F5" s="9">
        <f t="shared" si="1"/>
        <v>10.628355006521332</v>
      </c>
      <c r="G5" s="19">
        <f t="shared" ref="G5:G20" si="3">(F5-E5)^2</f>
        <v>2.831552123020724E-3</v>
      </c>
    </row>
    <row r="6" spans="1:7" x14ac:dyDescent="0.25">
      <c r="A6" s="47">
        <v>89</v>
      </c>
      <c r="B6" s="53">
        <v>7.2099999999999997E-2</v>
      </c>
      <c r="C6" s="53">
        <v>0.3891</v>
      </c>
      <c r="D6" s="54">
        <f t="shared" si="2"/>
        <v>0.38659557142352069</v>
      </c>
      <c r="E6" s="9">
        <f t="shared" si="0"/>
        <v>8.1970392697252787</v>
      </c>
      <c r="F6" s="9">
        <f t="shared" si="1"/>
        <v>8.1110275703425181</v>
      </c>
      <c r="G6" s="19">
        <f t="shared" si="3"/>
        <v>7.398012430710389E-3</v>
      </c>
    </row>
    <row r="7" spans="1:7" x14ac:dyDescent="0.25">
      <c r="A7" s="47">
        <v>86.7</v>
      </c>
      <c r="B7" s="53">
        <v>9.6600000000000005E-2</v>
      </c>
      <c r="C7" s="53">
        <v>0.4375</v>
      </c>
      <c r="D7" s="54">
        <f t="shared" si="2"/>
        <v>0.43494953702504102</v>
      </c>
      <c r="E7" s="9">
        <f t="shared" si="0"/>
        <v>7.2737520128824471</v>
      </c>
      <c r="F7" s="9">
        <f t="shared" si="1"/>
        <v>7.1987086614814597</v>
      </c>
      <c r="G7" s="19">
        <f t="shared" si="3"/>
        <v>5.6315045894920765E-3</v>
      </c>
    </row>
    <row r="8" spans="1:7" x14ac:dyDescent="0.25">
      <c r="A8" s="47">
        <v>85.3</v>
      </c>
      <c r="B8" s="53">
        <v>0.12379999999999999</v>
      </c>
      <c r="C8" s="53">
        <v>0.47039999999999998</v>
      </c>
      <c r="D8" s="54">
        <f t="shared" si="2"/>
        <v>0.47224332422972626</v>
      </c>
      <c r="E8" s="9">
        <f t="shared" si="0"/>
        <v>6.2863989770070621</v>
      </c>
      <c r="F8" s="9">
        <f t="shared" si="1"/>
        <v>6.3330759435170743</v>
      </c>
      <c r="G8" s="19">
        <f t="shared" si="3"/>
        <v>2.1787392025767989E-3</v>
      </c>
    </row>
    <row r="9" spans="1:7" x14ac:dyDescent="0.25">
      <c r="A9" s="47">
        <v>84.1</v>
      </c>
      <c r="B9" s="53">
        <v>0.1661</v>
      </c>
      <c r="C9" s="53">
        <v>0.50890000000000002</v>
      </c>
      <c r="D9" s="54">
        <f t="shared" si="2"/>
        <v>0.51068653342023573</v>
      </c>
      <c r="E9" s="9">
        <f t="shared" si="0"/>
        <v>5.2024373401023469</v>
      </c>
      <c r="F9" s="9">
        <f t="shared" si="1"/>
        <v>5.2397622169795151</v>
      </c>
      <c r="G9" s="19">
        <f t="shared" si="3"/>
        <v>1.3931464338957597E-3</v>
      </c>
    </row>
    <row r="10" spans="1:7" x14ac:dyDescent="0.25">
      <c r="A10" s="47">
        <v>82.7</v>
      </c>
      <c r="B10" s="53">
        <v>0.23769999999999999</v>
      </c>
      <c r="C10" s="53">
        <v>0.54449999999999998</v>
      </c>
      <c r="D10" s="54">
        <f t="shared" si="2"/>
        <v>0.54963222846062643</v>
      </c>
      <c r="E10" s="9">
        <f t="shared" si="0"/>
        <v>3.8335950960702334</v>
      </c>
      <c r="F10" s="9">
        <f t="shared" si="1"/>
        <v>3.9138269878919072</v>
      </c>
      <c r="G10" s="19">
        <f t="shared" si="3"/>
        <v>6.437156465284765E-3</v>
      </c>
    </row>
    <row r="11" spans="1:7" x14ac:dyDescent="0.25">
      <c r="A11" s="47">
        <v>82.3</v>
      </c>
      <c r="B11" s="53">
        <v>0.26079999999999998</v>
      </c>
      <c r="C11" s="53">
        <v>0.55800000000000005</v>
      </c>
      <c r="D11" s="54">
        <f t="shared" si="2"/>
        <v>0.55890025100973562</v>
      </c>
      <c r="E11" s="9">
        <f t="shared" si="0"/>
        <v>3.5782139188851581</v>
      </c>
      <c r="F11" s="9">
        <f t="shared" si="1"/>
        <v>3.5913014855932466</v>
      </c>
      <c r="G11" s="19">
        <f t="shared" si="3"/>
        <v>1.7128440233866717E-4</v>
      </c>
    </row>
    <row r="12" spans="1:7" x14ac:dyDescent="0.25">
      <c r="A12" s="47">
        <v>81.5</v>
      </c>
      <c r="B12" s="53">
        <v>0.32729999999999998</v>
      </c>
      <c r="C12" s="53">
        <v>0.58260000000000001</v>
      </c>
      <c r="D12" s="54">
        <f t="shared" si="2"/>
        <v>0.5824631504972243</v>
      </c>
      <c r="E12" s="9">
        <f t="shared" si="0"/>
        <v>2.8687549875555418</v>
      </c>
      <c r="F12" s="9">
        <f t="shared" si="1"/>
        <v>2.8671411069912134</v>
      </c>
      <c r="G12" s="19">
        <f t="shared" si="3"/>
        <v>2.6046104759170495E-6</v>
      </c>
    </row>
    <row r="13" spans="1:7" x14ac:dyDescent="0.25">
      <c r="A13" s="47">
        <v>80.7</v>
      </c>
      <c r="B13" s="53">
        <v>0.39650000000000002</v>
      </c>
      <c r="C13" s="53">
        <v>0.61219999999999997</v>
      </c>
      <c r="D13" s="54">
        <f t="shared" si="2"/>
        <v>0.60658423610566847</v>
      </c>
      <c r="E13" s="9">
        <f t="shared" si="0"/>
        <v>2.4028109548024319</v>
      </c>
      <c r="F13" s="9">
        <f t="shared" si="1"/>
        <v>2.3467857619021091</v>
      </c>
      <c r="G13" s="19">
        <f t="shared" si="3"/>
        <v>3.1388222395183824E-3</v>
      </c>
    </row>
    <row r="14" spans="1:7" x14ac:dyDescent="0.25">
      <c r="A14" s="47">
        <v>79.8</v>
      </c>
      <c r="B14" s="53">
        <v>0.50790000000000002</v>
      </c>
      <c r="C14" s="53">
        <v>0.65639999999999998</v>
      </c>
      <c r="D14" s="54">
        <f t="shared" si="2"/>
        <v>0.65165942380194608</v>
      </c>
      <c r="E14" s="9">
        <f t="shared" si="0"/>
        <v>1.8509324500597197</v>
      </c>
      <c r="F14" s="9">
        <f t="shared" si="1"/>
        <v>1.8125573904758174</v>
      </c>
      <c r="G14" s="19">
        <f t="shared" si="3"/>
        <v>1.4726451980680521E-3</v>
      </c>
    </row>
    <row r="15" spans="1:7" x14ac:dyDescent="0.25">
      <c r="A15" s="47">
        <v>79.7</v>
      </c>
      <c r="B15" s="53">
        <v>0.51980000000000004</v>
      </c>
      <c r="C15" s="53">
        <v>0.65990000000000004</v>
      </c>
      <c r="D15" s="54">
        <f t="shared" si="2"/>
        <v>0.65709605919027636</v>
      </c>
      <c r="E15" s="9">
        <f t="shared" si="0"/>
        <v>1.7924926229175293</v>
      </c>
      <c r="F15" s="9">
        <f t="shared" si="1"/>
        <v>1.7702812392502616</v>
      </c>
      <c r="G15" s="19">
        <f t="shared" si="3"/>
        <v>4.9334556441456702E-4</v>
      </c>
    </row>
    <row r="16" spans="1:7" x14ac:dyDescent="0.25">
      <c r="A16" s="47">
        <v>79.3</v>
      </c>
      <c r="B16" s="53">
        <v>0.57320000000000004</v>
      </c>
      <c r="C16" s="53">
        <v>0.68410000000000004</v>
      </c>
      <c r="D16" s="54">
        <f t="shared" si="2"/>
        <v>0.68309366637578539</v>
      </c>
      <c r="E16" s="9">
        <f t="shared" si="0"/>
        <v>1.6124571915065828</v>
      </c>
      <c r="F16" s="9">
        <f t="shared" si="1"/>
        <v>1.6049724006781492</v>
      </c>
      <c r="G16" s="19">
        <f t="shared" si="3"/>
        <v>5.6022093745404844E-5</v>
      </c>
    </row>
    <row r="17" spans="1:7" x14ac:dyDescent="0.25">
      <c r="A17" s="47">
        <v>78.7</v>
      </c>
      <c r="B17" s="53">
        <v>0.67630000000000001</v>
      </c>
      <c r="C17" s="53">
        <v>0.73850000000000005</v>
      </c>
      <c r="D17" s="54">
        <f t="shared" si="2"/>
        <v>0.74083973246637647</v>
      </c>
      <c r="E17" s="9">
        <f t="shared" si="0"/>
        <v>1.3517056167443542</v>
      </c>
      <c r="F17" s="9">
        <f t="shared" si="1"/>
        <v>1.3682301575772673</v>
      </c>
      <c r="G17" s="19">
        <f t="shared" si="3"/>
        <v>2.730604497386125E-4</v>
      </c>
    </row>
    <row r="18" spans="1:7" x14ac:dyDescent="0.25">
      <c r="A18" s="47">
        <v>78.400000000000006</v>
      </c>
      <c r="B18" s="53">
        <v>0.74719999999999998</v>
      </c>
      <c r="C18" s="53">
        <v>0.78149999999999997</v>
      </c>
      <c r="D18" s="54">
        <f t="shared" si="2"/>
        <v>0.7865242682921656</v>
      </c>
      <c r="E18" s="9">
        <f t="shared" si="0"/>
        <v>1.210090210163711</v>
      </c>
      <c r="F18" s="9">
        <f t="shared" si="1"/>
        <v>1.2465331225228307</v>
      </c>
      <c r="G18" s="19">
        <f t="shared" si="3"/>
        <v>1.3280858612144775E-3</v>
      </c>
    </row>
    <row r="19" spans="1:7" x14ac:dyDescent="0.25">
      <c r="A19" s="47">
        <v>78.099999999999994</v>
      </c>
      <c r="B19" s="53">
        <v>0.89429999999999998</v>
      </c>
      <c r="C19" s="53">
        <v>0.89429999999999998</v>
      </c>
      <c r="D19" s="54">
        <f t="shared" si="2"/>
        <v>0.89926046867766385</v>
      </c>
      <c r="E19" s="9">
        <f t="shared" si="0"/>
        <v>1</v>
      </c>
      <c r="F19" s="9">
        <f t="shared" si="1"/>
        <v>1.0550604244414223</v>
      </c>
      <c r="G19" s="19">
        <f t="shared" si="3"/>
        <v>3.0316503396695784E-3</v>
      </c>
    </row>
    <row r="20" spans="1:7" x14ac:dyDescent="0.25">
      <c r="A20" s="47">
        <v>78.3</v>
      </c>
      <c r="B20" s="53">
        <v>1</v>
      </c>
      <c r="C20" s="53">
        <v>1</v>
      </c>
      <c r="D20" s="54">
        <f t="shared" si="2"/>
        <v>1</v>
      </c>
      <c r="E20" s="9">
        <v>1</v>
      </c>
      <c r="F20" s="9">
        <f t="shared" si="1"/>
        <v>0.94816907382623861</v>
      </c>
      <c r="G20" s="19">
        <f t="shared" si="3"/>
        <v>2.6864449080299039E-3</v>
      </c>
    </row>
    <row r="21" spans="1:7" x14ac:dyDescent="0.25">
      <c r="F21" s="20" t="s">
        <v>12</v>
      </c>
      <c r="G21" s="48">
        <f>SUM(G5:G20)</f>
        <v>3.8524076912194075E-2</v>
      </c>
    </row>
    <row r="22" spans="1:7" x14ac:dyDescent="0.25">
      <c r="A22" s="56" t="s">
        <v>39</v>
      </c>
      <c r="B22" s="56"/>
    </row>
    <row r="23" spans="1:7" x14ac:dyDescent="0.25">
      <c r="A23" s="17" t="s">
        <v>51</v>
      </c>
      <c r="B23" s="49">
        <v>9.4913065912859604</v>
      </c>
    </row>
    <row r="24" spans="1:7" x14ac:dyDescent="0.25">
      <c r="A24" s="17" t="s">
        <v>50</v>
      </c>
      <c r="B24" s="49">
        <v>-6.377711917150374</v>
      </c>
    </row>
    <row r="25" spans="1:7" x14ac:dyDescent="0.25">
      <c r="A25" s="17" t="s">
        <v>52</v>
      </c>
      <c r="B25" s="49">
        <v>2.2578591936553365</v>
      </c>
    </row>
    <row r="26" spans="1:7" x14ac:dyDescent="0.25">
      <c r="A26" s="18" t="s">
        <v>53</v>
      </c>
      <c r="B26" s="49">
        <v>-0.88479312481017458</v>
      </c>
    </row>
  </sheetData>
  <mergeCells count="2">
    <mergeCell ref="A22:B22"/>
    <mergeCell ref="A2:B2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M13" sqref="M13"/>
    </sheetView>
  </sheetViews>
  <sheetFormatPr defaultRowHeight="15" x14ac:dyDescent="0.25"/>
  <sheetData/>
  <sheetProtection algorithmName="SHA-512" hashValue="+6Ckj/UaLZcltbcXZ6vW52lGsXxKpBDN7ewhWK4h2QxV8z57DtIH62g5Twio5o+AcKdguWVJIv4rkY3G6LXIyw==" saltValue="OH2wNpzK1qnPs6sctdXV0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H7" sqref="H7"/>
    </sheetView>
  </sheetViews>
  <sheetFormatPr defaultRowHeight="15" x14ac:dyDescent="0.25"/>
  <sheetData>
    <row r="2" spans="2:5" ht="15.75" thickBot="1" x14ac:dyDescent="0.3"/>
    <row r="3" spans="2:5" x14ac:dyDescent="0.25">
      <c r="B3" s="64" t="s">
        <v>63</v>
      </c>
      <c r="C3" s="65"/>
      <c r="D3" s="65"/>
      <c r="E3" s="66"/>
    </row>
    <row r="4" spans="2:5" x14ac:dyDescent="0.25">
      <c r="B4" s="67" t="s">
        <v>64</v>
      </c>
      <c r="C4" s="68" t="s">
        <v>65</v>
      </c>
      <c r="D4" s="68"/>
      <c r="E4" s="69"/>
    </row>
    <row r="5" spans="2:5" ht="15.75" thickBot="1" x14ac:dyDescent="0.3">
      <c r="B5" s="70" t="s">
        <v>66</v>
      </c>
      <c r="C5" s="71">
        <v>2017</v>
      </c>
      <c r="D5" s="72"/>
      <c r="E5" s="73"/>
    </row>
  </sheetData>
  <sheetProtection algorithmName="SHA-512" hashValue="uDiOojfc9LqzqR1S7dpUaSpKiSlEl3NfFjzxpyFtKuG8WuWRE1Abb2QAc0EgZKW5EbN+SmsxM5PMfHIN8eOzWg==" saltValue="g0u3R0H2MbydJkAs+Z2iZw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19</vt:i4>
      </vt:variant>
    </vt:vector>
  </HeadingPairs>
  <TitlesOfParts>
    <vt:vector size="23" baseType="lpstr">
      <vt:lpstr>Rectification</vt:lpstr>
      <vt:lpstr>Equilibrium</vt:lpstr>
      <vt:lpstr>Figures</vt:lpstr>
      <vt:lpstr>Credits</vt:lpstr>
      <vt:lpstr>AA</vt:lpstr>
      <vt:lpstr>alfa</vt:lpstr>
      <vt:lpstr>BB</vt:lpstr>
      <vt:lpstr>CC</vt:lpstr>
      <vt:lpstr>D.</vt:lpstr>
      <vt:lpstr>DD</vt:lpstr>
      <vt:lpstr>F</vt:lpstr>
      <vt:lpstr>Ln.</vt:lpstr>
      <vt:lpstr>Lo.</vt:lpstr>
      <vt:lpstr>P</vt:lpstr>
      <vt:lpstr>q</vt:lpstr>
      <vt:lpstr>R.</vt:lpstr>
      <vt:lpstr>R_</vt:lpstr>
      <vt:lpstr>V1.</vt:lpstr>
      <vt:lpstr>Vn_1.</vt:lpstr>
      <vt:lpstr>W.</vt:lpstr>
      <vt:lpstr>xd</vt:lpstr>
      <vt:lpstr>xf</vt:lpstr>
      <vt:lpstr>xw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2015-03-23T03:50:01Z</dcterms:created>
  <dcterms:modified xsi:type="dcterms:W3CDTF">2017-03-27T02:40:23Z</dcterms:modified>
</cp:coreProperties>
</file>