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res\Dropbox\.PROJETOS pessoais\planilhas\chemeng\unit operations\"/>
    </mc:Choice>
  </mc:AlternateContent>
  <workbookProtection workbookAlgorithmName="SHA-512" workbookHashValue="jlKWue61iU+Hie80Om89mkq2UswfPba9y84MnXDxA+KJku3HpiaDDJu0EHJ7jVsZn24XHQMzbWnxqAVYPx3A+g==" workbookSaltValue="OzXC2nIEcGQwYsrB/A3Qng==" workbookSpinCount="100000" lockStructure="1"/>
  <bookViews>
    <workbookView xWindow="240" yWindow="45" windowWidth="20115" windowHeight="7995"/>
  </bookViews>
  <sheets>
    <sheet name="qc" sheetId="10" r:id="rId1"/>
    <sheet name="upper" sheetId="7" r:id="rId2"/>
    <sheet name="both" sheetId="3" r:id="rId3"/>
    <sheet name="Credits" sheetId="11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">[1]fr.num!$B$3</definedName>
    <definedName name="A." localSheetId="3">[4]Operation!$C$3</definedName>
    <definedName name="A.">[1]fr.capilarity!$B$17</definedName>
    <definedName name="A...">'[2]9.9-2'!$B$13</definedName>
    <definedName name="ae">[5]Main!#REF!</definedName>
    <definedName name="ai">[5]Main!$M$10</definedName>
    <definedName name="ao">[5]Main!$P$10</definedName>
    <definedName name="Area">[5]Main!$T$13</definedName>
    <definedName name="at">[5]Main!$M$8</definedName>
    <definedName name="B">[5]Main!$P$8</definedName>
    <definedName name="B." localSheetId="3">[4]Operation!$C$4</definedName>
    <definedName name="B.">[1]fr.capilarity!$B$18</definedName>
    <definedName name="B...">'[2]9.9-2'!$B$14</definedName>
    <definedName name="C.">[4]Operation!$C$5</definedName>
    <definedName name="Cpa.">[3]EB!$B$8</definedName>
    <definedName name="Cpc">[5]Main!$C$13</definedName>
    <definedName name="Cpe">[5]Main!#REF!</definedName>
    <definedName name="Cph">[5]Main!$F$13</definedName>
    <definedName name="Cpi">[5]Main!$M$12</definedName>
    <definedName name="Cpo">[5]Main!$P$12</definedName>
    <definedName name="Cps.">[3]EB!$B$5</definedName>
    <definedName name="cs1.">[3]EB!$B$13</definedName>
    <definedName name="cs2.">[3]EB!$B$14</definedName>
    <definedName name="D.">[4]Equilibrium!$R$3</definedName>
    <definedName name="D_shell">[5]Main!#REF!</definedName>
    <definedName name="Deq">[5]Main!$T$4</definedName>
    <definedName name="Dh">[5]Main!#REF!</definedName>
    <definedName name="Dshell">[5]Main!$P$4</definedName>
    <definedName name="dT">[5]Main!$J$16</definedName>
    <definedName name="dTc">[5]Main!$C$10</definedName>
    <definedName name="Dte">[5]Main!#REF!</definedName>
    <definedName name="dTh">[5]Main!$F$10</definedName>
    <definedName name="Dti">[5]Main!#REF!</definedName>
    <definedName name="dTlm">[5]Main!$J$10</definedName>
    <definedName name="Dtube_e">[5]Main!$M$5</definedName>
    <definedName name="Dtube_i">[5]Main!$M$4</definedName>
    <definedName name="E.">[4]Equilibrium!$R$4</definedName>
    <definedName name="eu">[5]Main!#REF!</definedName>
    <definedName name="F">[5]Main!$J$15</definedName>
    <definedName name="F." localSheetId="3">[4]Equilibrium!$R$5</definedName>
    <definedName name="Gi">[5]Main!$M$17</definedName>
    <definedName name="Go">[5]Main!$P$17</definedName>
    <definedName name="h_i">[5]Main!$M$25</definedName>
    <definedName name="h_o">[5]Main!$P$25</definedName>
    <definedName name="H1.">[3]EB!$B$11</definedName>
    <definedName name="H2.">[3]EB!$B$12</definedName>
    <definedName name="ha1_">[3]EB!$F$15</definedName>
    <definedName name="ha2_">[3]EB!$F$16</definedName>
    <definedName name="hi">[5]Main!$M$21</definedName>
    <definedName name="hi2_">[5]Main!#REF!</definedName>
    <definedName name="hii">[5]Main!$M$22</definedName>
    <definedName name="ho">[5]Main!$P$21</definedName>
    <definedName name="ho.">[3]EB!$B$17</definedName>
    <definedName name="ho2_">[5]Main!#REF!</definedName>
    <definedName name="hs1_">[3]EB!$F$6</definedName>
    <definedName name="hs2_">[3]EB!$F$7</definedName>
    <definedName name="k_x.a">[4]Absorption_packed!#REF!</definedName>
    <definedName name="kc">[5]Main!$C$14</definedName>
    <definedName name="ke">[5]Main!#REF!</definedName>
    <definedName name="kh">[5]Main!$F$14</definedName>
    <definedName name="ki">[5]Main!$M$13</definedName>
    <definedName name="ko">[5]Main!$P$13</definedName>
    <definedName name="L.">[4]Absorption_packed!$B$6</definedName>
    <definedName name="Lt">[5]Main!$M$7</definedName>
    <definedName name="ma.">[3]EB!$B$10</definedName>
    <definedName name="mc">[5]Main!$C$4</definedName>
    <definedName name="me">[5]Main!#REF!</definedName>
    <definedName name="mh">[5]Main!$F$4</definedName>
    <definedName name="mi">[5]Main!$M$11</definedName>
    <definedName name="MM.a">[4]Absorption_packed!#REF!</definedName>
    <definedName name="MM.b">[4]Absorption_packed!#REF!</definedName>
    <definedName name="MM.c">[4]Absorption_packed!#REF!</definedName>
    <definedName name="MM_a">[4]Absorption_packed!$E$7</definedName>
    <definedName name="MM_b">[4]Absorption_packed!$E$8</definedName>
    <definedName name="MM_c">[4]Absorption_packed!$E$9</definedName>
    <definedName name="mo">[5]Main!$P$11</definedName>
    <definedName name="ms">[1]fr.num!$B$2</definedName>
    <definedName name="ms.">[3]EB!$B$2</definedName>
    <definedName name="np">[5]Main!$P$6</definedName>
    <definedName name="nt">[5]Main!$M$6</definedName>
    <definedName name="P">[5]Main!$P$7</definedName>
    <definedName name="phi_i">[5]Main!$M$24</definedName>
    <definedName name="phi_o">[5]Main!$P$24</definedName>
    <definedName name="Pr_i">[5]Main!$M$19</definedName>
    <definedName name="Pr_o">[5]Main!$P$19</definedName>
    <definedName name="Q">[5]Main!$J$12</definedName>
    <definedName name="R.">[5]Main!$J$13</definedName>
    <definedName name="ral">[5]Main!$T$5</definedName>
    <definedName name="Rc_">[1]fr.num!$B$8</definedName>
    <definedName name="Rd">[5]Main!$T$3</definedName>
    <definedName name="Rdc">[5]Main!#REF!</definedName>
    <definedName name="Rdh">[5]Main!#REF!</definedName>
    <definedName name="Rdshell">[5]Main!$P$3</definedName>
    <definedName name="Rdtube">[5]Main!$M$3</definedName>
    <definedName name="Re_i">[5]Main!$M$18</definedName>
    <definedName name="Re_o">[5]Main!$P$18</definedName>
    <definedName name="ro_c">[5]Main!$C$16</definedName>
    <definedName name="ro_e">[5]Main!#REF!</definedName>
    <definedName name="ro_h">[5]Main!$F$16</definedName>
    <definedName name="ro_i">[5]Main!$M$15</definedName>
    <definedName name="ro_o">[5]Main!$P$15</definedName>
    <definedName name="S" localSheetId="3">[4]Absorption_packed!$E$2</definedName>
    <definedName name="S">[5]Main!#REF!</definedName>
    <definedName name="S.">[5]Main!$J$14</definedName>
    <definedName name="Squared">[5]Main!$J$4</definedName>
    <definedName name="t">'[2]9.7-1'!#REF!</definedName>
    <definedName name="t.">[1]fr.num!#REF!</definedName>
    <definedName name="Ta1.">[3]EB!$B$15</definedName>
    <definedName name="Ta2.">[3]EB!$B$16</definedName>
    <definedName name="tc">[1]fr.num!$F$4</definedName>
    <definedName name="Tc1_">[5]Main!$C$7</definedName>
    <definedName name="Tc2_">[5]Main!$C$8</definedName>
    <definedName name="Tcm">[5]Main!$C$9</definedName>
    <definedName name="Th1_">[5]Main!$F$7</definedName>
    <definedName name="Th2_">[5]Main!$F$8</definedName>
    <definedName name="Thm">[5]Main!$F$9</definedName>
    <definedName name="Triangular">[5]Main!$J$3</definedName>
    <definedName name="Ts1.">[3]EB!$B$6</definedName>
    <definedName name="Ts2.">[3]EB!$B$7</definedName>
    <definedName name="U">[5]Main!$T$14</definedName>
    <definedName name="u_i">[5]Main!$M$23</definedName>
    <definedName name="u_o">[5]Main!$P$23</definedName>
    <definedName name="uc">[5]Main!$C$15</definedName>
    <definedName name="Uclean">[5]Main!$T$10</definedName>
    <definedName name="uh">[5]Main!$F$15</definedName>
    <definedName name="ui">[5]Main!$M$14</definedName>
    <definedName name="uo">[5]Main!$P$14</definedName>
    <definedName name="V.">[4]Absorption_packed!$B$2</definedName>
    <definedName name="Vc">[5]Main!$C$3</definedName>
    <definedName name="Wf">[1]fr.capilarity!$B$6</definedName>
    <definedName name="Wo">[1]fr.capilarity!$B$5</definedName>
    <definedName name="x1." localSheetId="3">[4]Absorption_packed!$B$9</definedName>
    <definedName name="X1.">[3]EB!$B$3</definedName>
    <definedName name="x2." localSheetId="3">[4]Absorption_packed!$B$7</definedName>
    <definedName name="X2.">[3]EB!$B$4</definedName>
    <definedName name="Xc">[1]fr.num!$B$7</definedName>
    <definedName name="Xf">[1]fr.capilarity!$B$8</definedName>
    <definedName name="Xi">[1]fr.num!$B$5</definedName>
    <definedName name="Xo">[1]fr.capilarity!$B$7</definedName>
    <definedName name="y1.">[4]Absorption_packed!$B$3</definedName>
    <definedName name="y2.">[4]Absorption_packed!$B$4</definedName>
  </definedNames>
  <calcPr calcId="171027"/>
</workbook>
</file>

<file path=xl/calcChain.xml><?xml version="1.0" encoding="utf-8"?>
<calcChain xmlns="http://schemas.openxmlformats.org/spreadsheetml/2006/main">
  <c r="B16" i="10" l="1"/>
  <c r="B17" i="10" s="1"/>
  <c r="B18" i="10" s="1"/>
  <c r="F17" i="10" s="1"/>
  <c r="F18" i="10" s="1"/>
  <c r="B13" i="10"/>
  <c r="B11" i="10"/>
  <c r="B8" i="10"/>
  <c r="B5" i="10"/>
  <c r="B4" i="10"/>
  <c r="B2" i="10"/>
  <c r="B14" i="3"/>
  <c r="B16" i="3"/>
  <c r="E13" i="3"/>
  <c r="B18" i="3" s="1"/>
  <c r="E18" i="3" s="1"/>
  <c r="B19" i="3" s="1"/>
  <c r="E13" i="7"/>
  <c r="B18" i="7" s="1"/>
  <c r="E18" i="7" s="1"/>
  <c r="B19" i="7" s="1"/>
  <c r="B14" i="7"/>
  <c r="E14" i="7" s="1"/>
  <c r="B16" i="7"/>
  <c r="E5" i="7"/>
  <c r="E4" i="7"/>
  <c r="B3" i="7"/>
  <c r="B17" i="7" l="1"/>
  <c r="H9" i="7"/>
  <c r="E14" i="3"/>
  <c r="H9" i="3" s="1"/>
  <c r="H10" i="3" s="1"/>
  <c r="B17" i="3"/>
  <c r="B3" i="3"/>
  <c r="E5" i="3"/>
  <c r="E4" i="3"/>
  <c r="H11" i="7" l="1"/>
  <c r="H10" i="7"/>
  <c r="H11" i="3"/>
</calcChain>
</file>

<file path=xl/sharedStrings.xml><?xml version="1.0" encoding="utf-8"?>
<sst xmlns="http://schemas.openxmlformats.org/spreadsheetml/2006/main" count="145" uniqueCount="67">
  <si>
    <t>ms</t>
  </si>
  <si>
    <t>A</t>
  </si>
  <si>
    <t>m</t>
  </si>
  <si>
    <t>m²</t>
  </si>
  <si>
    <t>Constant rate:</t>
  </si>
  <si>
    <t>Xc</t>
  </si>
  <si>
    <t>t</t>
  </si>
  <si>
    <t>L</t>
  </si>
  <si>
    <t>Rc</t>
  </si>
  <si>
    <t>X1</t>
  </si>
  <si>
    <t>X2</t>
  </si>
  <si>
    <t>x</t>
  </si>
  <si>
    <t>Tw</t>
  </si>
  <si>
    <t>Ts</t>
  </si>
  <si>
    <t>°F</t>
  </si>
  <si>
    <t>°C</t>
  </si>
  <si>
    <t>Xeq</t>
  </si>
  <si>
    <t>lbm/ft³</t>
  </si>
  <si>
    <t>ft</t>
  </si>
  <si>
    <t>ft/s</t>
  </si>
  <si>
    <t>H</t>
  </si>
  <si>
    <t>ft²</t>
  </si>
  <si>
    <t>lbm</t>
  </si>
  <si>
    <t>h</t>
  </si>
  <si>
    <t>G</t>
  </si>
  <si>
    <t>u</t>
  </si>
  <si>
    <t>lbm/ft².s</t>
  </si>
  <si>
    <t>BTU/hr.lbm.°F</t>
  </si>
  <si>
    <t>hlv_w</t>
  </si>
  <si>
    <t>kJ/kg</t>
  </si>
  <si>
    <t>BTU/lbm</t>
  </si>
  <si>
    <t>lbm/hr.ft²</t>
  </si>
  <si>
    <t>kg/m³</t>
  </si>
  <si>
    <t>kg/h</t>
  </si>
  <si>
    <t>lbm/hr</t>
  </si>
  <si>
    <t>lbm/ft².h</t>
  </si>
  <si>
    <t>Parallel Flow</t>
  </si>
  <si>
    <t>k</t>
  </si>
  <si>
    <t>W/m.K</t>
  </si>
  <si>
    <t>z</t>
  </si>
  <si>
    <t>T</t>
  </si>
  <si>
    <t>K</t>
  </si>
  <si>
    <t>kg/h.m²</t>
  </si>
  <si>
    <t>e</t>
  </si>
  <si>
    <t>Tr</t>
  </si>
  <si>
    <t>v</t>
  </si>
  <si>
    <t>m/s</t>
  </si>
  <si>
    <t>km</t>
  </si>
  <si>
    <t>zm</t>
  </si>
  <si>
    <t>hlv</t>
  </si>
  <si>
    <t>V</t>
  </si>
  <si>
    <t>W/m².K</t>
  </si>
  <si>
    <t>convection only</t>
  </si>
  <si>
    <t>upper side</t>
  </si>
  <si>
    <t>both sides</t>
  </si>
  <si>
    <t>Convection only</t>
  </si>
  <si>
    <t>kgH2O/kgBDA</t>
  </si>
  <si>
    <t>kgH2O/kgSolids</t>
  </si>
  <si>
    <t>m³/kgBDA</t>
  </si>
  <si>
    <t>rho</t>
  </si>
  <si>
    <t>rho_air</t>
  </si>
  <si>
    <t>Initial Data:</t>
  </si>
  <si>
    <t>Drying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</si>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</sst>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323850</xdr:colOff>
      <xdr:row>9</xdr:row>
      <xdr:rowOff>163000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5000" contrast="10000"/>
        </a:blip>
        <a:srcRect/>
        <a:stretch>
          <a:fillRect/>
        </a:stretch>
      </xdr:blipFill>
      <xdr:spPr bwMode="auto">
        <a:xfrm>
          <a:off x="4876800" y="190500"/>
          <a:ext cx="4591050" cy="1687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ying_falling-r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secagem_geankoplis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drying_oth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concentrated_packed_tow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eat_exchanger_shell_t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.num"/>
      <sheetName val="fr.capilarity"/>
      <sheetName val="fr.diffusion"/>
      <sheetName val="dif.coef"/>
      <sheetName val="Credits"/>
    </sheetNames>
    <sheetDataSet>
      <sheetData sheetId="0">
        <row r="2">
          <cell r="B2">
            <v>400</v>
          </cell>
        </row>
        <row r="3">
          <cell r="B3">
            <v>18.600000000000001</v>
          </cell>
        </row>
        <row r="5">
          <cell r="B5">
            <v>0.38</v>
          </cell>
        </row>
        <row r="7">
          <cell r="B7">
            <v>0.19500000000000001</v>
          </cell>
        </row>
        <row r="8">
          <cell r="B8">
            <v>1.51</v>
          </cell>
        </row>
      </sheetData>
      <sheetData sheetId="1">
        <row r="5">
          <cell r="B5">
            <v>0.17</v>
          </cell>
        </row>
        <row r="6">
          <cell r="B6">
            <v>0.02</v>
          </cell>
        </row>
        <row r="7">
          <cell r="B7">
            <v>0.20481927710843376</v>
          </cell>
        </row>
        <row r="8">
          <cell r="B8">
            <v>2.0408163265306124E-2</v>
          </cell>
        </row>
        <row r="17">
          <cell r="B17">
            <v>10.404962118414756</v>
          </cell>
        </row>
        <row r="18">
          <cell r="B18">
            <v>0.26022405259693132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.6-3"/>
      <sheetName val="9.7-1"/>
      <sheetName val="9.8-1"/>
      <sheetName val="9.9-2"/>
    </sheetNames>
    <sheetDataSet>
      <sheetData sheetId="0" refreshError="1"/>
      <sheetData sheetId="1">
        <row r="2">
          <cell r="B2">
            <v>399</v>
          </cell>
        </row>
      </sheetData>
      <sheetData sheetId="2" refreshError="1"/>
      <sheetData sheetId="3">
        <row r="13">
          <cell r="B13">
            <v>-1.5691618094779027</v>
          </cell>
        </row>
        <row r="14">
          <cell r="B14">
            <v>6.2252247997270811E-3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"/>
      <sheetName val="TCD"/>
    </sheetNames>
    <sheetDataSet>
      <sheetData sheetId="0">
        <row r="2">
          <cell r="B2">
            <v>453.6</v>
          </cell>
        </row>
        <row r="3">
          <cell r="B3">
            <v>0.04</v>
          </cell>
        </row>
        <row r="4">
          <cell r="B4">
            <v>2E-3</v>
          </cell>
        </row>
        <row r="5">
          <cell r="B5">
            <v>1.4650000000000001</v>
          </cell>
        </row>
        <row r="6">
          <cell r="B6">
            <v>26.7</v>
          </cell>
          <cell r="F6">
            <v>43.587216000000005</v>
          </cell>
        </row>
        <row r="7">
          <cell r="B7">
            <v>62.8</v>
          </cell>
          <cell r="F7">
            <v>92.527887199999995</v>
          </cell>
        </row>
        <row r="8">
          <cell r="B8">
            <v>4.1870000000000003</v>
          </cell>
        </row>
        <row r="10">
          <cell r="B10">
            <v>1170.9360677458844</v>
          </cell>
        </row>
        <row r="11">
          <cell r="B11">
            <v>0.01</v>
          </cell>
        </row>
        <row r="12">
          <cell r="B12">
            <v>2.4720530415620192E-2</v>
          </cell>
        </row>
        <row r="13">
          <cell r="B13">
            <v>1.0237999999999998</v>
          </cell>
        </row>
        <row r="14">
          <cell r="B14">
            <v>1.0514745971813659</v>
          </cell>
        </row>
        <row r="15">
          <cell r="B15">
            <v>93.3</v>
          </cell>
          <cell r="F15">
            <v>120.53053999999999</v>
          </cell>
        </row>
        <row r="16">
          <cell r="B16">
            <v>37.799999999999997</v>
          </cell>
          <cell r="F16">
            <v>101.57178634292174</v>
          </cell>
        </row>
        <row r="17">
          <cell r="B17">
            <v>2501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Equilibrium"/>
      <sheetName val="Operation"/>
      <sheetName val="Credits"/>
    </sheetNames>
    <sheetDataSet>
      <sheetData sheetId="0">
        <row r="2">
          <cell r="B2">
            <v>6.5300000000000004E-4</v>
          </cell>
          <cell r="E2">
            <v>9.2899999999999996E-2</v>
          </cell>
        </row>
        <row r="3">
          <cell r="B3">
            <v>0.2</v>
          </cell>
        </row>
        <row r="4">
          <cell r="B4">
            <v>0.02</v>
          </cell>
        </row>
        <row r="6">
          <cell r="B6">
            <v>4.2000000000000003E-2</v>
          </cell>
        </row>
        <row r="7">
          <cell r="B7">
            <v>0</v>
          </cell>
          <cell r="E7">
            <v>64.099999999999994</v>
          </cell>
        </row>
        <row r="8">
          <cell r="E8">
            <v>29</v>
          </cell>
        </row>
        <row r="9">
          <cell r="B9">
            <v>3.5569096465060041E-3</v>
          </cell>
          <cell r="E9">
            <v>18</v>
          </cell>
        </row>
      </sheetData>
      <sheetData sheetId="1">
        <row r="3">
          <cell r="R3">
            <v>11.467356902472577</v>
          </cell>
        </row>
        <row r="4">
          <cell r="R4">
            <v>32.564812758541194</v>
          </cell>
        </row>
        <row r="5">
          <cell r="R5">
            <v>-1.2661060792755242E-2</v>
          </cell>
        </row>
      </sheetData>
      <sheetData sheetId="2">
        <row r="3">
          <cell r="C3">
            <v>-2500</v>
          </cell>
        </row>
        <row r="4">
          <cell r="C4">
            <v>60</v>
          </cell>
        </row>
        <row r="5">
          <cell r="C5">
            <v>0.02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"/>
      <sheetName val="Main"/>
      <sheetName val="Credits"/>
    </sheetNames>
    <sheetDataSet>
      <sheetData sheetId="0"/>
      <sheetData sheetId="1">
        <row r="3">
          <cell r="C3">
            <v>1000</v>
          </cell>
          <cell r="J3">
            <v>1</v>
          </cell>
          <cell r="M3">
            <v>1E-3</v>
          </cell>
          <cell r="P3">
            <v>2E-3</v>
          </cell>
          <cell r="T3">
            <v>3.0000000000000001E-3</v>
          </cell>
        </row>
        <row r="4">
          <cell r="C4">
            <v>50000</v>
          </cell>
          <cell r="F4">
            <v>30000</v>
          </cell>
          <cell r="J4">
            <v>0</v>
          </cell>
          <cell r="M4">
            <v>4.9000000000000002E-2</v>
          </cell>
          <cell r="P4">
            <v>1.7709999999999999</v>
          </cell>
          <cell r="T4">
            <v>6.0646282310958775E-2</v>
          </cell>
        </row>
        <row r="5">
          <cell r="M5">
            <v>6.2E-2</v>
          </cell>
          <cell r="T5">
            <v>0.5</v>
          </cell>
        </row>
        <row r="6">
          <cell r="M6">
            <v>302</v>
          </cell>
          <cell r="P6">
            <v>2</v>
          </cell>
        </row>
        <row r="7">
          <cell r="C7">
            <v>80</v>
          </cell>
          <cell r="F7">
            <v>150</v>
          </cell>
          <cell r="M7">
            <v>16</v>
          </cell>
          <cell r="P7">
            <v>8.3333333333333329E-2</v>
          </cell>
        </row>
        <row r="8">
          <cell r="C8">
            <v>110</v>
          </cell>
          <cell r="F8">
            <v>100</v>
          </cell>
          <cell r="M8">
            <v>1.8857409903172736E-3</v>
          </cell>
          <cell r="P8">
            <v>0.41666666666666669</v>
          </cell>
        </row>
        <row r="9">
          <cell r="C9">
            <v>95</v>
          </cell>
          <cell r="F9">
            <v>125</v>
          </cell>
        </row>
        <row r="10">
          <cell r="C10">
            <v>20</v>
          </cell>
          <cell r="F10">
            <v>40</v>
          </cell>
          <cell r="J10">
            <v>28.85390081777927</v>
          </cell>
          <cell r="M10">
            <v>0.28474688953790833</v>
          </cell>
          <cell r="P10">
            <v>0.18890666666666664</v>
          </cell>
          <cell r="T10">
            <v>53.63421738491585</v>
          </cell>
        </row>
        <row r="11">
          <cell r="M11">
            <v>50000</v>
          </cell>
          <cell r="P11">
            <v>30000</v>
          </cell>
        </row>
        <row r="12">
          <cell r="J12">
            <v>1500000</v>
          </cell>
          <cell r="M12">
            <v>1</v>
          </cell>
          <cell r="P12">
            <v>1</v>
          </cell>
        </row>
        <row r="13">
          <cell r="C13">
            <v>1</v>
          </cell>
          <cell r="F13">
            <v>1</v>
          </cell>
          <cell r="J13">
            <v>1.6666666666666667</v>
          </cell>
          <cell r="M13">
            <v>1</v>
          </cell>
          <cell r="P13">
            <v>1</v>
          </cell>
          <cell r="T13">
            <v>2416</v>
          </cell>
        </row>
        <row r="14">
          <cell r="C14">
            <v>1</v>
          </cell>
          <cell r="F14">
            <v>1</v>
          </cell>
          <cell r="J14">
            <v>0.42857142857142855</v>
          </cell>
          <cell r="M14">
            <v>0.5</v>
          </cell>
          <cell r="P14">
            <v>0.5</v>
          </cell>
          <cell r="T14">
            <v>45.234431657646972</v>
          </cell>
        </row>
        <row r="15">
          <cell r="C15">
            <v>0.5</v>
          </cell>
          <cell r="F15">
            <v>0.5</v>
          </cell>
          <cell r="J15">
            <v>0.47568631394831673</v>
          </cell>
          <cell r="M15">
            <v>50</v>
          </cell>
          <cell r="P15">
            <v>60</v>
          </cell>
        </row>
        <row r="16">
          <cell r="C16">
            <v>50</v>
          </cell>
          <cell r="F16">
            <v>60</v>
          </cell>
          <cell r="J16">
            <v>13.725405723039742</v>
          </cell>
        </row>
        <row r="17">
          <cell r="M17">
            <v>175594.54321394264</v>
          </cell>
          <cell r="P17">
            <v>158808.58272162621</v>
          </cell>
        </row>
        <row r="18">
          <cell r="M18">
            <v>7113.5332354591528</v>
          </cell>
          <cell r="P18">
            <v>7962.6279220147308</v>
          </cell>
        </row>
        <row r="19">
          <cell r="M19">
            <v>0.5</v>
          </cell>
          <cell r="P19">
            <v>0.5</v>
          </cell>
        </row>
        <row r="21">
          <cell r="M21">
            <v>110.83699065378759</v>
          </cell>
          <cell r="P21">
            <v>138.33373387774068</v>
          </cell>
        </row>
        <row r="22">
          <cell r="M22">
            <v>87.596976484445037</v>
          </cell>
        </row>
        <row r="23">
          <cell r="M23">
            <v>0.5</v>
          </cell>
          <cell r="P23">
            <v>0.5</v>
          </cell>
        </row>
        <row r="24">
          <cell r="M24">
            <v>1</v>
          </cell>
          <cell r="P24">
            <v>1</v>
          </cell>
        </row>
        <row r="25">
          <cell r="M25">
            <v>87.596976484445037</v>
          </cell>
          <cell r="P25">
            <v>138.33373387774068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H21" sqref="H21"/>
    </sheetView>
  </sheetViews>
  <sheetFormatPr defaultRowHeight="15" x14ac:dyDescent="0.25"/>
  <sheetData>
    <row r="1" spans="1:6" x14ac:dyDescent="0.25">
      <c r="A1" s="13" t="s">
        <v>61</v>
      </c>
      <c r="B1" s="13"/>
    </row>
    <row r="2" spans="1:6" x14ac:dyDescent="0.25">
      <c r="A2" s="6" t="s">
        <v>1</v>
      </c>
      <c r="B2" s="10">
        <f>0.457^2</f>
        <v>0.20884900000000001</v>
      </c>
      <c r="C2" t="s">
        <v>3</v>
      </c>
      <c r="E2" s="12" t="s">
        <v>55</v>
      </c>
      <c r="F2" s="12"/>
    </row>
    <row r="3" spans="1:6" x14ac:dyDescent="0.25">
      <c r="A3" s="6" t="s">
        <v>37</v>
      </c>
      <c r="B3" s="10">
        <v>0.86499999999999999</v>
      </c>
      <c r="C3" t="s">
        <v>38</v>
      </c>
      <c r="E3" s="14" t="s">
        <v>62</v>
      </c>
      <c r="F3" s="14"/>
    </row>
    <row r="4" spans="1:6" x14ac:dyDescent="0.25">
      <c r="A4" s="6" t="s">
        <v>39</v>
      </c>
      <c r="B4" s="10">
        <f>24.5*0.001</f>
        <v>2.4500000000000001E-2</v>
      </c>
      <c r="C4" t="s">
        <v>2</v>
      </c>
    </row>
    <row r="5" spans="1:6" x14ac:dyDescent="0.25">
      <c r="A5" s="6" t="s">
        <v>40</v>
      </c>
      <c r="B5" s="10">
        <f>65.6+273</f>
        <v>338.6</v>
      </c>
      <c r="C5" t="s">
        <v>41</v>
      </c>
    </row>
    <row r="6" spans="1:6" x14ac:dyDescent="0.25">
      <c r="A6" s="6" t="s">
        <v>20</v>
      </c>
      <c r="B6" s="10">
        <v>0.01</v>
      </c>
      <c r="C6" t="s">
        <v>56</v>
      </c>
    </row>
    <row r="7" spans="1:6" x14ac:dyDescent="0.25">
      <c r="A7" s="6" t="s">
        <v>43</v>
      </c>
      <c r="B7" s="10">
        <v>0.92</v>
      </c>
    </row>
    <row r="8" spans="1:6" x14ac:dyDescent="0.25">
      <c r="A8" s="6" t="s">
        <v>44</v>
      </c>
      <c r="B8" s="10">
        <f>93.3+273</f>
        <v>366.3</v>
      </c>
      <c r="C8" t="s">
        <v>41</v>
      </c>
    </row>
    <row r="9" spans="1:6" x14ac:dyDescent="0.25">
      <c r="A9" s="6" t="s">
        <v>45</v>
      </c>
      <c r="B9" s="10">
        <v>6.1</v>
      </c>
      <c r="C9" t="s">
        <v>46</v>
      </c>
    </row>
    <row r="10" spans="1:6" x14ac:dyDescent="0.25">
      <c r="A10" s="6" t="s">
        <v>47</v>
      </c>
      <c r="B10" s="10">
        <v>43.3</v>
      </c>
      <c r="C10" t="s">
        <v>38</v>
      </c>
    </row>
    <row r="11" spans="1:6" x14ac:dyDescent="0.25">
      <c r="A11" s="6" t="s">
        <v>48</v>
      </c>
      <c r="B11" s="10">
        <f>0.61*0.001</f>
        <v>6.0999999999999997E-4</v>
      </c>
      <c r="C11" t="s">
        <v>2</v>
      </c>
    </row>
    <row r="12" spans="1:6" x14ac:dyDescent="0.25">
      <c r="A12" s="6" t="s">
        <v>49</v>
      </c>
      <c r="B12" s="10">
        <v>2433</v>
      </c>
      <c r="C12" t="s">
        <v>29</v>
      </c>
    </row>
    <row r="13" spans="1:6" x14ac:dyDescent="0.25">
      <c r="A13" s="6" t="s">
        <v>12</v>
      </c>
      <c r="B13" s="10">
        <f>28.8+273</f>
        <v>301.8</v>
      </c>
      <c r="C13" t="s">
        <v>41</v>
      </c>
    </row>
    <row r="14" spans="1:6" x14ac:dyDescent="0.25">
      <c r="A14" s="6" t="s">
        <v>50</v>
      </c>
      <c r="B14" s="10">
        <v>0.97499999999999998</v>
      </c>
      <c r="C14" t="s">
        <v>58</v>
      </c>
    </row>
    <row r="16" spans="1:6" x14ac:dyDescent="0.25">
      <c r="A16" s="4" t="s">
        <v>59</v>
      </c>
      <c r="B16" s="4">
        <f>(1+B6)/B14</f>
        <v>1.035897435897436</v>
      </c>
      <c r="C16" t="s">
        <v>32</v>
      </c>
      <c r="E16" s="8" t="s">
        <v>4</v>
      </c>
    </row>
    <row r="17" spans="1:7" x14ac:dyDescent="0.25">
      <c r="A17" s="4" t="s">
        <v>24</v>
      </c>
      <c r="B17" s="4">
        <f>B9*3600*B16</f>
        <v>22748.307692307695</v>
      </c>
      <c r="C17" t="s">
        <v>42</v>
      </c>
      <c r="E17" s="4" t="s">
        <v>8</v>
      </c>
      <c r="F17" s="5">
        <f>(B18/B12)*3.6*(B5-B13)</f>
        <v>3.3977987561489758</v>
      </c>
      <c r="G17" t="s">
        <v>42</v>
      </c>
    </row>
    <row r="18" spans="1:7" x14ac:dyDescent="0.25">
      <c r="A18" s="4" t="s">
        <v>23</v>
      </c>
      <c r="B18" s="4">
        <f>0.0204*B17^0.8</f>
        <v>62.400697265326507</v>
      </c>
      <c r="C18" t="s">
        <v>51</v>
      </c>
      <c r="E18" s="4" t="s">
        <v>2</v>
      </c>
      <c r="F18" s="5">
        <f>F17*B2</f>
        <v>0.70962687242295741</v>
      </c>
      <c r="G18" t="s">
        <v>33</v>
      </c>
    </row>
  </sheetData>
  <sheetProtection algorithmName="SHA-512" hashValue="bEOI4QClWEL8PwuyhYG556ozVC4BXmdgRRZdXu/JaWy2WTqptBonGbaB6dwdpeoemh9LBBDKHQadnpVyOVxXPA==" saltValue="d1kA5zzy5BLjnZueFmkBwg==" spinCount="100000" sheet="1" objects="1" scenarios="1"/>
  <mergeCells count="3">
    <mergeCell ref="E2:F2"/>
    <mergeCell ref="A1:B1"/>
    <mergeCell ref="E3:F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workbookViewId="0">
      <selection activeCell="J19" sqref="J19"/>
    </sheetView>
  </sheetViews>
  <sheetFormatPr defaultRowHeight="15" x14ac:dyDescent="0.25"/>
  <sheetData>
    <row r="1" spans="1:9" x14ac:dyDescent="0.25">
      <c r="A1" s="13" t="s">
        <v>61</v>
      </c>
      <c r="B1" s="13"/>
    </row>
    <row r="2" spans="1:9" x14ac:dyDescent="0.25">
      <c r="A2" s="6" t="s">
        <v>7</v>
      </c>
      <c r="B2" s="10">
        <v>1</v>
      </c>
      <c r="C2" t="s">
        <v>18</v>
      </c>
      <c r="G2" s="15" t="s">
        <v>36</v>
      </c>
      <c r="H2" s="15"/>
    </row>
    <row r="3" spans="1:9" x14ac:dyDescent="0.25">
      <c r="A3" s="6" t="s">
        <v>11</v>
      </c>
      <c r="B3" s="11">
        <f>2/12</f>
        <v>0.16666666666666666</v>
      </c>
      <c r="C3" t="s">
        <v>18</v>
      </c>
      <c r="G3" s="15" t="s">
        <v>52</v>
      </c>
      <c r="H3" s="15"/>
    </row>
    <row r="4" spans="1:9" x14ac:dyDescent="0.25">
      <c r="A4" s="6" t="s">
        <v>12</v>
      </c>
      <c r="B4" s="10">
        <v>80</v>
      </c>
      <c r="C4" t="s">
        <v>14</v>
      </c>
      <c r="E4" s="3">
        <f>(B4-32)*5/9</f>
        <v>26.666666666666668</v>
      </c>
      <c r="F4" t="s">
        <v>15</v>
      </c>
      <c r="G4" s="16" t="s">
        <v>53</v>
      </c>
      <c r="H4" s="17"/>
    </row>
    <row r="5" spans="1:9" x14ac:dyDescent="0.25">
      <c r="A5" s="6" t="s">
        <v>13</v>
      </c>
      <c r="B5" s="10">
        <v>120</v>
      </c>
      <c r="C5" t="s">
        <v>14</v>
      </c>
      <c r="E5" s="3">
        <f>(B5-32)*5/9</f>
        <v>48.888888888888886</v>
      </c>
      <c r="F5" t="s">
        <v>15</v>
      </c>
      <c r="G5" s="14" t="s">
        <v>62</v>
      </c>
      <c r="H5" s="14"/>
    </row>
    <row r="6" spans="1:9" x14ac:dyDescent="0.25">
      <c r="A6" s="6" t="s">
        <v>20</v>
      </c>
      <c r="B6" s="10">
        <v>1.2999999999999999E-2</v>
      </c>
      <c r="C6" t="s">
        <v>56</v>
      </c>
    </row>
    <row r="7" spans="1:9" x14ac:dyDescent="0.25">
      <c r="A7" s="6" t="s">
        <v>16</v>
      </c>
      <c r="B7" s="10">
        <v>0</v>
      </c>
      <c r="C7" t="s">
        <v>57</v>
      </c>
    </row>
    <row r="8" spans="1:9" x14ac:dyDescent="0.25">
      <c r="A8" s="6" t="s">
        <v>5</v>
      </c>
      <c r="B8" s="10">
        <v>0.09</v>
      </c>
      <c r="C8" t="s">
        <v>57</v>
      </c>
      <c r="G8" s="8" t="s">
        <v>4</v>
      </c>
    </row>
    <row r="9" spans="1:9" x14ac:dyDescent="0.25">
      <c r="A9" s="6" t="s">
        <v>9</v>
      </c>
      <c r="B9" s="10">
        <v>0.2</v>
      </c>
      <c r="C9" t="s">
        <v>57</v>
      </c>
      <c r="G9" s="2" t="s">
        <v>8</v>
      </c>
      <c r="H9" s="5">
        <f>B19*(B5-B4)/E14</f>
        <v>7.9661171433726113E-2</v>
      </c>
      <c r="I9" t="s">
        <v>31</v>
      </c>
    </row>
    <row r="10" spans="1:9" x14ac:dyDescent="0.25">
      <c r="A10" s="6" t="s">
        <v>10</v>
      </c>
      <c r="B10" s="10">
        <v>0.1</v>
      </c>
      <c r="C10" t="s">
        <v>57</v>
      </c>
      <c r="G10" s="2" t="s">
        <v>2</v>
      </c>
      <c r="H10" s="5">
        <f>H9*B16</f>
        <v>7.9661171433726113E-2</v>
      </c>
      <c r="I10" t="s">
        <v>34</v>
      </c>
    </row>
    <row r="11" spans="1:9" x14ac:dyDescent="0.25">
      <c r="A11" s="6" t="s">
        <v>25</v>
      </c>
      <c r="B11" s="10">
        <v>2.5</v>
      </c>
      <c r="C11" t="s">
        <v>19</v>
      </c>
      <c r="G11" s="2" t="s">
        <v>6</v>
      </c>
      <c r="H11" s="7">
        <f>B17*(B9-B10)/(B16*H9)</f>
        <v>25.10633429065118</v>
      </c>
      <c r="I11" t="s">
        <v>23</v>
      </c>
    </row>
    <row r="12" spans="1:9" x14ac:dyDescent="0.25">
      <c r="A12" s="6" t="s">
        <v>59</v>
      </c>
      <c r="B12" s="10">
        <v>120</v>
      </c>
      <c r="C12" t="s">
        <v>17</v>
      </c>
    </row>
    <row r="13" spans="1:9" x14ac:dyDescent="0.25">
      <c r="A13" s="6" t="s">
        <v>60</v>
      </c>
      <c r="B13" s="10">
        <v>1.0369999999999999</v>
      </c>
      <c r="C13" t="s">
        <v>32</v>
      </c>
      <c r="E13" s="1">
        <f>0.062428*B13</f>
        <v>6.4737835999999993E-2</v>
      </c>
      <c r="F13" t="s">
        <v>17</v>
      </c>
    </row>
    <row r="14" spans="1:9" x14ac:dyDescent="0.25">
      <c r="A14" s="6" t="s">
        <v>28</v>
      </c>
      <c r="B14" s="10">
        <f>2550.8-113.25</f>
        <v>2437.5500000000002</v>
      </c>
      <c r="C14" t="s">
        <v>29</v>
      </c>
      <c r="E14" s="1">
        <f>B14/2.326</f>
        <v>1047.957867583835</v>
      </c>
      <c r="F14" t="s">
        <v>30</v>
      </c>
    </row>
    <row r="16" spans="1:9" x14ac:dyDescent="0.25">
      <c r="A16" s="2" t="s">
        <v>1</v>
      </c>
      <c r="B16" s="2">
        <f>B2^2</f>
        <v>1</v>
      </c>
      <c r="C16" t="s">
        <v>21</v>
      </c>
    </row>
    <row r="17" spans="1:6" x14ac:dyDescent="0.25">
      <c r="A17" s="4" t="s">
        <v>0</v>
      </c>
      <c r="B17" s="2">
        <f>B16*B3*B12</f>
        <v>20</v>
      </c>
      <c r="C17" t="s">
        <v>22</v>
      </c>
    </row>
    <row r="18" spans="1:6" x14ac:dyDescent="0.25">
      <c r="A18" s="4" t="s">
        <v>24</v>
      </c>
      <c r="B18" s="2">
        <f>E13*B11</f>
        <v>0.16184458999999998</v>
      </c>
      <c r="C18" t="s">
        <v>26</v>
      </c>
      <c r="E18" s="1">
        <f>B18*3600</f>
        <v>582.64052399999991</v>
      </c>
      <c r="F18" t="s">
        <v>35</v>
      </c>
    </row>
    <row r="19" spans="1:6" x14ac:dyDescent="0.25">
      <c r="A19" s="4" t="s">
        <v>23</v>
      </c>
      <c r="B19" s="2">
        <f>0.0128*E18^0.8</f>
        <v>2.0870387836229485</v>
      </c>
      <c r="C19" t="s">
        <v>27</v>
      </c>
    </row>
  </sheetData>
  <sheetProtection algorithmName="SHA-512" hashValue="igmDS6CCglbNkRCfU0BMu3+UI4a9P7xarUwA0vbEoacxmnc6Q+ehOuNsH87apOKnHX/EBfH8Ay76vmi3qF2Q2Q==" saltValue="CfojA9wy7s0lTsIH/5H5ig==" spinCount="100000" sheet="1" objects="1" scenarios="1"/>
  <mergeCells count="5">
    <mergeCell ref="G3:H3"/>
    <mergeCell ref="G2:H2"/>
    <mergeCell ref="G4:H4"/>
    <mergeCell ref="A1:B1"/>
    <mergeCell ref="G5:H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J20" sqref="J20"/>
    </sheetView>
  </sheetViews>
  <sheetFormatPr defaultRowHeight="15" x14ac:dyDescent="0.25"/>
  <sheetData>
    <row r="1" spans="1:12" x14ac:dyDescent="0.25">
      <c r="A1" s="13" t="s">
        <v>61</v>
      </c>
      <c r="B1" s="13"/>
    </row>
    <row r="2" spans="1:12" x14ac:dyDescent="0.25">
      <c r="A2" s="6" t="s">
        <v>7</v>
      </c>
      <c r="B2" s="10">
        <v>1</v>
      </c>
      <c r="C2" t="s">
        <v>18</v>
      </c>
      <c r="G2" s="15" t="s">
        <v>36</v>
      </c>
      <c r="H2" s="15"/>
    </row>
    <row r="3" spans="1:12" x14ac:dyDescent="0.25">
      <c r="A3" s="6" t="s">
        <v>11</v>
      </c>
      <c r="B3" s="11">
        <f>2/12</f>
        <v>0.16666666666666666</v>
      </c>
      <c r="C3" t="s">
        <v>18</v>
      </c>
      <c r="G3" s="15" t="s">
        <v>52</v>
      </c>
      <c r="H3" s="15"/>
    </row>
    <row r="4" spans="1:12" x14ac:dyDescent="0.25">
      <c r="A4" s="6" t="s">
        <v>12</v>
      </c>
      <c r="B4" s="10">
        <v>80</v>
      </c>
      <c r="C4" t="s">
        <v>14</v>
      </c>
      <c r="E4" s="3">
        <f>(B4-32)*5/9</f>
        <v>26.666666666666668</v>
      </c>
      <c r="F4" t="s">
        <v>15</v>
      </c>
      <c r="G4" s="16" t="s">
        <v>54</v>
      </c>
      <c r="H4" s="17"/>
    </row>
    <row r="5" spans="1:12" x14ac:dyDescent="0.25">
      <c r="A5" s="6" t="s">
        <v>13</v>
      </c>
      <c r="B5" s="10">
        <v>120</v>
      </c>
      <c r="C5" t="s">
        <v>14</v>
      </c>
      <c r="E5" s="3">
        <f>(B5-32)*5/9</f>
        <v>48.888888888888886</v>
      </c>
      <c r="F5" t="s">
        <v>15</v>
      </c>
      <c r="G5" s="14" t="s">
        <v>62</v>
      </c>
      <c r="H5" s="14"/>
    </row>
    <row r="6" spans="1:12" x14ac:dyDescent="0.25">
      <c r="A6" s="6" t="s">
        <v>20</v>
      </c>
      <c r="B6" s="10">
        <v>1.2999999999999999E-2</v>
      </c>
      <c r="C6" t="s">
        <v>56</v>
      </c>
    </row>
    <row r="7" spans="1:12" x14ac:dyDescent="0.25">
      <c r="A7" s="6" t="s">
        <v>16</v>
      </c>
      <c r="B7" s="10">
        <v>0</v>
      </c>
      <c r="C7" t="s">
        <v>57</v>
      </c>
    </row>
    <row r="8" spans="1:12" x14ac:dyDescent="0.25">
      <c r="A8" s="6" t="s">
        <v>5</v>
      </c>
      <c r="B8" s="10">
        <v>0.09</v>
      </c>
      <c r="C8" t="s">
        <v>57</v>
      </c>
      <c r="G8" s="8" t="s">
        <v>4</v>
      </c>
      <c r="L8" s="9"/>
    </row>
    <row r="9" spans="1:12" x14ac:dyDescent="0.25">
      <c r="A9" s="6" t="s">
        <v>9</v>
      </c>
      <c r="B9" s="10">
        <v>0.2</v>
      </c>
      <c r="C9" t="s">
        <v>57</v>
      </c>
      <c r="G9" s="2" t="s">
        <v>8</v>
      </c>
      <c r="H9" s="5">
        <f>B19*(B5-B4)/E14</f>
        <v>7.9661171433726113E-2</v>
      </c>
      <c r="I9" t="s">
        <v>31</v>
      </c>
    </row>
    <row r="10" spans="1:12" x14ac:dyDescent="0.25">
      <c r="A10" s="6" t="s">
        <v>10</v>
      </c>
      <c r="B10" s="10">
        <v>0.1</v>
      </c>
      <c r="C10" t="s">
        <v>57</v>
      </c>
      <c r="G10" s="2" t="s">
        <v>2</v>
      </c>
      <c r="H10" s="5">
        <f>H9*B16</f>
        <v>0.15932234286745223</v>
      </c>
      <c r="I10" t="s">
        <v>34</v>
      </c>
    </row>
    <row r="11" spans="1:12" x14ac:dyDescent="0.25">
      <c r="A11" s="6" t="s">
        <v>25</v>
      </c>
      <c r="B11" s="10">
        <v>2.5</v>
      </c>
      <c r="C11" t="s">
        <v>19</v>
      </c>
      <c r="G11" s="2" t="s">
        <v>6</v>
      </c>
      <c r="H11" s="7">
        <f>B17*(B9-B10)/(B16*H9)</f>
        <v>12.55316714532559</v>
      </c>
      <c r="I11" t="s">
        <v>23</v>
      </c>
    </row>
    <row r="12" spans="1:12" x14ac:dyDescent="0.25">
      <c r="A12" s="6" t="s">
        <v>59</v>
      </c>
      <c r="B12" s="10">
        <v>120</v>
      </c>
      <c r="C12" t="s">
        <v>17</v>
      </c>
    </row>
    <row r="13" spans="1:12" x14ac:dyDescent="0.25">
      <c r="A13" s="6" t="s">
        <v>60</v>
      </c>
      <c r="B13" s="10">
        <v>1.0369999999999999</v>
      </c>
      <c r="C13" t="s">
        <v>32</v>
      </c>
      <c r="E13" s="1">
        <f>0.062428*B13</f>
        <v>6.4737835999999993E-2</v>
      </c>
      <c r="F13" t="s">
        <v>17</v>
      </c>
    </row>
    <row r="14" spans="1:12" x14ac:dyDescent="0.25">
      <c r="A14" s="6" t="s">
        <v>28</v>
      </c>
      <c r="B14" s="10">
        <f>2550.8-113.25</f>
        <v>2437.5500000000002</v>
      </c>
      <c r="C14" t="s">
        <v>29</v>
      </c>
      <c r="E14" s="1">
        <f>B14/2.326</f>
        <v>1047.957867583835</v>
      </c>
      <c r="F14" t="s">
        <v>30</v>
      </c>
    </row>
    <row r="16" spans="1:12" x14ac:dyDescent="0.25">
      <c r="A16" s="4" t="s">
        <v>1</v>
      </c>
      <c r="B16" s="2">
        <f>2*B2^2</f>
        <v>2</v>
      </c>
      <c r="C16" t="s">
        <v>21</v>
      </c>
    </row>
    <row r="17" spans="1:6" x14ac:dyDescent="0.25">
      <c r="A17" s="4" t="s">
        <v>0</v>
      </c>
      <c r="B17" s="2">
        <f>(B2^2*B3)*B12</f>
        <v>20</v>
      </c>
      <c r="C17" t="s">
        <v>22</v>
      </c>
    </row>
    <row r="18" spans="1:6" x14ac:dyDescent="0.25">
      <c r="A18" s="4" t="s">
        <v>24</v>
      </c>
      <c r="B18" s="2">
        <f>E13*B11</f>
        <v>0.16184458999999998</v>
      </c>
      <c r="C18" t="s">
        <v>26</v>
      </c>
      <c r="E18" s="1">
        <f>B18*3600</f>
        <v>582.64052399999991</v>
      </c>
      <c r="F18" t="s">
        <v>35</v>
      </c>
    </row>
    <row r="19" spans="1:6" x14ac:dyDescent="0.25">
      <c r="A19" s="4" t="s">
        <v>23</v>
      </c>
      <c r="B19" s="2">
        <f>0.0128*E18^0.8</f>
        <v>2.0870387836229485</v>
      </c>
      <c r="C19" t="s">
        <v>27</v>
      </c>
    </row>
  </sheetData>
  <sheetProtection algorithmName="SHA-512" hashValue="xApY4m/qTexhyo8sOwvM9UooA94D/R7bL99H4PMbGy03tS2DqlixoIoZGAV9ANQ6LCBExYTQulbNHqURo2k3gg==" saltValue="H5aoJWfuOz0c6id5JojxgA==" spinCount="100000" sheet="1" objects="1" scenarios="1"/>
  <mergeCells count="5">
    <mergeCell ref="G2:H2"/>
    <mergeCell ref="G3:H3"/>
    <mergeCell ref="G4:H4"/>
    <mergeCell ref="A1:B1"/>
    <mergeCell ref="G5:H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G3" sqref="G3"/>
    </sheetView>
  </sheetViews>
  <sheetFormatPr defaultRowHeight="15" x14ac:dyDescent="0.25"/>
  <sheetData>
    <row r="2" spans="2:5" ht="15.75" thickBot="1" x14ac:dyDescent="0.3"/>
    <row r="3" spans="2:5" x14ac:dyDescent="0.25">
      <c r="B3" s="18" t="s">
        <v>63</v>
      </c>
      <c r="C3" s="19"/>
      <c r="D3" s="19"/>
      <c r="E3" s="20"/>
    </row>
    <row r="4" spans="2:5" x14ac:dyDescent="0.25">
      <c r="B4" s="21" t="s">
        <v>64</v>
      </c>
      <c r="C4" s="22" t="s">
        <v>65</v>
      </c>
      <c r="D4" s="22"/>
      <c r="E4" s="23"/>
    </row>
    <row r="5" spans="2:5" ht="15.75" thickBot="1" x14ac:dyDescent="0.3">
      <c r="B5" s="24" t="s">
        <v>66</v>
      </c>
      <c r="C5" s="25">
        <v>2017</v>
      </c>
      <c r="D5" s="26"/>
      <c r="E5" s="27"/>
    </row>
  </sheetData>
  <sheetProtection algorithmName="SHA-512" hashValue="qM1nm1Wx3t6vojzoiK7CL8DHDIQiUVYo72MotQbmeK+DSwR/OnT2MGXWvauQIOtOLR/08SFUvwelRbGHRIdtHA==" saltValue="SWX+d6wIdJ8D3NFLgyyBQQ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qc</vt:lpstr>
      <vt:lpstr>upper</vt:lpstr>
      <vt:lpstr>both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Joshua Pires; Pires</dc:creator>
  <cp:lastModifiedBy>Pires</cp:lastModifiedBy>
  <dcterms:created xsi:type="dcterms:W3CDTF">2015-05-02T01:51:35Z</dcterms:created>
  <dcterms:modified xsi:type="dcterms:W3CDTF">2017-03-27T03:32:25Z</dcterms:modified>
</cp:coreProperties>
</file>