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workbookProtection workbookAlgorithmName="SHA-512" workbookHashValue="ciiRyJwd1swFdXsWfGmIy/NAhDsthyfGztjvJHqhFqKTI60eIR1N+1luw0QYv9lV09FHenTrQNpWIeLIvGp0wQ==" workbookSaltValue="pzwOJccIHzD0EDZ771RF4Q==" workbookSpinCount="100000" lockStructure="1"/>
  <bookViews>
    <workbookView xWindow="360" yWindow="300" windowWidth="18735" windowHeight="11700"/>
  </bookViews>
  <sheets>
    <sheet name="Fluidized Bed Drying" sheetId="1" r:id="rId1"/>
    <sheet name="Credit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 localSheetId="1">[1]fr.num!$B$3</definedName>
    <definedName name="A">[1]fr.num!$B$3</definedName>
    <definedName name="A." localSheetId="1">[2]Operation!$C$3</definedName>
    <definedName name="A.">[1]fr.capilarity!$B$17</definedName>
    <definedName name="A..">[1]dif.coef!$B$16</definedName>
    <definedName name="A...">'[3]9.9-2'!$B$13</definedName>
    <definedName name="ae">[4]Main!#REF!</definedName>
    <definedName name="ai">[4]Main!$M$10</definedName>
    <definedName name="ao">[4]Main!$P$10</definedName>
    <definedName name="Area">[4]Main!$T$13</definedName>
    <definedName name="at">[4]Main!$M$8</definedName>
    <definedName name="B">[4]Main!$P$8</definedName>
    <definedName name="B." localSheetId="1">[2]Operation!$C$4</definedName>
    <definedName name="B.">[1]fr.capilarity!$B$18</definedName>
    <definedName name="B..">[1]dif.coef!$B$17</definedName>
    <definedName name="B...">'[3]9.9-2'!$B$14</definedName>
    <definedName name="C.">[2]Operation!$C$5</definedName>
    <definedName name="constant">'Fluidized Bed Drying'!$B$13</definedName>
    <definedName name="Cpa." localSheetId="1">[5]EB!$B$8</definedName>
    <definedName name="Cpa.">[6]EB!$B$9</definedName>
    <definedName name="Cpc">[4]Main!$C$13</definedName>
    <definedName name="Cpe">[4]Main!#REF!</definedName>
    <definedName name="Cph">[4]Main!$F$13</definedName>
    <definedName name="Cpi">[4]Main!$M$12</definedName>
    <definedName name="Cpo">[4]Main!$P$12</definedName>
    <definedName name="Cps." localSheetId="1">[5]EB!$B$5</definedName>
    <definedName name="Cps.">[6]EB!$B$6</definedName>
    <definedName name="cpw.">'[7]Energy Balance'!$B$9</definedName>
    <definedName name="cs">'Fluidized Bed Drying'!$B$8</definedName>
    <definedName name="cs1." localSheetId="1">[5]EB!$B$13</definedName>
    <definedName name="cs1.">[6]EB!$B$14</definedName>
    <definedName name="cs2." localSheetId="1">[5]EB!$B$14</definedName>
    <definedName name="cs2.">[6]EB!$B$15</definedName>
    <definedName name="D.">[2]Equilibrium!$R$3</definedName>
    <definedName name="D_shell">[4]Main!#REF!</definedName>
    <definedName name="Deq">[4]Main!$T$4</definedName>
    <definedName name="Dh">[4]Main!#REF!</definedName>
    <definedName name="dp">'Fluidized Bed Drying'!$B$9</definedName>
    <definedName name="Dshell">[4]Main!$P$4</definedName>
    <definedName name="dT">[4]Main!$J$16</definedName>
    <definedName name="dTc">[4]Main!$C$10</definedName>
    <definedName name="Dte">[4]Main!#REF!</definedName>
    <definedName name="dTh">[4]Main!$F$10</definedName>
    <definedName name="Dti">[4]Main!#REF!</definedName>
    <definedName name="dTlm">[4]Main!$J$10</definedName>
    <definedName name="Dtube_e">[4]Main!$M$5</definedName>
    <definedName name="Dtube_i">[4]Main!$M$4</definedName>
    <definedName name="E.">[2]Equilibrium!$R$4</definedName>
    <definedName name="ef">'Fluidized Bed Drying'!$B$19</definedName>
    <definedName name="emf">'Fluidized Bed Drying'!$B$18</definedName>
    <definedName name="eu">[4]Main!#REF!</definedName>
    <definedName name="F">[4]Main!$J$15</definedName>
    <definedName name="F." localSheetId="1">[2]Equilibrium!$R$5</definedName>
    <definedName name="Gf">'Fluidized Bed Drying'!$B$16</definedName>
    <definedName name="Gi">[4]Main!$M$17</definedName>
    <definedName name="Gmf">'Fluidized Bed Drying'!$B$15</definedName>
    <definedName name="Go">[4]Main!$P$17</definedName>
    <definedName name="h_i">[4]Main!$M$25</definedName>
    <definedName name="h_o">[4]Main!$P$25</definedName>
    <definedName name="H1." localSheetId="1">[5]EB!$B$11</definedName>
    <definedName name="H1.">'Fluidized Bed Drying'!$B$7</definedName>
    <definedName name="H2." localSheetId="1">[5]EB!$B$12</definedName>
    <definedName name="H2.">[6]EB!$B$13</definedName>
    <definedName name="ha1_" localSheetId="1">[5]EB!$F$15</definedName>
    <definedName name="ha1_">[6]EB!$F$12</definedName>
    <definedName name="ha2_" localSheetId="1">[5]EB!$F$16</definedName>
    <definedName name="ha2_">[6]EB!$F$13</definedName>
    <definedName name="hi">[4]Main!$M$21</definedName>
    <definedName name="hi2_">[4]Main!#REF!</definedName>
    <definedName name="hii">[4]Main!$M$22</definedName>
    <definedName name="hlv">'Fluidized Bed Drying'!$B$12</definedName>
    <definedName name="ho">[4]Main!$P$21</definedName>
    <definedName name="ho." localSheetId="1">[5]EB!$B$17</definedName>
    <definedName name="ho.">[6]EB!$B$18</definedName>
    <definedName name="ho2_">[4]Main!#REF!</definedName>
    <definedName name="hs1_" localSheetId="1">[5]EB!$F$6</definedName>
    <definedName name="hs1_">[6]EB!$F$4</definedName>
    <definedName name="hs2_" localSheetId="1">[5]EB!$F$7</definedName>
    <definedName name="hs2_">[6]EB!$F$5</definedName>
    <definedName name="k_x.a">[2]Absorption_packed!#REF!</definedName>
    <definedName name="kc">[4]Main!$C$14</definedName>
    <definedName name="ke">[4]Main!#REF!</definedName>
    <definedName name="kh">[4]Main!$F$14</definedName>
    <definedName name="ki">[4]Main!$M$13</definedName>
    <definedName name="ko">[4]Main!$P$13</definedName>
    <definedName name="L.">[2]Absorption_packed!$B$6</definedName>
    <definedName name="Lt">[4]Main!$M$7</definedName>
    <definedName name="ma." localSheetId="1">[5]EB!$B$10</definedName>
    <definedName name="ma.">[6]EB!$B$11</definedName>
    <definedName name="mc">[4]Main!$C$4</definedName>
    <definedName name="me">[4]Main!#REF!</definedName>
    <definedName name="mh">[4]Main!$F$4</definedName>
    <definedName name="mi">[4]Main!$M$11</definedName>
    <definedName name="MM.a">[2]Absorption_packed!#REF!</definedName>
    <definedName name="MM.b">[2]Absorption_packed!#REF!</definedName>
    <definedName name="MM.c">[2]Absorption_packed!#REF!</definedName>
    <definedName name="MM_a">[2]Absorption_packed!$E$7</definedName>
    <definedName name="MM_b">[2]Absorption_packed!$E$8</definedName>
    <definedName name="MM_c">[2]Absorption_packed!$E$9</definedName>
    <definedName name="mo">[4]Main!$P$11</definedName>
    <definedName name="ms" localSheetId="1">[1]fr.num!$B$2</definedName>
    <definedName name="ms">'Fluidized Bed Drying'!$B$2</definedName>
    <definedName name="ms." localSheetId="1">[5]EB!$B$2</definedName>
    <definedName name="ms.">[6]EB!$B$3</definedName>
    <definedName name="np">[4]Main!$P$6</definedName>
    <definedName name="nt">[4]Main!$M$6</definedName>
    <definedName name="P">[4]Main!$P$7</definedName>
    <definedName name="phi_i">[4]Main!$M$24</definedName>
    <definedName name="phi_o">[4]Main!$P$24</definedName>
    <definedName name="Pr_i">[4]Main!$M$19</definedName>
    <definedName name="Pr_o">[4]Main!$P$19</definedName>
    <definedName name="Q">[4]Main!$J$12</definedName>
    <definedName name="R.">[4]Main!$J$13</definedName>
    <definedName name="ral">[4]Main!$T$5</definedName>
    <definedName name="Rc_" localSheetId="1">[1]fr.num!$B$8</definedName>
    <definedName name="Rc_">[1]fr.num!$B$8</definedName>
    <definedName name="Rd">[4]Main!$T$3</definedName>
    <definedName name="Rdc">[4]Main!#REF!</definedName>
    <definedName name="Rdh">[4]Main!#REF!</definedName>
    <definedName name="Rdshell">[4]Main!$P$3</definedName>
    <definedName name="Rdtube">[4]Main!$M$3</definedName>
    <definedName name="Re_i">[4]Main!$M$18</definedName>
    <definedName name="Re_o">[4]Main!$P$18</definedName>
    <definedName name="rho">'Fluidized Bed Drying'!$B$11</definedName>
    <definedName name="ro_c">[4]Main!$C$16</definedName>
    <definedName name="ro_e">[4]Main!#REF!</definedName>
    <definedName name="ro_h">[4]Main!$F$16</definedName>
    <definedName name="ro_i">[4]Main!$M$15</definedName>
    <definedName name="ro_o">[4]Main!$P$15</definedName>
    <definedName name="S" localSheetId="1">[2]Absorption_packed!$E$2</definedName>
    <definedName name="S">[4]Main!#REF!</definedName>
    <definedName name="S.">[4]Main!$J$14</definedName>
    <definedName name="solver_adj" localSheetId="0" hidden="1">'Fluidized Bed Drying'!$I$7:$I$17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nwt" localSheetId="0" hidden="1">1</definedName>
    <definedName name="solver_opt" localSheetId="0" hidden="1">'Fluidized Bed Drying'!$L$18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  <definedName name="Squared">[4]Main!$J$4</definedName>
    <definedName name="t" localSheetId="1">'[3]9.7-1'!#REF!</definedName>
    <definedName name="t">'[3]9.7-1'!#REF!</definedName>
    <definedName name="t." localSheetId="1">[1]fr.num!#REF!</definedName>
    <definedName name="t.">[1]fr.num!#REF!</definedName>
    <definedName name="Ta1." localSheetId="1">[5]EB!$B$15</definedName>
    <definedName name="Ta1.">'Fluidized Bed Drying'!$B$6</definedName>
    <definedName name="Ta2." localSheetId="1">[5]EB!$B$16</definedName>
    <definedName name="Ta2.">[6]EB!$B$17</definedName>
    <definedName name="tc" localSheetId="1">[1]fr.num!$F$4</definedName>
    <definedName name="tc">[1]fr.num!$F$9</definedName>
    <definedName name="Tc1_">[4]Main!$C$7</definedName>
    <definedName name="Tc2_">[4]Main!$C$8</definedName>
    <definedName name="Tcm">[4]Main!$C$9</definedName>
    <definedName name="Th1_">[4]Main!$F$7</definedName>
    <definedName name="Th2_">[4]Main!$F$8</definedName>
    <definedName name="Thm">[4]Main!$F$9</definedName>
    <definedName name="Triangular">[4]Main!$J$3</definedName>
    <definedName name="Ts1." localSheetId="1">[5]EB!$B$6</definedName>
    <definedName name="Ts1.">'Fluidized Bed Drying'!$B$3</definedName>
    <definedName name="Ts2." localSheetId="1">[5]EB!$B$7</definedName>
    <definedName name="Ts2.">[6]EB!$B$8</definedName>
    <definedName name="U" localSheetId="1">[4]Main!$T$14</definedName>
    <definedName name="u">'Fluidized Bed Drying'!$B$20</definedName>
    <definedName name="u_i">[4]Main!$M$23</definedName>
    <definedName name="u_o">[4]Main!$P$23</definedName>
    <definedName name="uc">[4]Main!$C$15</definedName>
    <definedName name="Uclean">[4]Main!$T$10</definedName>
    <definedName name="uh">[4]Main!$F$15</definedName>
    <definedName name="ui">[4]Main!$M$14</definedName>
    <definedName name="uo">[4]Main!$P$14</definedName>
    <definedName name="V.">[2]Absorption_packed!$B$2</definedName>
    <definedName name="Vc">[4]Main!$C$3</definedName>
    <definedName name="visc">'Fluidized Bed Drying'!$B$10</definedName>
    <definedName name="Wf" localSheetId="1">[1]fr.capilarity!$B$6</definedName>
    <definedName name="Wo" localSheetId="1">[1]fr.capilarity!$B$5</definedName>
    <definedName name="x1." localSheetId="1">[2]Absorption_packed!$B$9</definedName>
    <definedName name="X1.">'Fluidized Bed Drying'!$B$4</definedName>
    <definedName name="x2." localSheetId="1">[2]Absorption_packed!$B$7</definedName>
    <definedName name="X2.">'Fluidized Bed Drying'!$B$5</definedName>
    <definedName name="Xc" localSheetId="1">[1]fr.num!$B$7</definedName>
    <definedName name="Xc">[1]fr.num!$B$7</definedName>
    <definedName name="Xf" localSheetId="1">[1]fr.capilarity!$B$8</definedName>
    <definedName name="Xf">[1]fr.capilarity!$B$8</definedName>
    <definedName name="Xi" localSheetId="1">[1]fr.num!$B$5</definedName>
    <definedName name="Xi">[1]fr.num!$B$5</definedName>
    <definedName name="Xo" localSheetId="1">[1]fr.capilarity!$B$7</definedName>
    <definedName name="Xo">[1]fr.capilarity!$B$7</definedName>
    <definedName name="y1.">[2]Absorption_packed!$B$3</definedName>
    <definedName name="y2.">[2]Absorption_packed!$B$4</definedName>
  </definedNames>
  <calcPr calcId="171027"/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7" i="1"/>
  <c r="G7" i="1"/>
  <c r="H7" i="1" s="1"/>
  <c r="J7" i="1" s="1"/>
  <c r="G8" i="1"/>
  <c r="H8" i="1" s="1"/>
  <c r="J8" i="1" s="1"/>
  <c r="G9" i="1"/>
  <c r="H9" i="1" s="1"/>
  <c r="J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J16" i="1" s="1"/>
  <c r="G17" i="1"/>
  <c r="H17" i="1" s="1"/>
  <c r="J17" i="1" s="1"/>
  <c r="J15" i="1" l="1"/>
  <c r="M15" i="1" s="1"/>
  <c r="N15" i="1" s="1"/>
  <c r="J10" i="1"/>
  <c r="M10" i="1" s="1"/>
  <c r="N10" i="1" s="1"/>
  <c r="O10" i="1" s="1"/>
  <c r="J12" i="1"/>
  <c r="M12" i="1" s="1"/>
  <c r="J13" i="1"/>
  <c r="M13" i="1" s="1"/>
  <c r="N13" i="1" s="1"/>
  <c r="O13" i="1" s="1"/>
  <c r="J14" i="1"/>
  <c r="M14" i="1" s="1"/>
  <c r="N14" i="1" s="1"/>
  <c r="O14" i="1" s="1"/>
  <c r="J11" i="1"/>
  <c r="M11" i="1" s="1"/>
  <c r="N11" i="1" s="1"/>
  <c r="O11" i="1" s="1"/>
  <c r="M8" i="1"/>
  <c r="N8" i="1" s="1"/>
  <c r="M16" i="1"/>
  <c r="N16" i="1" s="1"/>
  <c r="O16" i="1" s="1"/>
  <c r="M9" i="1"/>
  <c r="N9" i="1" s="1"/>
  <c r="M7" i="1"/>
  <c r="N7" i="1" s="1"/>
  <c r="M17" i="1"/>
  <c r="B15" i="1"/>
  <c r="B16" i="1" s="1"/>
  <c r="P11" i="1" s="1"/>
  <c r="Q11" i="1" s="1"/>
  <c r="P9" i="1" l="1"/>
  <c r="Q9" i="1" s="1"/>
  <c r="P7" i="1"/>
  <c r="Q7" i="1" s="1"/>
  <c r="P10" i="1"/>
  <c r="Q10" i="1" s="1"/>
  <c r="P17" i="1"/>
  <c r="Q17" i="1" s="1"/>
  <c r="B17" i="1"/>
  <c r="B19" i="1" s="1"/>
  <c r="B20" i="1" s="1"/>
  <c r="P12" i="1"/>
  <c r="Q12" i="1" s="1"/>
  <c r="P14" i="1"/>
  <c r="Q14" i="1" s="1"/>
  <c r="P13" i="1"/>
  <c r="Q13" i="1" s="1"/>
  <c r="P8" i="1"/>
  <c r="Q8" i="1" s="1"/>
  <c r="P16" i="1"/>
  <c r="Q16" i="1" s="1"/>
  <c r="P15" i="1"/>
  <c r="Q15" i="1" s="1"/>
  <c r="K9" i="1"/>
  <c r="L9" i="1" s="1"/>
  <c r="O9" i="1"/>
  <c r="K15" i="1"/>
  <c r="L15" i="1" s="1"/>
  <c r="O15" i="1"/>
  <c r="K7" i="1"/>
  <c r="L7" i="1" s="1"/>
  <c r="O7" i="1"/>
  <c r="K8" i="1"/>
  <c r="L8" i="1" s="1"/>
  <c r="O8" i="1"/>
  <c r="K16" i="1"/>
  <c r="L16" i="1" s="1"/>
  <c r="K13" i="1"/>
  <c r="L13" i="1" s="1"/>
  <c r="K14" i="1"/>
  <c r="L14" i="1" s="1"/>
  <c r="K11" i="1"/>
  <c r="L11" i="1" s="1"/>
  <c r="K10" i="1"/>
  <c r="L10" i="1" s="1"/>
  <c r="N17" i="1"/>
  <c r="O17" i="1" s="1"/>
  <c r="N12" i="1"/>
  <c r="O12" i="1" s="1"/>
  <c r="R14" i="1" l="1"/>
  <c r="R13" i="1"/>
  <c r="R11" i="1"/>
  <c r="R9" i="1"/>
  <c r="R16" i="1"/>
  <c r="R15" i="1"/>
  <c r="R12" i="1"/>
  <c r="R7" i="1"/>
  <c r="R10" i="1"/>
  <c r="R17" i="1"/>
  <c r="R8" i="1"/>
  <c r="K17" i="1"/>
  <c r="L17" i="1" s="1"/>
  <c r="K12" i="1"/>
  <c r="L12" i="1" s="1"/>
  <c r="L18" i="1" l="1"/>
</calcChain>
</file>

<file path=xl/sharedStrings.xml><?xml version="1.0" encoding="utf-8"?>
<sst xmlns="http://schemas.openxmlformats.org/spreadsheetml/2006/main" count="55" uniqueCount="51">
  <si>
    <t>Initial Data:</t>
  </si>
  <si>
    <t>°F</t>
  </si>
  <si>
    <t>lb/hr</t>
  </si>
  <si>
    <t>ms</t>
  </si>
  <si>
    <t>lbH2O/lb dry</t>
  </si>
  <si>
    <t>cs</t>
  </si>
  <si>
    <t>Btu/lb.°F</t>
  </si>
  <si>
    <t>in</t>
  </si>
  <si>
    <t>cP</t>
  </si>
  <si>
    <t>visc</t>
  </si>
  <si>
    <t>dp</t>
  </si>
  <si>
    <t>constant</t>
  </si>
  <si>
    <t>(lbBDA/lb dry)/min</t>
  </si>
  <si>
    <t>Gmf</t>
  </si>
  <si>
    <t>X1.</t>
  </si>
  <si>
    <t>X2.</t>
  </si>
  <si>
    <t>Ta1.</t>
  </si>
  <si>
    <t>H1.</t>
  </si>
  <si>
    <t>Ts1.</t>
  </si>
  <si>
    <t>Gf</t>
  </si>
  <si>
    <t>lb/hr.ft²</t>
  </si>
  <si>
    <t>L/Lo</t>
  </si>
  <si>
    <t>emf</t>
  </si>
  <si>
    <t>ef</t>
  </si>
  <si>
    <t>Ta2</t>
  </si>
  <si>
    <t>H2</t>
  </si>
  <si>
    <t>Hsat</t>
  </si>
  <si>
    <t>Psat</t>
  </si>
  <si>
    <t>t (min)</t>
  </si>
  <si>
    <t>ca</t>
  </si>
  <si>
    <t>Fluidized Bed Drying</t>
  </si>
  <si>
    <t>hlv</t>
  </si>
  <si>
    <t>Btu/lb</t>
  </si>
  <si>
    <t>R = ma/ms</t>
  </si>
  <si>
    <t>E</t>
  </si>
  <si>
    <t>SE</t>
  </si>
  <si>
    <t>Tsat</t>
  </si>
  <si>
    <t>Tsat'</t>
  </si>
  <si>
    <t>A (ft²)</t>
  </si>
  <si>
    <t>D (ft)</t>
  </si>
  <si>
    <t>ma (lb/h)</t>
  </si>
  <si>
    <t>rho</t>
  </si>
  <si>
    <t>lb/ft³</t>
  </si>
  <si>
    <t>u</t>
  </si>
  <si>
    <t>L (ft)</t>
  </si>
  <si>
    <t>ft/min</t>
  </si>
  <si>
    <t>Sizing:</t>
  </si>
  <si>
    <t>ChemEng Brasil</t>
  </si>
  <si>
    <t>Autor:</t>
  </si>
  <si>
    <t>Lucas Joshua Pires</t>
  </si>
  <si>
    <t>Ano: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</si>
</sst>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E+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1" fontId="2" fillId="2" borderId="2" xfId="0" applyNumberFormat="1" applyFont="1" applyFill="1" applyBorder="1" applyAlignment="1" applyProtection="1">
      <alignment horizontal="center"/>
      <protection locked="0"/>
    </xf>
    <xf numFmtId="2" fontId="2" fillId="5" borderId="2" xfId="0" applyNumberFormat="1" applyFont="1" applyFill="1" applyBorder="1" applyAlignment="1" applyProtection="1">
      <alignment horizontal="center"/>
      <protection locked="0"/>
    </xf>
    <xf numFmtId="165" fontId="0" fillId="5" borderId="2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0" fillId="0" borderId="0" xfId="0" applyBorder="1"/>
    <xf numFmtId="0" fontId="0" fillId="0" borderId="7" xfId="0" applyBorder="1"/>
    <xf numFmtId="0" fontId="2" fillId="0" borderId="8" xfId="0" applyFont="1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t</c:v>
          </c:tx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'Fluidized Bed Drying'!$E$7:$E$17</c:f>
              <c:numCache>
                <c:formatCode>0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xVal>
          <c:yVal>
            <c:numRef>
              <c:f>'Fluidized Bed Drying'!$O$7:$O$17</c:f>
              <c:numCache>
                <c:formatCode>0.000</c:formatCode>
                <c:ptCount val="11"/>
                <c:pt idx="0">
                  <c:v>0.49238742980665101</c:v>
                </c:pt>
                <c:pt idx="1">
                  <c:v>0.25821523032992066</c:v>
                </c:pt>
                <c:pt idx="2">
                  <c:v>0.19271874043571793</c:v>
                </c:pt>
                <c:pt idx="3">
                  <c:v>0.16192562158495713</c:v>
                </c:pt>
                <c:pt idx="4">
                  <c:v>0.143995155580986</c:v>
                </c:pt>
                <c:pt idx="5">
                  <c:v>0.13227819116818457</c:v>
                </c:pt>
                <c:pt idx="6">
                  <c:v>0.12403084852102</c:v>
                </c:pt>
                <c:pt idx="7">
                  <c:v>0.11789671778562195</c:v>
                </c:pt>
                <c:pt idx="8">
                  <c:v>0.11316568660014205</c:v>
                </c:pt>
                <c:pt idx="9">
                  <c:v>0.10939665774744191</c:v>
                </c:pt>
                <c:pt idx="10">
                  <c:v>0.10633038207804842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77-4E76-A963-B5B67AD49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79520"/>
        <c:axId val="164779136"/>
      </c:scatterChart>
      <c:valAx>
        <c:axId val="163179520"/>
        <c:scaling>
          <c:orientation val="minMax"/>
          <c:max val="15"/>
          <c:min val="5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R = ma/ms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64779136"/>
        <c:crosses val="autoZero"/>
        <c:crossBetween val="midCat"/>
      </c:valAx>
      <c:valAx>
        <c:axId val="16477913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 (min)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3179520"/>
        <c:crosses val="autoZero"/>
        <c:crossBetween val="midCat"/>
      </c:valAx>
    </c:plotArea>
    <c:plotVisOnly val="1"/>
    <c:dispBlanksAs val="gap"/>
    <c:showDLblsOverMax val="0"/>
  </c:chart>
  <c:spPr>
    <a:ln w="28575">
      <a:solidFill>
        <a:sysClr val="windowText" lastClr="000000"/>
      </a:solidFill>
    </a:ln>
  </c:spPr>
  <c:printSettings>
    <c:headerFooter/>
    <c:pageMargins b="0.78740157499999996" l="0.511811024" r="0.511811024" t="0.78740157499999996" header="0.31496062000000102" footer="0.314960620000001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Ta2</c:v>
          </c:tx>
          <c:marker>
            <c:symbol val="none"/>
          </c:marker>
          <c:xVal>
            <c:numRef>
              <c:f>'Fluidized Bed Drying'!$E$7:$E$17</c:f>
              <c:numCache>
                <c:formatCode>0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xVal>
          <c:yVal>
            <c:numRef>
              <c:f>'Fluidized Bed Drying'!$I$7:$I$17</c:f>
              <c:numCache>
                <c:formatCode>0.00</c:formatCode>
                <c:ptCount val="11"/>
                <c:pt idx="0">
                  <c:v>154.85219306446527</c:v>
                </c:pt>
                <c:pt idx="1">
                  <c:v>185.93469391026377</c:v>
                </c:pt>
                <c:pt idx="2">
                  <c:v>208.47668516727001</c:v>
                </c:pt>
                <c:pt idx="3">
                  <c:v>225.57260295987356</c:v>
                </c:pt>
                <c:pt idx="4">
                  <c:v>238.9838778224657</c:v>
                </c:pt>
                <c:pt idx="5">
                  <c:v>249.78543324481527</c:v>
                </c:pt>
                <c:pt idx="6">
                  <c:v>258.67131824890657</c:v>
                </c:pt>
                <c:pt idx="7">
                  <c:v>266.1099014805153</c:v>
                </c:pt>
                <c:pt idx="8">
                  <c:v>272.42795874116683</c:v>
                </c:pt>
                <c:pt idx="9">
                  <c:v>277.86110730311276</c:v>
                </c:pt>
                <c:pt idx="10">
                  <c:v>282.58295576139102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B3-4BCC-AD53-24569538036F}"/>
            </c:ext>
          </c:extLst>
        </c:ser>
        <c:ser>
          <c:idx val="1"/>
          <c:order val="1"/>
          <c:tx>
            <c:v>Ts2</c:v>
          </c:tx>
          <c:marker>
            <c:symbol val="none"/>
          </c:marker>
          <c:xVal>
            <c:numRef>
              <c:f>'Fluidized Bed Drying'!$E$7:$E$17</c:f>
              <c:numCache>
                <c:formatCode>0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xVal>
          <c:yVal>
            <c:numRef>
              <c:f>'Fluidized Bed Drying'!$J$7:$J$17</c:f>
              <c:numCache>
                <c:formatCode>0.00</c:formatCode>
                <c:ptCount val="11"/>
                <c:pt idx="0">
                  <c:v>120.84166330761224</c:v>
                </c:pt>
                <c:pt idx="1">
                  <c:v>120.54459197719507</c:v>
                </c:pt>
                <c:pt idx="2">
                  <c:v>120.33182822869861</c:v>
                </c:pt>
                <c:pt idx="3">
                  <c:v>120.17064051645048</c:v>
                </c:pt>
                <c:pt idx="4">
                  <c:v>120.04762417265719</c:v>
                </c:pt>
                <c:pt idx="5">
                  <c:v>119.94876680779419</c:v>
                </c:pt>
                <c:pt idx="6">
                  <c:v>119.86646964676611</c:v>
                </c:pt>
                <c:pt idx="7">
                  <c:v>119.79885932058178</c:v>
                </c:pt>
                <c:pt idx="8">
                  <c:v>119.7408582217752</c:v>
                </c:pt>
                <c:pt idx="9">
                  <c:v>119.69203452814214</c:v>
                </c:pt>
                <c:pt idx="10">
                  <c:v>119.64917465355356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B3-4BCC-AD53-245695380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16000"/>
        <c:axId val="164817920"/>
      </c:scatterChart>
      <c:valAx>
        <c:axId val="164816000"/>
        <c:scaling>
          <c:orientation val="minMax"/>
          <c:max val="15"/>
          <c:min val="5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R = ma/ms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64817920"/>
        <c:crosses val="autoZero"/>
        <c:crossBetween val="midCat"/>
      </c:valAx>
      <c:valAx>
        <c:axId val="164817920"/>
        <c:scaling>
          <c:orientation val="minMax"/>
          <c:min val="1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 (°F)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648160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28575">
      <a:solidFill>
        <a:sysClr val="windowText" lastClr="000000"/>
      </a:solidFill>
    </a:ln>
  </c:spPr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21</xdr:row>
      <xdr:rowOff>0</xdr:rowOff>
    </xdr:from>
    <xdr:to>
      <xdr:col>6</xdr:col>
      <xdr:colOff>3307</xdr:colOff>
      <xdr:row>35</xdr:row>
      <xdr:rowOff>9525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428625</xdr:colOff>
      <xdr:row>35</xdr:row>
      <xdr:rowOff>9525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104774</xdr:colOff>
      <xdr:row>21</xdr:row>
      <xdr:rowOff>3155</xdr:rowOff>
    </xdr:from>
    <xdr:to>
      <xdr:col>20</xdr:col>
      <xdr:colOff>19049</xdr:colOff>
      <xdr:row>33</xdr:row>
      <xdr:rowOff>123825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9B4CCA7E-7E56-4B81-A68F-0CF2AC3DE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lum bright="-10000" contrast="20000"/>
        </a:blip>
        <a:srcRect/>
        <a:stretch>
          <a:fillRect/>
        </a:stretch>
      </xdr:blipFill>
      <xdr:spPr bwMode="auto">
        <a:xfrm>
          <a:off x="8124824" y="4003655"/>
          <a:ext cx="4181475" cy="2406670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falling-r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bsorption_concentrated_packed_tow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ChemEng/Excel/unit_operations/secagem_geankoplis%20-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eat_exchanger_shell_tub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ChemEng/Excel/unit_operations/drying_other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ChemEng/Excel/unit_operations/dryi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energy_bal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.num"/>
      <sheetName val="fr.capilarity"/>
      <sheetName val="fr.diffusion"/>
      <sheetName val="dif.coef"/>
      <sheetName val="Credits"/>
    </sheetNames>
    <sheetDataSet>
      <sheetData sheetId="0">
        <row r="2">
          <cell r="B2">
            <v>400</v>
          </cell>
        </row>
        <row r="3">
          <cell r="B3">
            <v>18.600000000000001</v>
          </cell>
        </row>
        <row r="5">
          <cell r="B5">
            <v>0.38</v>
          </cell>
        </row>
        <row r="7">
          <cell r="B7">
            <v>0.19500000000000001</v>
          </cell>
        </row>
        <row r="8">
          <cell r="B8">
            <v>1.51</v>
          </cell>
        </row>
      </sheetData>
      <sheetData sheetId="1">
        <row r="5">
          <cell r="B5">
            <v>0.17</v>
          </cell>
        </row>
        <row r="6">
          <cell r="B6">
            <v>0.02</v>
          </cell>
        </row>
        <row r="7">
          <cell r="B7">
            <v>0.20481927710843376</v>
          </cell>
        </row>
        <row r="8">
          <cell r="B8">
            <v>2.0408163265306124E-2</v>
          </cell>
        </row>
        <row r="17">
          <cell r="B17">
            <v>10.404962118414756</v>
          </cell>
        </row>
        <row r="18">
          <cell r="B18">
            <v>0.26022405259693132</v>
          </cell>
        </row>
      </sheetData>
      <sheetData sheetId="2"/>
      <sheetData sheetId="3">
        <row r="16">
          <cell r="B16">
            <v>-1.5691616873425742</v>
          </cell>
        </row>
        <row r="17">
          <cell r="B17">
            <v>6.2249989302176623E-3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orption_packed"/>
      <sheetName val="Equilibrium"/>
      <sheetName val="Operation"/>
      <sheetName val="Credits"/>
    </sheetNames>
    <sheetDataSet>
      <sheetData sheetId="0">
        <row r="2">
          <cell r="B2">
            <v>6.5300000000000004E-4</v>
          </cell>
          <cell r="E2">
            <v>9.2899999999999996E-2</v>
          </cell>
        </row>
        <row r="3">
          <cell r="B3">
            <v>0.2</v>
          </cell>
        </row>
        <row r="4">
          <cell r="B4">
            <v>0.02</v>
          </cell>
        </row>
        <row r="6">
          <cell r="B6">
            <v>4.2000000000000003E-2</v>
          </cell>
        </row>
        <row r="7">
          <cell r="B7">
            <v>0</v>
          </cell>
          <cell r="E7">
            <v>64.099999999999994</v>
          </cell>
        </row>
        <row r="8">
          <cell r="E8">
            <v>29</v>
          </cell>
        </row>
        <row r="9">
          <cell r="B9">
            <v>3.5569096465060041E-3</v>
          </cell>
          <cell r="E9">
            <v>18</v>
          </cell>
        </row>
      </sheetData>
      <sheetData sheetId="1">
        <row r="3">
          <cell r="R3">
            <v>11.467356902472577</v>
          </cell>
        </row>
        <row r="4">
          <cell r="R4">
            <v>32.564812758541194</v>
          </cell>
        </row>
        <row r="5">
          <cell r="R5">
            <v>-1.2661060792755242E-2</v>
          </cell>
        </row>
      </sheetData>
      <sheetData sheetId="2">
        <row r="3">
          <cell r="C3">
            <v>-2500</v>
          </cell>
        </row>
        <row r="4">
          <cell r="C4">
            <v>60</v>
          </cell>
        </row>
        <row r="5">
          <cell r="C5">
            <v>0.02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.6-3"/>
      <sheetName val="9.7-1"/>
      <sheetName val="9.8-1"/>
      <sheetName val="9.9-2"/>
    </sheetNames>
    <sheetDataSet>
      <sheetData sheetId="0" refreshError="1"/>
      <sheetData sheetId="1">
        <row r="2">
          <cell r="B2">
            <v>399</v>
          </cell>
        </row>
      </sheetData>
      <sheetData sheetId="2" refreshError="1"/>
      <sheetData sheetId="3">
        <row r="13">
          <cell r="B13">
            <v>-1.5691618094779027</v>
          </cell>
        </row>
        <row r="14">
          <cell r="B14">
            <v>6.2252247997270811E-3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"/>
      <sheetName val="Main"/>
      <sheetName val="Credits"/>
    </sheetNames>
    <sheetDataSet>
      <sheetData sheetId="0"/>
      <sheetData sheetId="1">
        <row r="3">
          <cell r="C3">
            <v>1000</v>
          </cell>
          <cell r="J3">
            <v>1</v>
          </cell>
          <cell r="M3">
            <v>1E-3</v>
          </cell>
          <cell r="P3">
            <v>2E-3</v>
          </cell>
          <cell r="T3">
            <v>3.0000000000000001E-3</v>
          </cell>
        </row>
        <row r="4">
          <cell r="C4">
            <v>50000</v>
          </cell>
          <cell r="F4">
            <v>30000</v>
          </cell>
          <cell r="J4">
            <v>0</v>
          </cell>
          <cell r="M4">
            <v>4.9000000000000002E-2</v>
          </cell>
          <cell r="P4">
            <v>1.7709999999999999</v>
          </cell>
          <cell r="T4">
            <v>6.0646282310958775E-2</v>
          </cell>
        </row>
        <row r="5">
          <cell r="M5">
            <v>6.2E-2</v>
          </cell>
          <cell r="T5">
            <v>0.5</v>
          </cell>
        </row>
        <row r="6">
          <cell r="M6">
            <v>302</v>
          </cell>
          <cell r="P6">
            <v>2</v>
          </cell>
        </row>
        <row r="7">
          <cell r="C7">
            <v>80</v>
          </cell>
          <cell r="F7">
            <v>150</v>
          </cell>
          <cell r="M7">
            <v>16</v>
          </cell>
          <cell r="P7">
            <v>8.3333333333333329E-2</v>
          </cell>
        </row>
        <row r="8">
          <cell r="C8">
            <v>110</v>
          </cell>
          <cell r="F8">
            <v>100</v>
          </cell>
          <cell r="M8">
            <v>1.8857409903172736E-3</v>
          </cell>
          <cell r="P8">
            <v>0.41666666666666669</v>
          </cell>
        </row>
        <row r="9">
          <cell r="C9">
            <v>95</v>
          </cell>
          <cell r="F9">
            <v>125</v>
          </cell>
        </row>
        <row r="10">
          <cell r="C10">
            <v>20</v>
          </cell>
          <cell r="F10">
            <v>40</v>
          </cell>
          <cell r="J10">
            <v>28.85390081777927</v>
          </cell>
          <cell r="M10">
            <v>0.28474688953790833</v>
          </cell>
          <cell r="P10">
            <v>0.18890666666666664</v>
          </cell>
          <cell r="T10">
            <v>53.63421738491585</v>
          </cell>
        </row>
        <row r="11">
          <cell r="M11">
            <v>50000</v>
          </cell>
          <cell r="P11">
            <v>30000</v>
          </cell>
        </row>
        <row r="12">
          <cell r="J12">
            <v>1500000</v>
          </cell>
          <cell r="M12">
            <v>1</v>
          </cell>
          <cell r="P12">
            <v>1</v>
          </cell>
        </row>
        <row r="13">
          <cell r="C13">
            <v>1</v>
          </cell>
          <cell r="F13">
            <v>1</v>
          </cell>
          <cell r="J13">
            <v>1.6666666666666667</v>
          </cell>
          <cell r="M13">
            <v>1</v>
          </cell>
          <cell r="P13">
            <v>1</v>
          </cell>
          <cell r="T13">
            <v>2416</v>
          </cell>
        </row>
        <row r="14">
          <cell r="C14">
            <v>1</v>
          </cell>
          <cell r="F14">
            <v>1</v>
          </cell>
          <cell r="J14">
            <v>0.42857142857142855</v>
          </cell>
          <cell r="M14">
            <v>0.5</v>
          </cell>
          <cell r="P14">
            <v>0.5</v>
          </cell>
          <cell r="T14">
            <v>45.234431657646972</v>
          </cell>
        </row>
        <row r="15">
          <cell r="C15">
            <v>0.5</v>
          </cell>
          <cell r="F15">
            <v>0.5</v>
          </cell>
          <cell r="J15">
            <v>0.47568631394831673</v>
          </cell>
          <cell r="M15">
            <v>50</v>
          </cell>
          <cell r="P15">
            <v>60</v>
          </cell>
        </row>
        <row r="16">
          <cell r="C16">
            <v>50</v>
          </cell>
          <cell r="F16">
            <v>60</v>
          </cell>
          <cell r="J16">
            <v>13.725405723039742</v>
          </cell>
        </row>
        <row r="17">
          <cell r="M17">
            <v>175594.54321394264</v>
          </cell>
          <cell r="P17">
            <v>158808.58272162621</v>
          </cell>
        </row>
        <row r="18">
          <cell r="M18">
            <v>7113.5332354591528</v>
          </cell>
          <cell r="P18">
            <v>7962.6279220147308</v>
          </cell>
        </row>
        <row r="19">
          <cell r="M19">
            <v>0.5</v>
          </cell>
          <cell r="P19">
            <v>0.5</v>
          </cell>
        </row>
        <row r="21">
          <cell r="M21">
            <v>110.83699065378759</v>
          </cell>
          <cell r="P21">
            <v>138.33373387774068</v>
          </cell>
        </row>
        <row r="22">
          <cell r="M22">
            <v>87.596976484445037</v>
          </cell>
        </row>
        <row r="23">
          <cell r="M23">
            <v>0.5</v>
          </cell>
          <cell r="P23">
            <v>0.5</v>
          </cell>
        </row>
        <row r="24">
          <cell r="M24">
            <v>1</v>
          </cell>
          <cell r="P24">
            <v>1</v>
          </cell>
        </row>
        <row r="25">
          <cell r="M25">
            <v>87.596976484445037</v>
          </cell>
          <cell r="P25">
            <v>138.33373387774068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B"/>
      <sheetName val="TCD"/>
    </sheetNames>
    <sheetDataSet>
      <sheetData sheetId="0">
        <row r="2">
          <cell r="B2">
            <v>453.6</v>
          </cell>
        </row>
        <row r="5">
          <cell r="B5">
            <v>1.4650000000000001</v>
          </cell>
        </row>
        <row r="6">
          <cell r="B6">
            <v>26.7</v>
          </cell>
          <cell r="F6">
            <v>43.587216000000005</v>
          </cell>
        </row>
        <row r="7">
          <cell r="B7">
            <v>62.8</v>
          </cell>
          <cell r="F7">
            <v>92.527887199999995</v>
          </cell>
        </row>
        <row r="8">
          <cell r="B8">
            <v>4.1870000000000003</v>
          </cell>
        </row>
        <row r="10">
          <cell r="B10">
            <v>1170.9360677458844</v>
          </cell>
        </row>
        <row r="11">
          <cell r="B11">
            <v>0.01</v>
          </cell>
        </row>
        <row r="12">
          <cell r="B12">
            <v>2.4720530415620192E-2</v>
          </cell>
        </row>
        <row r="13">
          <cell r="B13">
            <v>1.0237999999999998</v>
          </cell>
        </row>
        <row r="14">
          <cell r="B14">
            <v>1.0514745971813659</v>
          </cell>
        </row>
        <row r="15">
          <cell r="B15">
            <v>93.3</v>
          </cell>
          <cell r="F15">
            <v>120.53053999999999</v>
          </cell>
        </row>
        <row r="16">
          <cell r="B16">
            <v>37.799999999999997</v>
          </cell>
          <cell r="F16">
            <v>101.57178634292174</v>
          </cell>
        </row>
        <row r="17">
          <cell r="B17">
            <v>2501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.upper"/>
      <sheetName val="cr.both"/>
      <sheetName val="qc"/>
      <sheetName val="qc+qr+qk"/>
      <sheetName val="EB"/>
      <sheetName val="TCD"/>
    </sheetNames>
    <sheetDataSet>
      <sheetData sheetId="0"/>
      <sheetData sheetId="1"/>
      <sheetData sheetId="2"/>
      <sheetData sheetId="3"/>
      <sheetData sheetId="4">
        <row r="3">
          <cell r="B3">
            <v>453.6</v>
          </cell>
        </row>
        <row r="4">
          <cell r="F4">
            <v>43.587216000000005</v>
          </cell>
        </row>
        <row r="5">
          <cell r="F5">
            <v>92.527887199999995</v>
          </cell>
        </row>
        <row r="6">
          <cell r="B6">
            <v>1.4650000000000001</v>
          </cell>
        </row>
        <row r="8">
          <cell r="B8">
            <v>62.8</v>
          </cell>
        </row>
        <row r="9">
          <cell r="B9">
            <v>4.1870000000000003</v>
          </cell>
        </row>
        <row r="11">
          <cell r="B11">
            <v>1170.9360677458844</v>
          </cell>
        </row>
        <row r="12">
          <cell r="F12">
            <v>120.53053999999999</v>
          </cell>
        </row>
        <row r="13">
          <cell r="B13">
            <v>2.4720530415620192E-2</v>
          </cell>
          <cell r="F13">
            <v>101.57178634292174</v>
          </cell>
        </row>
        <row r="14">
          <cell r="B14">
            <v>1.0237999999999998</v>
          </cell>
        </row>
        <row r="15">
          <cell r="B15">
            <v>1.0514745971813659</v>
          </cell>
        </row>
        <row r="17">
          <cell r="B17">
            <v>37.799999999999997</v>
          </cell>
        </row>
        <row r="18">
          <cell r="B18">
            <v>2501</v>
          </cell>
        </row>
      </sheetData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y Balance"/>
      <sheetName val="Credits"/>
    </sheetNames>
    <sheetDataSet>
      <sheetData sheetId="0">
        <row r="9">
          <cell r="B9">
            <v>4.1870000000000003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showGridLines="0" tabSelected="1" workbookViewId="0">
      <selection activeCell="L3" sqref="L3"/>
    </sheetView>
  </sheetViews>
  <sheetFormatPr defaultRowHeight="15" x14ac:dyDescent="0.25"/>
  <cols>
    <col min="5" max="5" width="10.5703125" customWidth="1"/>
    <col min="6" max="6" width="9.140625" customWidth="1"/>
  </cols>
  <sheetData>
    <row r="1" spans="1:18" x14ac:dyDescent="0.25">
      <c r="A1" s="18" t="s">
        <v>0</v>
      </c>
      <c r="B1" s="18"/>
    </row>
    <row r="2" spans="1:18" x14ac:dyDescent="0.25">
      <c r="A2" s="2" t="s">
        <v>3</v>
      </c>
      <c r="B2" s="14">
        <v>100</v>
      </c>
      <c r="C2" t="s">
        <v>2</v>
      </c>
      <c r="F2" s="19" t="s">
        <v>30</v>
      </c>
      <c r="G2" s="19"/>
      <c r="H2" s="19"/>
    </row>
    <row r="3" spans="1:18" x14ac:dyDescent="0.25">
      <c r="A3" s="2" t="s">
        <v>18</v>
      </c>
      <c r="B3" s="14">
        <v>100</v>
      </c>
      <c r="C3" t="s">
        <v>1</v>
      </c>
    </row>
    <row r="4" spans="1:18" x14ac:dyDescent="0.25">
      <c r="A4" s="2" t="s">
        <v>14</v>
      </c>
      <c r="B4" s="14">
        <v>0.3</v>
      </c>
      <c r="C4" t="s">
        <v>4</v>
      </c>
    </row>
    <row r="5" spans="1:18" x14ac:dyDescent="0.25">
      <c r="A5" s="2" t="s">
        <v>15</v>
      </c>
      <c r="B5" s="14">
        <v>0.01</v>
      </c>
      <c r="C5" t="s">
        <v>4</v>
      </c>
      <c r="O5" s="20" t="s">
        <v>46</v>
      </c>
      <c r="P5" s="20"/>
      <c r="Q5" s="20"/>
      <c r="R5" s="20"/>
    </row>
    <row r="6" spans="1:18" x14ac:dyDescent="0.25">
      <c r="A6" s="2" t="s">
        <v>16</v>
      </c>
      <c r="B6" s="14">
        <v>350</v>
      </c>
      <c r="C6" t="s">
        <v>1</v>
      </c>
      <c r="E6" s="4" t="s">
        <v>33</v>
      </c>
      <c r="F6" s="4" t="s">
        <v>40</v>
      </c>
      <c r="G6" s="4" t="s">
        <v>25</v>
      </c>
      <c r="H6" s="4" t="s">
        <v>29</v>
      </c>
      <c r="I6" s="4" t="s">
        <v>24</v>
      </c>
      <c r="J6" s="4" t="s">
        <v>36</v>
      </c>
      <c r="K6" s="4" t="s">
        <v>37</v>
      </c>
      <c r="L6" s="4" t="s">
        <v>34</v>
      </c>
      <c r="M6" s="4" t="s">
        <v>27</v>
      </c>
      <c r="N6" s="4" t="s">
        <v>26</v>
      </c>
      <c r="O6" s="4" t="s">
        <v>28</v>
      </c>
      <c r="P6" s="4" t="s">
        <v>38</v>
      </c>
      <c r="Q6" s="4" t="s">
        <v>39</v>
      </c>
      <c r="R6" s="4" t="s">
        <v>44</v>
      </c>
    </row>
    <row r="7" spans="1:18" x14ac:dyDescent="0.25">
      <c r="A7" s="2" t="s">
        <v>17</v>
      </c>
      <c r="B7" s="14">
        <v>1.4999999999999999E-2</v>
      </c>
      <c r="C7" t="s">
        <v>4</v>
      </c>
      <c r="E7" s="15">
        <v>5</v>
      </c>
      <c r="F7" s="12">
        <f t="shared" ref="F7:F17" si="0">E7*ms</f>
        <v>500</v>
      </c>
      <c r="G7" s="7">
        <f t="shared" ref="G7:G17" si="1">H1.+(X1.-X2.)/E7</f>
        <v>7.2999999999999995E-2</v>
      </c>
      <c r="H7" s="7">
        <f t="shared" ref="H7:H17" si="2">0.24+0.45*(H1.+G7)/2</f>
        <v>0.25979999999999998</v>
      </c>
      <c r="I7" s="16">
        <v>154.85219306446527</v>
      </c>
      <c r="J7" s="5">
        <f t="shared" ref="J7:J17" si="3">Ts1.-((E7*H7*(Ta1.-I7))-hlv*(X1.-X2.))/(cs+X2.)</f>
        <v>120.84166330761224</v>
      </c>
      <c r="K7" s="8">
        <f t="shared" ref="K7:K17" si="4">I7-hlv*(N7-G7)/H7</f>
        <v>120.84716379856002</v>
      </c>
      <c r="L7" s="10">
        <f t="shared" ref="L7:L17" si="5">(K7-J7)^2</f>
        <v>3.0255400666627325E-5</v>
      </c>
      <c r="M7" s="9">
        <f t="shared" ref="M7:M17" si="6">EXP(11.9176-7173.9/(J7+389.5))</f>
        <v>0.11771917381983724</v>
      </c>
      <c r="N7" s="7">
        <f t="shared" ref="N7:N17" si="7">(18/29)*(M7/(1-M7))</f>
        <v>8.2816118448091308E-2</v>
      </c>
      <c r="O7" s="11">
        <f t="shared" ref="O7:O17" si="8">(X1.-X2.)/(constant*(N7-G7))</f>
        <v>0.49238742980665101</v>
      </c>
      <c r="P7" s="13">
        <f t="shared" ref="P7:P17" si="9">F7/Gf</f>
        <v>14.563857333186983</v>
      </c>
      <c r="Q7" s="13">
        <f>(P7*4/PI())^0.5</f>
        <v>4.3061907854268204</v>
      </c>
      <c r="R7" s="13">
        <f t="shared" ref="R7:R17" si="10">u*O7</f>
        <v>12.070492180036577</v>
      </c>
    </row>
    <row r="8" spans="1:18" x14ac:dyDescent="0.25">
      <c r="A8" s="2" t="s">
        <v>5</v>
      </c>
      <c r="B8" s="14">
        <v>0.35</v>
      </c>
      <c r="C8" t="s">
        <v>6</v>
      </c>
      <c r="E8" s="15">
        <v>6</v>
      </c>
      <c r="F8" s="12">
        <f t="shared" si="0"/>
        <v>600</v>
      </c>
      <c r="G8" s="7">
        <f t="shared" si="1"/>
        <v>6.3333333333333325E-2</v>
      </c>
      <c r="H8" s="7">
        <f t="shared" si="2"/>
        <v>0.25762499999999999</v>
      </c>
      <c r="I8" s="16">
        <v>185.93469391026377</v>
      </c>
      <c r="J8" s="5">
        <f t="shared" si="3"/>
        <v>120.54459197719507</v>
      </c>
      <c r="K8" s="8">
        <f t="shared" si="4"/>
        <v>120.54348032287598</v>
      </c>
      <c r="L8" s="10">
        <f t="shared" si="5"/>
        <v>1.2357753251502042E-6</v>
      </c>
      <c r="M8" s="9">
        <f t="shared" si="6"/>
        <v>0.11675929273980727</v>
      </c>
      <c r="N8" s="7">
        <f t="shared" si="7"/>
        <v>8.2051568222723081E-2</v>
      </c>
      <c r="O8" s="11">
        <f t="shared" si="8"/>
        <v>0.25821523032992066</v>
      </c>
      <c r="P8" s="13">
        <f t="shared" si="9"/>
        <v>17.476628799824379</v>
      </c>
      <c r="Q8" s="13">
        <f t="shared" ref="Q8:Q17" si="11">(P8*4/PI())^0.5</f>
        <v>4.7171956601983158</v>
      </c>
      <c r="R8" s="13">
        <f t="shared" si="10"/>
        <v>6.3299441248683772</v>
      </c>
    </row>
    <row r="9" spans="1:18" x14ac:dyDescent="0.25">
      <c r="A9" s="2" t="s">
        <v>10</v>
      </c>
      <c r="B9" s="14">
        <v>7.8700000000000003E-3</v>
      </c>
      <c r="C9" t="s">
        <v>7</v>
      </c>
      <c r="E9" s="15">
        <v>7</v>
      </c>
      <c r="F9" s="12">
        <f t="shared" si="0"/>
        <v>700</v>
      </c>
      <c r="G9" s="7">
        <f t="shared" si="1"/>
        <v>5.6428571428571425E-2</v>
      </c>
      <c r="H9" s="7">
        <f t="shared" si="2"/>
        <v>0.25607142857142856</v>
      </c>
      <c r="I9" s="16">
        <v>208.47668516727001</v>
      </c>
      <c r="J9" s="5">
        <f t="shared" si="3"/>
        <v>120.33182822869861</v>
      </c>
      <c r="K9" s="8">
        <f t="shared" si="4"/>
        <v>120.33036550817596</v>
      </c>
      <c r="L9" s="10">
        <f t="shared" si="5"/>
        <v>2.1395513273907672E-6</v>
      </c>
      <c r="M9" s="9">
        <f t="shared" si="6"/>
        <v>0.11607595509840002</v>
      </c>
      <c r="N9" s="7">
        <f t="shared" si="7"/>
        <v>8.1508298093480328E-2</v>
      </c>
      <c r="O9" s="11">
        <f t="shared" si="8"/>
        <v>0.19271874043571793</v>
      </c>
      <c r="P9" s="13">
        <f t="shared" si="9"/>
        <v>20.389400266461777</v>
      </c>
      <c r="Q9" s="13">
        <f t="shared" si="11"/>
        <v>5.0951536495666936</v>
      </c>
      <c r="R9" s="13">
        <f t="shared" si="10"/>
        <v>4.7243489751338297</v>
      </c>
    </row>
    <row r="10" spans="1:18" x14ac:dyDescent="0.25">
      <c r="A10" s="2" t="s">
        <v>9</v>
      </c>
      <c r="B10" s="14">
        <v>2.3E-2</v>
      </c>
      <c r="C10" t="s">
        <v>8</v>
      </c>
      <c r="E10" s="15">
        <v>8</v>
      </c>
      <c r="F10" s="12">
        <f t="shared" si="0"/>
        <v>800</v>
      </c>
      <c r="G10" s="7">
        <f t="shared" si="1"/>
        <v>5.1249999999999997E-2</v>
      </c>
      <c r="H10" s="7">
        <f t="shared" si="2"/>
        <v>0.25490625</v>
      </c>
      <c r="I10" s="16">
        <v>225.57260295987356</v>
      </c>
      <c r="J10" s="5">
        <f t="shared" si="3"/>
        <v>120.17064051645048</v>
      </c>
      <c r="K10" s="8">
        <f t="shared" si="4"/>
        <v>120.18410856802826</v>
      </c>
      <c r="L10" s="10">
        <f t="shared" si="5"/>
        <v>1.8138841330197784E-4</v>
      </c>
      <c r="M10" s="9">
        <f t="shared" si="6"/>
        <v>0.11556055204896912</v>
      </c>
      <c r="N10" s="7">
        <f t="shared" si="7"/>
        <v>8.1099095442857011E-2</v>
      </c>
      <c r="O10" s="11">
        <f t="shared" si="8"/>
        <v>0.16192562158495713</v>
      </c>
      <c r="P10" s="13">
        <f t="shared" si="9"/>
        <v>23.302171733099172</v>
      </c>
      <c r="Q10" s="13">
        <f t="shared" si="11"/>
        <v>5.4469483684712641</v>
      </c>
      <c r="R10" s="13">
        <f t="shared" si="10"/>
        <v>3.969479785168931</v>
      </c>
    </row>
    <row r="11" spans="1:18" x14ac:dyDescent="0.25">
      <c r="A11" s="2" t="s">
        <v>41</v>
      </c>
      <c r="B11" s="14">
        <v>5.0099999999999999E-2</v>
      </c>
      <c r="C11" t="s">
        <v>42</v>
      </c>
      <c r="E11" s="15">
        <v>9</v>
      </c>
      <c r="F11" s="12">
        <f t="shared" si="0"/>
        <v>900</v>
      </c>
      <c r="G11" s="7">
        <f t="shared" si="1"/>
        <v>4.7222222222222221E-2</v>
      </c>
      <c r="H11" s="7">
        <f t="shared" si="2"/>
        <v>0.254</v>
      </c>
      <c r="I11" s="16">
        <v>238.9838778224657</v>
      </c>
      <c r="J11" s="5">
        <f t="shared" si="3"/>
        <v>120.04762417265719</v>
      </c>
      <c r="K11" s="8">
        <f t="shared" si="4"/>
        <v>120.04943045950233</v>
      </c>
      <c r="L11" s="10">
        <f t="shared" si="5"/>
        <v>3.2626721669188094E-6</v>
      </c>
      <c r="M11" s="9">
        <f t="shared" si="6"/>
        <v>0.11516852534451891</v>
      </c>
      <c r="N11" s="7">
        <f t="shared" si="7"/>
        <v>8.0788166255769664E-2</v>
      </c>
      <c r="O11" s="11">
        <f t="shared" si="8"/>
        <v>0.143995155580986</v>
      </c>
      <c r="P11" s="13">
        <f t="shared" si="9"/>
        <v>26.21494319973657</v>
      </c>
      <c r="Q11" s="13">
        <f t="shared" si="11"/>
        <v>5.7773611921785486</v>
      </c>
      <c r="R11" s="13">
        <f t="shared" si="10"/>
        <v>3.5299284550906385</v>
      </c>
    </row>
    <row r="12" spans="1:18" x14ac:dyDescent="0.25">
      <c r="A12" s="2" t="s">
        <v>31</v>
      </c>
      <c r="B12" s="14">
        <v>900</v>
      </c>
      <c r="C12" t="s">
        <v>32</v>
      </c>
      <c r="E12" s="15">
        <v>10</v>
      </c>
      <c r="F12" s="12">
        <f t="shared" si="0"/>
        <v>1000</v>
      </c>
      <c r="G12" s="7">
        <f t="shared" si="1"/>
        <v>4.3999999999999997E-2</v>
      </c>
      <c r="H12" s="7">
        <f t="shared" si="2"/>
        <v>0.25327499999999997</v>
      </c>
      <c r="I12" s="16">
        <v>249.78543324481527</v>
      </c>
      <c r="J12" s="5">
        <f t="shared" si="3"/>
        <v>119.94876680779419</v>
      </c>
      <c r="K12" s="8">
        <f t="shared" si="4"/>
        <v>119.94537985927008</v>
      </c>
      <c r="L12" s="10">
        <f t="shared" si="5"/>
        <v>1.1471420304969633E-5</v>
      </c>
      <c r="M12" s="9">
        <f t="shared" si="6"/>
        <v>0.11485431552801031</v>
      </c>
      <c r="N12" s="7">
        <f t="shared" si="7"/>
        <v>8.0539155023582165E-2</v>
      </c>
      <c r="O12" s="11">
        <f t="shared" si="8"/>
        <v>0.13227819116818457</v>
      </c>
      <c r="P12" s="13">
        <f t="shared" si="9"/>
        <v>29.127714666373965</v>
      </c>
      <c r="Q12" s="13">
        <f t="shared" si="11"/>
        <v>6.0898734109166597</v>
      </c>
      <c r="R12" s="13">
        <f t="shared" si="10"/>
        <v>3.2426962498046046</v>
      </c>
    </row>
    <row r="13" spans="1:18" x14ac:dyDescent="0.25">
      <c r="A13" s="2" t="s">
        <v>11</v>
      </c>
      <c r="B13" s="14">
        <v>60</v>
      </c>
      <c r="C13" t="s">
        <v>12</v>
      </c>
      <c r="E13" s="15">
        <v>11</v>
      </c>
      <c r="F13" s="12">
        <f t="shared" si="0"/>
        <v>1100</v>
      </c>
      <c r="G13" s="7">
        <f t="shared" si="1"/>
        <v>4.1363636363636366E-2</v>
      </c>
      <c r="H13" s="7">
        <f t="shared" si="2"/>
        <v>0.25268181818181817</v>
      </c>
      <c r="I13" s="16">
        <v>258.67131824890657</v>
      </c>
      <c r="J13" s="5">
        <f t="shared" si="3"/>
        <v>119.86646964676611</v>
      </c>
      <c r="K13" s="8">
        <f t="shared" si="4"/>
        <v>119.87257017250397</v>
      </c>
      <c r="L13" s="10">
        <f t="shared" si="5"/>
        <v>3.7216414278339936E-5</v>
      </c>
      <c r="M13" s="9">
        <f t="shared" si="6"/>
        <v>0.11459330220608385</v>
      </c>
      <c r="N13" s="7">
        <f t="shared" si="7"/>
        <v>8.0332436391753637E-2</v>
      </c>
      <c r="O13" s="11">
        <f t="shared" si="8"/>
        <v>0.12403084852102</v>
      </c>
      <c r="P13" s="13">
        <f t="shared" si="9"/>
        <v>32.040486133011363</v>
      </c>
      <c r="Q13" s="13">
        <f t="shared" si="11"/>
        <v>6.3871131176055345</v>
      </c>
      <c r="R13" s="13">
        <f t="shared" si="10"/>
        <v>3.0405191045274136</v>
      </c>
    </row>
    <row r="14" spans="1:18" x14ac:dyDescent="0.25">
      <c r="E14" s="15">
        <v>12</v>
      </c>
      <c r="F14" s="12">
        <f t="shared" si="0"/>
        <v>1200</v>
      </c>
      <c r="G14" s="7">
        <f t="shared" si="1"/>
        <v>3.9166666666666669E-2</v>
      </c>
      <c r="H14" s="7">
        <f t="shared" si="2"/>
        <v>0.25218750000000001</v>
      </c>
      <c r="I14" s="16">
        <v>266.1099014805153</v>
      </c>
      <c r="J14" s="5">
        <f t="shared" si="3"/>
        <v>119.79885932058178</v>
      </c>
      <c r="K14" s="8">
        <f t="shared" si="4"/>
        <v>119.80327856557389</v>
      </c>
      <c r="L14" s="10">
        <f t="shared" si="5"/>
        <v>1.9529726300262766E-5</v>
      </c>
      <c r="M14" s="9">
        <f t="shared" si="6"/>
        <v>0.11437925054762509</v>
      </c>
      <c r="N14" s="7">
        <f t="shared" si="7"/>
        <v>8.0163001629290881E-2</v>
      </c>
      <c r="O14" s="11">
        <f t="shared" si="8"/>
        <v>0.11789671778562195</v>
      </c>
      <c r="P14" s="13">
        <f t="shared" si="9"/>
        <v>34.953257599648758</v>
      </c>
      <c r="Q14" s="13">
        <f t="shared" si="11"/>
        <v>6.6711220790199643</v>
      </c>
      <c r="R14" s="13">
        <f t="shared" si="10"/>
        <v>2.8901456940973</v>
      </c>
    </row>
    <row r="15" spans="1:18" x14ac:dyDescent="0.25">
      <c r="A15" s="1" t="s">
        <v>13</v>
      </c>
      <c r="B15" s="1">
        <f>(688*(dp^1.83)*(0.048*(150-0.048))^0.94)/(visc^0.88)</f>
        <v>17.165781995839762</v>
      </c>
      <c r="C15" t="s">
        <v>20</v>
      </c>
      <c r="E15" s="15">
        <v>13</v>
      </c>
      <c r="F15" s="12">
        <f t="shared" si="0"/>
        <v>1300</v>
      </c>
      <c r="G15" s="7">
        <f t="shared" si="1"/>
        <v>3.7307692307692306E-2</v>
      </c>
      <c r="H15" s="7">
        <f t="shared" si="2"/>
        <v>0.25176923076923075</v>
      </c>
      <c r="I15" s="16">
        <v>272.42795874116683</v>
      </c>
      <c r="J15" s="5">
        <f t="shared" si="3"/>
        <v>119.7408582217752</v>
      </c>
      <c r="K15" s="8">
        <f t="shared" si="4"/>
        <v>119.75158328520209</v>
      </c>
      <c r="L15" s="10">
        <f t="shared" si="5"/>
        <v>1.1502698551080043E-4</v>
      </c>
      <c r="M15" s="9">
        <f t="shared" si="6"/>
        <v>0.1141958948074336</v>
      </c>
      <c r="N15" s="7">
        <f t="shared" si="7"/>
        <v>8.0017929646783975E-2</v>
      </c>
      <c r="O15" s="11">
        <f t="shared" si="8"/>
        <v>0.11316568660014205</v>
      </c>
      <c r="P15" s="13">
        <f t="shared" si="9"/>
        <v>37.866029066286153</v>
      </c>
      <c r="Q15" s="13">
        <f t="shared" si="11"/>
        <v>6.9435240050918399</v>
      </c>
      <c r="R15" s="13">
        <f t="shared" si="10"/>
        <v>2.774168170157933</v>
      </c>
    </row>
    <row r="16" spans="1:18" x14ac:dyDescent="0.25">
      <c r="A16" s="1" t="s">
        <v>19</v>
      </c>
      <c r="B16" s="1">
        <f>2*Gmf</f>
        <v>34.331563991679523</v>
      </c>
      <c r="C16" t="s">
        <v>20</v>
      </c>
      <c r="E16" s="15">
        <v>14</v>
      </c>
      <c r="F16" s="12">
        <f t="shared" si="0"/>
        <v>1400</v>
      </c>
      <c r="G16" s="7">
        <f t="shared" si="1"/>
        <v>3.5714285714285712E-2</v>
      </c>
      <c r="H16" s="7">
        <f t="shared" si="2"/>
        <v>0.25141071428571427</v>
      </c>
      <c r="I16" s="16">
        <v>277.86110730311276</v>
      </c>
      <c r="J16" s="5">
        <f t="shared" si="3"/>
        <v>119.69203452814214</v>
      </c>
      <c r="K16" s="8">
        <f t="shared" si="4"/>
        <v>119.69937200816503</v>
      </c>
      <c r="L16" s="10">
        <f t="shared" si="5"/>
        <v>5.383861308621253E-5</v>
      </c>
      <c r="M16" s="9">
        <f t="shared" si="6"/>
        <v>0.11404174665745953</v>
      </c>
      <c r="N16" s="7">
        <f t="shared" si="7"/>
        <v>7.9896013317808906E-2</v>
      </c>
      <c r="O16" s="11">
        <f t="shared" si="8"/>
        <v>0.10939665774744191</v>
      </c>
      <c r="P16" s="13">
        <f t="shared" si="9"/>
        <v>40.778800532923555</v>
      </c>
      <c r="Q16" s="13">
        <f t="shared" si="11"/>
        <v>7.2056353935919901</v>
      </c>
      <c r="R16" s="13">
        <f t="shared" si="10"/>
        <v>2.6817733799198602</v>
      </c>
    </row>
    <row r="17" spans="1:18" x14ac:dyDescent="0.25">
      <c r="A17" s="1" t="s">
        <v>21</v>
      </c>
      <c r="B17" s="3">
        <f>(Gf/Gmf)^0.22</f>
        <v>1.1647335864684558</v>
      </c>
      <c r="E17" s="15">
        <v>15</v>
      </c>
      <c r="F17" s="12">
        <f t="shared" si="0"/>
        <v>1500</v>
      </c>
      <c r="G17" s="7">
        <f t="shared" si="1"/>
        <v>3.4333333333333327E-2</v>
      </c>
      <c r="H17" s="7">
        <f t="shared" si="2"/>
        <v>0.25109999999999999</v>
      </c>
      <c r="I17" s="16">
        <v>282.58295576139102</v>
      </c>
      <c r="J17" s="5">
        <f t="shared" si="3"/>
        <v>119.64917465355356</v>
      </c>
      <c r="K17" s="8">
        <f t="shared" si="4"/>
        <v>119.65891608686456</v>
      </c>
      <c r="L17" s="10">
        <f t="shared" si="5"/>
        <v>9.4895522952789612E-5</v>
      </c>
      <c r="M17" s="9">
        <f t="shared" si="6"/>
        <v>0.11390657491214526</v>
      </c>
      <c r="N17" s="7">
        <f t="shared" si="7"/>
        <v>7.9789140402526201E-2</v>
      </c>
      <c r="O17" s="11">
        <f t="shared" si="8"/>
        <v>0.10633038207804842</v>
      </c>
      <c r="P17" s="13">
        <f t="shared" si="9"/>
        <v>43.691571999560949</v>
      </c>
      <c r="Q17" s="13">
        <f t="shared" si="11"/>
        <v>7.458541227444182</v>
      </c>
      <c r="R17" s="13">
        <f t="shared" si="10"/>
        <v>2.6066060335402339</v>
      </c>
    </row>
    <row r="18" spans="1:18" x14ac:dyDescent="0.25">
      <c r="A18" s="1" t="s">
        <v>22</v>
      </c>
      <c r="B18" s="3">
        <v>0.4</v>
      </c>
      <c r="K18" s="6" t="s">
        <v>35</v>
      </c>
      <c r="L18" s="17">
        <f>SUM(L7:L17)</f>
        <v>5.5026049522143982E-4</v>
      </c>
    </row>
    <row r="19" spans="1:18" x14ac:dyDescent="0.25">
      <c r="A19" s="1" t="s">
        <v>23</v>
      </c>
      <c r="B19" s="3">
        <f>emf*B17</f>
        <v>0.46589343458738236</v>
      </c>
    </row>
    <row r="20" spans="1:18" x14ac:dyDescent="0.25">
      <c r="A20" s="1" t="s">
        <v>43</v>
      </c>
      <c r="B20" s="3">
        <f>Gf/(rho*ef*constant)</f>
        <v>24.514216751585995</v>
      </c>
      <c r="C20" t="s">
        <v>45</v>
      </c>
    </row>
  </sheetData>
  <mergeCells count="3">
    <mergeCell ref="A1:B1"/>
    <mergeCell ref="F2:H2"/>
    <mergeCell ref="O5:R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G3" sqref="G3"/>
    </sheetView>
  </sheetViews>
  <sheetFormatPr defaultRowHeight="15" x14ac:dyDescent="0.25"/>
  <sheetData>
    <row r="2" spans="2:5" ht="15.75" thickBot="1" x14ac:dyDescent="0.3"/>
    <row r="3" spans="2:5" x14ac:dyDescent="0.25">
      <c r="B3" s="21" t="s">
        <v>47</v>
      </c>
      <c r="C3" s="22"/>
      <c r="D3" s="22"/>
      <c r="E3" s="23"/>
    </row>
    <row r="4" spans="2:5" x14ac:dyDescent="0.25">
      <c r="B4" s="24" t="s">
        <v>48</v>
      </c>
      <c r="C4" s="25" t="s">
        <v>49</v>
      </c>
      <c r="D4" s="25"/>
      <c r="E4" s="26"/>
    </row>
    <row r="5" spans="2:5" ht="15.75" thickBot="1" x14ac:dyDescent="0.3">
      <c r="B5" s="27" t="s">
        <v>50</v>
      </c>
      <c r="C5" s="28">
        <v>2017</v>
      </c>
      <c r="D5" s="29"/>
      <c r="E5" s="30"/>
    </row>
  </sheetData>
  <sheetProtection algorithmName="SHA-512" hashValue="qM1nm1Wx3t6vojzoiK7CL8DHDIQiUVYo72MotQbmeK+DSwR/OnT2MGXWvauQIOtOLR/08SFUvwelRbGHRIdtHA==" saltValue="SWX+d6wIdJ8D3NFLgyyBQQ==" spinCount="100000" sheet="1" objects="1" scenarios="1"/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17</vt:i4>
      </vt:variant>
    </vt:vector>
  </HeadingPairs>
  <TitlesOfParts>
    <vt:vector size="19" baseType="lpstr">
      <vt:lpstr>Fluidized Bed Drying</vt:lpstr>
      <vt:lpstr>Credits</vt:lpstr>
      <vt:lpstr>constant</vt:lpstr>
      <vt:lpstr>cs</vt:lpstr>
      <vt:lpstr>dp</vt:lpstr>
      <vt:lpstr>ef</vt:lpstr>
      <vt:lpstr>emf</vt:lpstr>
      <vt:lpstr>Gf</vt:lpstr>
      <vt:lpstr>Gmf</vt:lpstr>
      <vt:lpstr>H1.</vt:lpstr>
      <vt:lpstr>hlv</vt:lpstr>
      <vt:lpstr>ms</vt:lpstr>
      <vt:lpstr>rho</vt:lpstr>
      <vt:lpstr>Ta1.</vt:lpstr>
      <vt:lpstr>Ts1.</vt:lpstr>
      <vt:lpstr>u</vt:lpstr>
      <vt:lpstr>visc</vt:lpstr>
      <vt:lpstr>X1.</vt:lpstr>
      <vt:lpstr>X2.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2017-03-27T03:26:22Z</dcterms:modified>
</cp:coreProperties>
</file>