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workbookProtection workbookAlgorithmName="SHA-512" workbookHashValue="smo+ac2hJcMOgHJXxDi2+peSeoXQHyzVOTkM7unrH6X/exPumaxTnfCaavioxF4zyqQe0/vQpSzYT/xGn0BJiQ==" workbookSaltValue="ej3JuOU6ttGzWiL6cHbV4w==" workbookSpinCount="100000" lockStructure="1"/>
  <bookViews>
    <workbookView xWindow="360" yWindow="300" windowWidth="18735" windowHeight="11700"/>
  </bookViews>
  <sheets>
    <sheet name="Pneumatic Conveying Drying" sheetId="1" r:id="rId1"/>
    <sheet name="Credit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A" localSheetId="1">[1]fr.num!$B$3</definedName>
    <definedName name="A">[2]fr.num!$B$3</definedName>
    <definedName name="A." localSheetId="1">[3]Operation!$C$3</definedName>
    <definedName name="A.">[2]fr.capilarity!$B$17</definedName>
    <definedName name="A..">[1]dif.coef!$B$16</definedName>
    <definedName name="A...">'[4]9.9-2'!$B$13</definedName>
    <definedName name="ae">[5]Main!#REF!</definedName>
    <definedName name="ai">[5]Main!$M$10</definedName>
    <definedName name="ao">[5]Main!$P$10</definedName>
    <definedName name="Area">[5]Main!$T$13</definedName>
    <definedName name="at">[5]Main!$M$8</definedName>
    <definedName name="B">[5]Main!$P$8</definedName>
    <definedName name="B." localSheetId="1">[3]Operation!$C$4</definedName>
    <definedName name="B.">[2]fr.capilarity!$B$18</definedName>
    <definedName name="B..">[1]dif.coef!$B$17</definedName>
    <definedName name="B...">'[4]9.9-2'!$B$14</definedName>
    <definedName name="C.">[3]Operation!$C$5</definedName>
    <definedName name="ca">'Pneumatic Conveying Drying'!$B$11</definedName>
    <definedName name="constant" localSheetId="1">'[6]Fluidized Bed Drying'!$B$13</definedName>
    <definedName name="constant">'Pneumatic Conveying Drying'!#REF!</definedName>
    <definedName name="Cpa." localSheetId="1">[7]EB!$B$8</definedName>
    <definedName name="Cpa.">#REF!</definedName>
    <definedName name="Cpc">[5]Main!$C$13</definedName>
    <definedName name="Cpe">[5]Main!#REF!</definedName>
    <definedName name="Cph">[5]Main!$F$13</definedName>
    <definedName name="Cpi">[5]Main!$M$12</definedName>
    <definedName name="Cpo">[5]Main!$P$12</definedName>
    <definedName name="Cps." localSheetId="1">[7]EB!$B$5</definedName>
    <definedName name="Cps.">#REF!</definedName>
    <definedName name="cpw." localSheetId="1">'[9]Energy Balance'!$B$9</definedName>
    <definedName name="cpw.">#REF!</definedName>
    <definedName name="cs" localSheetId="1">'[6]Fluidized Bed Drying'!$B$8</definedName>
    <definedName name="cs">'Pneumatic Conveying Drying'!$B$10</definedName>
    <definedName name="cs1." localSheetId="1">[7]EB!$B$13</definedName>
    <definedName name="cs1.">#REF!</definedName>
    <definedName name="cs2." localSheetId="1">[7]EB!$B$14</definedName>
    <definedName name="cs2.">#REF!</definedName>
    <definedName name="D">'Pneumatic Conveying Drying'!$B$12</definedName>
    <definedName name="D.">[3]Equilibrium!$R$3</definedName>
    <definedName name="D_shell">[5]Main!#REF!</definedName>
    <definedName name="Deq">[5]Main!$T$4</definedName>
    <definedName name="Dh">[5]Main!#REF!</definedName>
    <definedName name="dp" localSheetId="1">'[6]Fluidized Bed Drying'!$B$9</definedName>
    <definedName name="dp">'Pneumatic Conveying Drying'!$B$13</definedName>
    <definedName name="Dshell">[5]Main!$P$4</definedName>
    <definedName name="dT">[5]Main!$J$16</definedName>
    <definedName name="dTc">[5]Main!$C$10</definedName>
    <definedName name="Dte">[5]Main!#REF!</definedName>
    <definedName name="dTh">[5]Main!$F$10</definedName>
    <definedName name="Dti">[5]Main!#REF!</definedName>
    <definedName name="dTlm">[5]Main!$J$10</definedName>
    <definedName name="Dtube_e">[5]Main!$M$5</definedName>
    <definedName name="Dtube_i">[5]Main!$M$4</definedName>
    <definedName name="E.">[3]Equilibrium!$R$4</definedName>
    <definedName name="ef" localSheetId="1">'[6]Fluidized Bed Drying'!$B$19</definedName>
    <definedName name="ef">'Pneumatic Conveying Drying'!#REF!</definedName>
    <definedName name="emf" localSheetId="1">'[6]Fluidized Bed Drying'!$B$18</definedName>
    <definedName name="emf">'Pneumatic Conveying Drying'!#REF!</definedName>
    <definedName name="eu">[5]Main!#REF!</definedName>
    <definedName name="F">[5]Main!$J$15</definedName>
    <definedName name="F." localSheetId="1">[3]Equilibrium!$R$5</definedName>
    <definedName name="g1.">'Pneumatic Conveying Drying'!$B$19</definedName>
    <definedName name="Gf" localSheetId="1">'[6]Fluidized Bed Drying'!$B$16</definedName>
    <definedName name="Gf">'Pneumatic Conveying Drying'!#REF!</definedName>
    <definedName name="Gi">[5]Main!$M$17</definedName>
    <definedName name="Gmf" localSheetId="1">'[6]Fluidized Bed Drying'!$B$15</definedName>
    <definedName name="Gmf">'Pneumatic Conveying Drying'!#REF!</definedName>
    <definedName name="Go">[5]Main!$P$17</definedName>
    <definedName name="h.a">'Pneumatic Conveying Drying'!$B$17</definedName>
    <definedName name="h_i">[5]Main!$M$25</definedName>
    <definedName name="h_o">[5]Main!$P$25</definedName>
    <definedName name="H1." localSheetId="1">[7]EB!$B$11</definedName>
    <definedName name="H1.">'Pneumatic Conveying Drying'!$B$9</definedName>
    <definedName name="H2." localSheetId="1">[7]EB!$B$12</definedName>
    <definedName name="H2.">#REF!</definedName>
    <definedName name="ha1_" localSheetId="1">[7]EB!$F$15</definedName>
    <definedName name="ha1_">#REF!</definedName>
    <definedName name="ha2_" localSheetId="1">[7]EB!$F$16</definedName>
    <definedName name="ha2_">#REF!</definedName>
    <definedName name="hi">[5]Main!$M$21</definedName>
    <definedName name="hi2_">[5]Main!#REF!</definedName>
    <definedName name="hii">[5]Main!$M$22</definedName>
    <definedName name="hlv" localSheetId="1">'[6]Fluidized Bed Drying'!$B$12</definedName>
    <definedName name="hlv">'Pneumatic Conveying Drying'!$B$16</definedName>
    <definedName name="ho">[5]Main!$P$21</definedName>
    <definedName name="ho." localSheetId="1">[7]EB!$B$17</definedName>
    <definedName name="ho.">#REF!</definedName>
    <definedName name="ho2_">[5]Main!#REF!</definedName>
    <definedName name="hs1_" localSheetId="1">[7]EB!$F$6</definedName>
    <definedName name="hs1_">#REF!</definedName>
    <definedName name="hs2_" localSheetId="1">[7]EB!$F$7</definedName>
    <definedName name="hs2_">#REF!</definedName>
    <definedName name="k_x.a">[3]Absorption_packed!#REF!</definedName>
    <definedName name="kc">[5]Main!$C$14</definedName>
    <definedName name="ke">[5]Main!#REF!</definedName>
    <definedName name="kh">[5]Main!$F$14</definedName>
    <definedName name="ki">[5]Main!$M$13</definedName>
    <definedName name="ko">[5]Main!$P$13</definedName>
    <definedName name="L.">[3]Absorption_packed!$B$6</definedName>
    <definedName name="Lt">[5]Main!$M$7</definedName>
    <definedName name="ma">'Pneumatic Conveying Drying'!$B$3</definedName>
    <definedName name="ma." localSheetId="1">[7]EB!$B$10</definedName>
    <definedName name="ma.">#REF!</definedName>
    <definedName name="mc">[5]Main!$C$4</definedName>
    <definedName name="me">[5]Main!#REF!</definedName>
    <definedName name="mh">[5]Main!$F$4</definedName>
    <definedName name="mi">[5]Main!$M$11</definedName>
    <definedName name="MM.a">[3]Absorption_packed!#REF!</definedName>
    <definedName name="MM.b">[3]Absorption_packed!#REF!</definedName>
    <definedName name="MM.c">[3]Absorption_packed!#REF!</definedName>
    <definedName name="MM_a">[3]Absorption_packed!$E$7</definedName>
    <definedName name="MM_b">[3]Absorption_packed!$E$8</definedName>
    <definedName name="MM_c">[3]Absorption_packed!$E$9</definedName>
    <definedName name="mo">[5]Main!$P$11</definedName>
    <definedName name="ms" localSheetId="1">[1]fr.num!$B$2</definedName>
    <definedName name="ms">'Pneumatic Conveying Drying'!$B$2</definedName>
    <definedName name="ms." localSheetId="1">[7]EB!$B$2</definedName>
    <definedName name="ms.">#REF!</definedName>
    <definedName name="np">[5]Main!$P$6</definedName>
    <definedName name="nt">[5]Main!$M$6</definedName>
    <definedName name="P">[5]Main!$P$7</definedName>
    <definedName name="P1.">'Pneumatic Conveying Drying'!$B$20</definedName>
    <definedName name="Pa1.">'Pneumatic Conveying Drying'!$B$21</definedName>
    <definedName name="phi_i">[5]Main!$M$24</definedName>
    <definedName name="phi_o">[5]Main!$P$24</definedName>
    <definedName name="Pr_i">[5]Main!$M$19</definedName>
    <definedName name="Pr_o">[5]Main!$P$19</definedName>
    <definedName name="Q">[5]Main!$J$12</definedName>
    <definedName name="R.">[5]Main!$J$13</definedName>
    <definedName name="ral">[5]Main!$T$5</definedName>
    <definedName name="Rc_" localSheetId="1">[1]fr.num!$B$8</definedName>
    <definedName name="Rc_">[2]fr.num!$B$8</definedName>
    <definedName name="Rd">[5]Main!$T$3</definedName>
    <definedName name="Rdc">[5]Main!#REF!</definedName>
    <definedName name="Rdh">[5]Main!#REF!</definedName>
    <definedName name="Rdshell">[5]Main!$P$3</definedName>
    <definedName name="Rdtube">[5]Main!$M$3</definedName>
    <definedName name="Re_i">[5]Main!$M$18</definedName>
    <definedName name="Re_o">[5]Main!$P$18</definedName>
    <definedName name="rho" localSheetId="1">'[6]Fluidized Bed Drying'!$B$11</definedName>
    <definedName name="rho">'Pneumatic Conveying Drying'!$B$15</definedName>
    <definedName name="ro_c">[5]Main!$C$16</definedName>
    <definedName name="ro_e">[5]Main!#REF!</definedName>
    <definedName name="ro_h">[5]Main!$F$16</definedName>
    <definedName name="ro_i">[5]Main!$M$15</definedName>
    <definedName name="ro_o">[5]Main!$P$15</definedName>
    <definedName name="S" localSheetId="1">[3]Absorption_packed!$E$2</definedName>
    <definedName name="S">[5]Main!#REF!</definedName>
    <definedName name="S.">[5]Main!$J$14</definedName>
    <definedName name="solver_adj" localSheetId="0" hidden="1">'Pneumatic Conveying Drying'!$F$7:$F$20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'Pneumatic Conveying Drying'!$F$7:$F$20</definedName>
    <definedName name="solver_lin" localSheetId="0" hidden="1">2</definedName>
    <definedName name="solver_neg" localSheetId="0" hidden="1">1</definedName>
    <definedName name="solver_num" localSheetId="0" hidden="1">1</definedName>
    <definedName name="solver_nwt" localSheetId="0" hidden="1">1</definedName>
    <definedName name="solver_opt" localSheetId="0" hidden="1">'Pneumatic Conveying Drying'!$R$21</definedName>
    <definedName name="solver_pre" localSheetId="0" hidden="1">0.000001</definedName>
    <definedName name="solver_rel1" localSheetId="0" hidden="1">1</definedName>
    <definedName name="solver_rhs1" localSheetId="0" hidden="1">'Pneumatic Conveying Drying'!$B$5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quared">[5]Main!$J$4</definedName>
    <definedName name="t" localSheetId="1">'[4]9.7-1'!#REF!</definedName>
    <definedName name="t">'[4]9.7-1'!#REF!</definedName>
    <definedName name="t." localSheetId="1">[1]fr.num!#REF!</definedName>
    <definedName name="t.">[2]fr.num!#REF!</definedName>
    <definedName name="Ta1." localSheetId="1">[7]EB!$B$15</definedName>
    <definedName name="Ta1.">'Pneumatic Conveying Drying'!$B$8</definedName>
    <definedName name="Ta2." localSheetId="1">[7]EB!$B$16</definedName>
    <definedName name="Ta2.">#REF!</definedName>
    <definedName name="tc" localSheetId="1">[1]fr.num!$F$4</definedName>
    <definedName name="tc">[2]fr.num!$F$4</definedName>
    <definedName name="Tc1_">[5]Main!$C$7</definedName>
    <definedName name="Tc2_">[5]Main!$C$8</definedName>
    <definedName name="Tcm">[5]Main!$C$9</definedName>
    <definedName name="Th1_">[5]Main!$F$7</definedName>
    <definedName name="Th2_">[5]Main!$F$8</definedName>
    <definedName name="Thm">[5]Main!$F$9</definedName>
    <definedName name="Tmax">'Pneumatic Conveying Drying'!$B$5</definedName>
    <definedName name="Triangular">[5]Main!$J$3</definedName>
    <definedName name="Ts1." localSheetId="1">[7]EB!$B$6</definedName>
    <definedName name="Ts1.">'Pneumatic Conveying Drying'!$B$4</definedName>
    <definedName name="Ts2." localSheetId="1">[7]EB!$B$7</definedName>
    <definedName name="Ts2.">#REF!</definedName>
    <definedName name="U" localSheetId="1">[5]Main!$T$14</definedName>
    <definedName name="u">'Pneumatic Conveying Drying'!#REF!</definedName>
    <definedName name="u_i">[5]Main!$M$23</definedName>
    <definedName name="u_o">[5]Main!$P$23</definedName>
    <definedName name="uc">[5]Main!$C$15</definedName>
    <definedName name="Uclean">[5]Main!$T$10</definedName>
    <definedName name="uh">[5]Main!$F$15</definedName>
    <definedName name="ui">[5]Main!$M$14</definedName>
    <definedName name="umin">'Pneumatic Conveying Drying'!$B$14</definedName>
    <definedName name="uo">[5]Main!$P$14</definedName>
    <definedName name="V.">[3]Absorption_packed!$B$2</definedName>
    <definedName name="Vc">[5]Main!$C$3</definedName>
    <definedName name="visc" localSheetId="1">'[6]Fluidized Bed Drying'!$B$10</definedName>
    <definedName name="visc">'Pneumatic Conveying Drying'!#REF!</definedName>
    <definedName name="Wf" localSheetId="1">[1]fr.capilarity!$B$6</definedName>
    <definedName name="Wf">[2]fr.capilarity!$B$6</definedName>
    <definedName name="Wo" localSheetId="1">[1]fr.capilarity!$B$5</definedName>
    <definedName name="Wo">[2]fr.capilarity!$B$5</definedName>
    <definedName name="x1." localSheetId="1">[3]Absorption_packed!$B$9</definedName>
    <definedName name="X1.">'Pneumatic Conveying Drying'!$B$6</definedName>
    <definedName name="x2." localSheetId="1">[3]Absorption_packed!$B$7</definedName>
    <definedName name="X2.">'Pneumatic Conveying Drying'!$B$7</definedName>
    <definedName name="Xc" localSheetId="1">[1]fr.num!$B$7</definedName>
    <definedName name="Xc">[2]fr.num!$B$7</definedName>
    <definedName name="Xf" localSheetId="1">[1]fr.capilarity!$B$8</definedName>
    <definedName name="Xf">[2]fr.capilarity!$B$8</definedName>
    <definedName name="Xi" localSheetId="1">[1]fr.num!$B$5</definedName>
    <definedName name="Xi">[2]fr.num!$B$5</definedName>
    <definedName name="Xo" localSheetId="1">[1]fr.capilarity!$B$7</definedName>
    <definedName name="Xo">[2]fr.capilarity!$B$7</definedName>
    <definedName name="y1.">[3]Absorption_packed!$B$3</definedName>
    <definedName name="y2.">[3]Absorption_packed!$B$4</definedName>
  </definedNames>
  <calcPr calcId="171027"/>
</workbook>
</file>

<file path=xl/calcChain.xml><?xml version="1.0" encoding="utf-8"?>
<calcChain xmlns="http://schemas.openxmlformats.org/spreadsheetml/2006/main">
  <c r="G7" i="1" l="1"/>
  <c r="L7" i="1" s="1"/>
  <c r="G8" i="1"/>
  <c r="L8" i="1" s="1"/>
  <c r="G9" i="1"/>
  <c r="L9" i="1" s="1"/>
  <c r="G10" i="1"/>
  <c r="L10" i="1" s="1"/>
  <c r="G11" i="1"/>
  <c r="L11" i="1" s="1"/>
  <c r="G12" i="1"/>
  <c r="L12" i="1" s="1"/>
  <c r="G13" i="1"/>
  <c r="L13" i="1" s="1"/>
  <c r="G14" i="1"/>
  <c r="L14" i="1" s="1"/>
  <c r="G15" i="1"/>
  <c r="L15" i="1" s="1"/>
  <c r="G16" i="1"/>
  <c r="G17" i="1"/>
  <c r="G18" i="1"/>
  <c r="G19" i="1"/>
  <c r="L19" i="1" s="1"/>
  <c r="G20" i="1"/>
  <c r="L20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6" i="1"/>
  <c r="O6" i="1" s="1"/>
  <c r="Q6" i="1" s="1"/>
  <c r="M18" i="1"/>
  <c r="J17" i="1"/>
  <c r="J16" i="1"/>
  <c r="M7" i="1"/>
  <c r="M8" i="1"/>
  <c r="M9" i="1"/>
  <c r="M10" i="1"/>
  <c r="M11" i="1"/>
  <c r="M12" i="1"/>
  <c r="M13" i="1"/>
  <c r="M14" i="1"/>
  <c r="M15" i="1"/>
  <c r="M19" i="1"/>
  <c r="M20" i="1"/>
  <c r="J7" i="1"/>
  <c r="J8" i="1"/>
  <c r="J9" i="1"/>
  <c r="J10" i="1"/>
  <c r="J11" i="1"/>
  <c r="J12" i="1"/>
  <c r="J13" i="1"/>
  <c r="J14" i="1"/>
  <c r="J15" i="1"/>
  <c r="J19" i="1"/>
  <c r="J20" i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6" i="1"/>
  <c r="I6" i="1" s="1"/>
  <c r="B21" i="1"/>
  <c r="B19" i="1"/>
  <c r="B20" i="1" s="1"/>
  <c r="F6" i="1"/>
  <c r="M6" i="1" s="1"/>
  <c r="J6" i="1" l="1"/>
  <c r="G6" i="1"/>
  <c r="L6" i="1" s="1"/>
  <c r="P6" i="1" s="1"/>
  <c r="R6" i="1" s="1"/>
  <c r="K12" i="1"/>
  <c r="Q12" i="1" s="1"/>
  <c r="K13" i="1"/>
  <c r="Q13" i="1" s="1"/>
  <c r="K14" i="1"/>
  <c r="Q14" i="1" s="1"/>
  <c r="K10" i="1"/>
  <c r="Q10" i="1" s="1"/>
  <c r="K17" i="1"/>
  <c r="Q17" i="1" s="1"/>
  <c r="K15" i="1"/>
  <c r="Q15" i="1" s="1"/>
  <c r="K19" i="1"/>
  <c r="Q19" i="1" s="1"/>
  <c r="K11" i="1"/>
  <c r="Q11" i="1" s="1"/>
  <c r="K16" i="1"/>
  <c r="Q16" i="1" s="1"/>
  <c r="K7" i="1"/>
  <c r="Q7" i="1" s="1"/>
  <c r="K8" i="1"/>
  <c r="Q8" i="1" s="1"/>
  <c r="K20" i="1"/>
  <c r="Q20" i="1" s="1"/>
  <c r="K9" i="1"/>
  <c r="Q9" i="1" s="1"/>
  <c r="P13" i="1"/>
  <c r="P8" i="1"/>
  <c r="P11" i="1"/>
  <c r="P15" i="1"/>
  <c r="P12" i="1"/>
  <c r="P7" i="1"/>
  <c r="P14" i="1"/>
  <c r="P10" i="1"/>
  <c r="P19" i="1"/>
  <c r="P20" i="1"/>
  <c r="P9" i="1"/>
  <c r="L18" i="1"/>
  <c r="P18" i="1" s="1"/>
  <c r="J18" i="1"/>
  <c r="K18" i="1" s="1"/>
  <c r="Q18" i="1" s="1"/>
  <c r="M17" i="1"/>
  <c r="L17" i="1"/>
  <c r="L16" i="1"/>
  <c r="M16" i="1"/>
  <c r="R7" i="1" l="1"/>
  <c r="R13" i="1"/>
  <c r="R12" i="1"/>
  <c r="R20" i="1"/>
  <c r="R10" i="1"/>
  <c r="R8" i="1"/>
  <c r="R9" i="1"/>
  <c r="R18" i="1"/>
  <c r="R14" i="1"/>
  <c r="R15" i="1"/>
  <c r="R19" i="1"/>
  <c r="R11" i="1"/>
  <c r="P16" i="1"/>
  <c r="R16" i="1" s="1"/>
  <c r="P17" i="1"/>
  <c r="R17" i="1" s="1"/>
  <c r="R21" i="1" l="1"/>
</calcChain>
</file>

<file path=xl/sharedStrings.xml><?xml version="1.0" encoding="utf-8"?>
<sst xmlns="http://schemas.openxmlformats.org/spreadsheetml/2006/main" count="56" uniqueCount="50">
  <si>
    <t>Initial Data:</t>
  </si>
  <si>
    <t>ms</t>
  </si>
  <si>
    <t>cs</t>
  </si>
  <si>
    <t>dp</t>
  </si>
  <si>
    <t>X1.</t>
  </si>
  <si>
    <t>X2.</t>
  </si>
  <si>
    <t>Ta1.</t>
  </si>
  <si>
    <t>H1.</t>
  </si>
  <si>
    <t>Ts1.</t>
  </si>
  <si>
    <t>Ta2</t>
  </si>
  <si>
    <t>ca</t>
  </si>
  <si>
    <t>hlv</t>
  </si>
  <si>
    <t>E</t>
  </si>
  <si>
    <t>rho</t>
  </si>
  <si>
    <t>Pneumatic Conveying Drying</t>
  </si>
  <si>
    <t>kg/s</t>
  </si>
  <si>
    <t>kgH2O/kgSolid</t>
  </si>
  <si>
    <t>kgH2O/kgBDA</t>
  </si>
  <si>
    <t>°C</t>
  </si>
  <si>
    <t>kg/m³</t>
  </si>
  <si>
    <t>cal/g.°C</t>
  </si>
  <si>
    <t>cal/g</t>
  </si>
  <si>
    <t>h.a</t>
  </si>
  <si>
    <t>cal/kgSolid.°C</t>
  </si>
  <si>
    <t>m/s</t>
  </si>
  <si>
    <t>Tmax</t>
  </si>
  <si>
    <t>m</t>
  </si>
  <si>
    <t>D</t>
  </si>
  <si>
    <t>ma</t>
  </si>
  <si>
    <t>umin</t>
  </si>
  <si>
    <t>X2</t>
  </si>
  <si>
    <t>Ts2</t>
  </si>
  <si>
    <t>g2</t>
  </si>
  <si>
    <t>P2</t>
  </si>
  <si>
    <t>Pa2</t>
  </si>
  <si>
    <t>g1.</t>
  </si>
  <si>
    <t>P1.</t>
  </si>
  <si>
    <t>Pa1.</t>
  </si>
  <si>
    <t>dPlm</t>
  </si>
  <si>
    <t>dTlm</t>
  </si>
  <si>
    <t>dQ</t>
  </si>
  <si>
    <t>Wm</t>
  </si>
  <si>
    <t>kg.a</t>
  </si>
  <si>
    <t>t (heat)</t>
  </si>
  <si>
    <t>t (mass)</t>
  </si>
  <si>
    <t>SE</t>
  </si>
  <si>
    <t>ChemEng Brasil</t>
  </si>
  <si>
    <t>Autor:</t>
  </si>
  <si>
    <t>Lucas Joshua Pires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</si>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</sst>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E+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164" fontId="2" fillId="2" borderId="2" xfId="0" applyNumberFormat="1" applyFont="1" applyFill="1" applyBorder="1" applyAlignment="1" applyProtection="1">
      <alignment horizontal="center"/>
      <protection locked="0"/>
    </xf>
    <xf numFmtId="2" fontId="2" fillId="5" borderId="2" xfId="0" applyNumberFormat="1" applyFont="1" applyFill="1" applyBorder="1" applyAlignment="1" applyProtection="1">
      <alignment horizontal="center"/>
      <protection locked="0"/>
    </xf>
    <xf numFmtId="165" fontId="0" fillId="5" borderId="1" xfId="0" applyNumberForma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0" fillId="0" borderId="0" xfId="0" applyBorder="1"/>
    <xf numFmtId="0" fontId="0" fillId="0" borderId="7" xfId="0" applyBorder="1"/>
    <xf numFmtId="0" fontId="2" fillId="0" borderId="8" xfId="0" applyFont="1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Ts2</c:v>
          </c:tx>
          <c:marker>
            <c:symbol val="none"/>
          </c:marker>
          <c:xVal>
            <c:numRef>
              <c:f>'Pneumatic Conveying Drying'!$E$6:$E$20</c:f>
              <c:numCache>
                <c:formatCode>0.0000</c:formatCode>
                <c:ptCount val="15"/>
                <c:pt idx="0">
                  <c:v>3.5000000000000003E-2</c:v>
                </c:pt>
                <c:pt idx="1">
                  <c:v>3.2500000000000001E-2</c:v>
                </c:pt>
                <c:pt idx="2">
                  <c:v>0.03</c:v>
                </c:pt>
                <c:pt idx="3">
                  <c:v>2.75E-2</c:v>
                </c:pt>
                <c:pt idx="4">
                  <c:v>2.5000000000000001E-2</c:v>
                </c:pt>
                <c:pt idx="5">
                  <c:v>2.2499999999999999E-2</c:v>
                </c:pt>
                <c:pt idx="6">
                  <c:v>0.02</c:v>
                </c:pt>
                <c:pt idx="7">
                  <c:v>1.7500000000000002E-2</c:v>
                </c:pt>
                <c:pt idx="8">
                  <c:v>1.4999999999999999E-2</c:v>
                </c:pt>
                <c:pt idx="9">
                  <c:v>1.2500000000000001E-2</c:v>
                </c:pt>
                <c:pt idx="10">
                  <c:v>0.01</c:v>
                </c:pt>
                <c:pt idx="11">
                  <c:v>7.4999999999999997E-3</c:v>
                </c:pt>
                <c:pt idx="12">
                  <c:v>5.0000000000000001E-3</c:v>
                </c:pt>
                <c:pt idx="13">
                  <c:v>2.5000000000000001E-3</c:v>
                </c:pt>
                <c:pt idx="14">
                  <c:v>1E-3</c:v>
                </c:pt>
              </c:numCache>
            </c:numRef>
          </c:xVal>
          <c:yVal>
            <c:numRef>
              <c:f>'Pneumatic Conveying Drying'!$F$6:$F$20</c:f>
              <c:numCache>
                <c:formatCode>0.00</c:formatCode>
                <c:ptCount val="15"/>
                <c:pt idx="0">
                  <c:v>60</c:v>
                </c:pt>
                <c:pt idx="1">
                  <c:v>72.176483099661837</c:v>
                </c:pt>
                <c:pt idx="2">
                  <c:v>77.019269509052876</c:v>
                </c:pt>
                <c:pt idx="3">
                  <c:v>79.623206855017386</c:v>
                </c:pt>
                <c:pt idx="4">
                  <c:v>81.05199796357644</c:v>
                </c:pt>
                <c:pt idx="5">
                  <c:v>81.82900394362531</c:v>
                </c:pt>
                <c:pt idx="6">
                  <c:v>82.236351140208441</c:v>
                </c:pt>
                <c:pt idx="7">
                  <c:v>82.437638268387644</c:v>
                </c:pt>
                <c:pt idx="8">
                  <c:v>82.534198342658186</c:v>
                </c:pt>
                <c:pt idx="9">
                  <c:v>82.593287481456116</c:v>
                </c:pt>
                <c:pt idx="10">
                  <c:v>82.663444844216798</c:v>
                </c:pt>
                <c:pt idx="11">
                  <c:v>82.783638260414563</c:v>
                </c:pt>
                <c:pt idx="12">
                  <c:v>82.989469283213921</c:v>
                </c:pt>
                <c:pt idx="13">
                  <c:v>83.318263091793696</c:v>
                </c:pt>
                <c:pt idx="14">
                  <c:v>83.592544046483241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46-4033-915B-E87A4F750491}"/>
            </c:ext>
          </c:extLst>
        </c:ser>
        <c:ser>
          <c:idx val="1"/>
          <c:order val="1"/>
          <c:tx>
            <c:v>Ta2</c:v>
          </c:tx>
          <c:marker>
            <c:symbol val="none"/>
          </c:marker>
          <c:xVal>
            <c:numRef>
              <c:f>'Pneumatic Conveying Drying'!$E$6:$E$20</c:f>
              <c:numCache>
                <c:formatCode>0.0000</c:formatCode>
                <c:ptCount val="15"/>
                <c:pt idx="0">
                  <c:v>3.5000000000000003E-2</c:v>
                </c:pt>
                <c:pt idx="1">
                  <c:v>3.2500000000000001E-2</c:v>
                </c:pt>
                <c:pt idx="2">
                  <c:v>0.03</c:v>
                </c:pt>
                <c:pt idx="3">
                  <c:v>2.75E-2</c:v>
                </c:pt>
                <c:pt idx="4">
                  <c:v>2.5000000000000001E-2</c:v>
                </c:pt>
                <c:pt idx="5">
                  <c:v>2.2499999999999999E-2</c:v>
                </c:pt>
                <c:pt idx="6">
                  <c:v>0.02</c:v>
                </c:pt>
                <c:pt idx="7">
                  <c:v>1.7500000000000002E-2</c:v>
                </c:pt>
                <c:pt idx="8">
                  <c:v>1.4999999999999999E-2</c:v>
                </c:pt>
                <c:pt idx="9">
                  <c:v>1.2500000000000001E-2</c:v>
                </c:pt>
                <c:pt idx="10">
                  <c:v>0.01</c:v>
                </c:pt>
                <c:pt idx="11">
                  <c:v>7.4999999999999997E-3</c:v>
                </c:pt>
                <c:pt idx="12">
                  <c:v>5.0000000000000001E-3</c:v>
                </c:pt>
                <c:pt idx="13">
                  <c:v>2.5000000000000001E-3</c:v>
                </c:pt>
                <c:pt idx="14">
                  <c:v>1E-3</c:v>
                </c:pt>
              </c:numCache>
            </c:numRef>
          </c:xVal>
          <c:yVal>
            <c:numRef>
              <c:f>'Pneumatic Conveying Drying'!$G$6:$G$20</c:f>
              <c:numCache>
                <c:formatCode>0.00</c:formatCode>
                <c:ptCount val="15"/>
                <c:pt idx="0">
                  <c:v>450</c:v>
                </c:pt>
                <c:pt idx="1">
                  <c:v>385.92607495242873</c:v>
                </c:pt>
                <c:pt idx="2">
                  <c:v>351.13840993197448</c:v>
                </c:pt>
                <c:pt idx="3">
                  <c:v>325.09609846006271</c:v>
                </c:pt>
                <c:pt idx="4">
                  <c:v>303.57250609979479</c:v>
                </c:pt>
                <c:pt idx="5">
                  <c:v>284.46649562939808</c:v>
                </c:pt>
                <c:pt idx="6">
                  <c:v>266.62803187775421</c:v>
                </c:pt>
                <c:pt idx="7">
                  <c:v>249.37488275461658</c:v>
                </c:pt>
                <c:pt idx="8">
                  <c:v>232.26995347578045</c:v>
                </c:pt>
                <c:pt idx="9">
                  <c:v>215.00877637516135</c:v>
                </c:pt>
                <c:pt idx="10">
                  <c:v>197.35714333499283</c:v>
                </c:pt>
                <c:pt idx="11">
                  <c:v>179.11268622207925</c:v>
                </c:pt>
                <c:pt idx="12">
                  <c:v>160.07712862722212</c:v>
                </c:pt>
                <c:pt idx="13">
                  <c:v>140.03138142807003</c:v>
                </c:pt>
                <c:pt idx="14">
                  <c:v>127.41046683296398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46-4033-915B-E87A4F750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12576"/>
        <c:axId val="165914496"/>
      </c:scatterChart>
      <c:valAx>
        <c:axId val="16591257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X2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165914496"/>
        <c:crosses val="autoZero"/>
        <c:crossBetween val="midCat"/>
      </c:valAx>
      <c:valAx>
        <c:axId val="16591449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 (°C)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59125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28575">
      <a:solidFill>
        <a:sysClr val="windowText" lastClr="000000"/>
      </a:solidFill>
    </a:ln>
  </c:sp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 (heat)</c:v>
          </c:tx>
          <c:marker>
            <c:symbol val="none"/>
          </c:marker>
          <c:xVal>
            <c:numRef>
              <c:f>'Pneumatic Conveying Drying'!$E$7:$E$20</c:f>
              <c:numCache>
                <c:formatCode>0.0000</c:formatCode>
                <c:ptCount val="14"/>
                <c:pt idx="0">
                  <c:v>3.2500000000000001E-2</c:v>
                </c:pt>
                <c:pt idx="1">
                  <c:v>0.03</c:v>
                </c:pt>
                <c:pt idx="2">
                  <c:v>2.75E-2</c:v>
                </c:pt>
                <c:pt idx="3">
                  <c:v>2.5000000000000001E-2</c:v>
                </c:pt>
                <c:pt idx="4">
                  <c:v>2.2499999999999999E-2</c:v>
                </c:pt>
                <c:pt idx="5">
                  <c:v>0.02</c:v>
                </c:pt>
                <c:pt idx="6">
                  <c:v>1.7500000000000002E-2</c:v>
                </c:pt>
                <c:pt idx="7">
                  <c:v>1.4999999999999999E-2</c:v>
                </c:pt>
                <c:pt idx="8">
                  <c:v>1.2500000000000001E-2</c:v>
                </c:pt>
                <c:pt idx="9">
                  <c:v>0.01</c:v>
                </c:pt>
                <c:pt idx="10">
                  <c:v>7.4999999999999997E-3</c:v>
                </c:pt>
                <c:pt idx="11">
                  <c:v>5.0000000000000001E-3</c:v>
                </c:pt>
                <c:pt idx="12">
                  <c:v>2.5000000000000001E-3</c:v>
                </c:pt>
                <c:pt idx="13">
                  <c:v>1E-3</c:v>
                </c:pt>
              </c:numCache>
            </c:numRef>
          </c:xVal>
          <c:yVal>
            <c:numRef>
              <c:f>'Pneumatic Conveying Drying'!$P$7:$P$20</c:f>
              <c:numCache>
                <c:formatCode>0.0000</c:formatCode>
                <c:ptCount val="14"/>
                <c:pt idx="0">
                  <c:v>3.7556584927267128E-2</c:v>
                </c:pt>
                <c:pt idx="1">
                  <c:v>6.174368527536974E-2</c:v>
                </c:pt>
                <c:pt idx="2">
                  <c:v>8.1940650401153989E-2</c:v>
                </c:pt>
                <c:pt idx="3">
                  <c:v>0.1001620177530237</c:v>
                </c:pt>
                <c:pt idx="4">
                  <c:v>0.11764887209922219</c:v>
                </c:pt>
                <c:pt idx="5">
                  <c:v>0.13527131155427433</c:v>
                </c:pt>
                <c:pt idx="6">
                  <c:v>0.15374468241305761</c:v>
                </c:pt>
                <c:pt idx="7">
                  <c:v>0.17377314980793102</c:v>
                </c:pt>
                <c:pt idx="8">
                  <c:v>0.19618145996593808</c:v>
                </c:pt>
                <c:pt idx="9">
                  <c:v>0.22209030697205406</c:v>
                </c:pt>
                <c:pt idx="10">
                  <c:v>0.25322860255378726</c:v>
                </c:pt>
                <c:pt idx="11">
                  <c:v>0.29262347495581237</c:v>
                </c:pt>
                <c:pt idx="12">
                  <c:v>0.34649176540182725</c:v>
                </c:pt>
                <c:pt idx="13">
                  <c:v>0.39159393763592615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6E-4743-8075-43DE0CB6AE89}"/>
            </c:ext>
          </c:extLst>
        </c:ser>
        <c:ser>
          <c:idx val="1"/>
          <c:order val="1"/>
          <c:tx>
            <c:v>t (mass)</c:v>
          </c:tx>
          <c:marker>
            <c:symbol val="none"/>
          </c:marker>
          <c:xVal>
            <c:numRef>
              <c:f>'Pneumatic Conveying Drying'!$E$7:$E$20</c:f>
              <c:numCache>
                <c:formatCode>0.0000</c:formatCode>
                <c:ptCount val="14"/>
                <c:pt idx="0">
                  <c:v>3.2500000000000001E-2</c:v>
                </c:pt>
                <c:pt idx="1">
                  <c:v>0.03</c:v>
                </c:pt>
                <c:pt idx="2">
                  <c:v>2.75E-2</c:v>
                </c:pt>
                <c:pt idx="3">
                  <c:v>2.5000000000000001E-2</c:v>
                </c:pt>
                <c:pt idx="4">
                  <c:v>2.2499999999999999E-2</c:v>
                </c:pt>
                <c:pt idx="5">
                  <c:v>0.02</c:v>
                </c:pt>
                <c:pt idx="6">
                  <c:v>1.7500000000000002E-2</c:v>
                </c:pt>
                <c:pt idx="7">
                  <c:v>1.4999999999999999E-2</c:v>
                </c:pt>
                <c:pt idx="8">
                  <c:v>1.2500000000000001E-2</c:v>
                </c:pt>
                <c:pt idx="9">
                  <c:v>0.01</c:v>
                </c:pt>
                <c:pt idx="10">
                  <c:v>7.4999999999999997E-3</c:v>
                </c:pt>
                <c:pt idx="11">
                  <c:v>5.0000000000000001E-3</c:v>
                </c:pt>
                <c:pt idx="12">
                  <c:v>2.5000000000000001E-3</c:v>
                </c:pt>
                <c:pt idx="13">
                  <c:v>1E-3</c:v>
                </c:pt>
              </c:numCache>
            </c:numRef>
          </c:xVal>
          <c:yVal>
            <c:numRef>
              <c:f>'Pneumatic Conveying Drying'!$Q$7:$Q$20</c:f>
              <c:numCache>
                <c:formatCode>0.0000</c:formatCode>
                <c:ptCount val="14"/>
                <c:pt idx="0">
                  <c:v>4.2785707965185042E-2</c:v>
                </c:pt>
                <c:pt idx="1">
                  <c:v>6.7252044766427363E-2</c:v>
                </c:pt>
                <c:pt idx="2">
                  <c:v>8.8960633100439682E-2</c:v>
                </c:pt>
                <c:pt idx="3">
                  <c:v>0.11018228581381438</c:v>
                </c:pt>
                <c:pt idx="4">
                  <c:v>0.13143808087148182</c:v>
                </c:pt>
                <c:pt idx="5">
                  <c:v>0.15280646853436497</c:v>
                </c:pt>
                <c:pt idx="6">
                  <c:v>0.17422887363515702</c:v>
                </c:pt>
                <c:pt idx="7">
                  <c:v>0.19560677021547435</c:v>
                </c:pt>
                <c:pt idx="8">
                  <c:v>0.21683796022528981</c:v>
                </c:pt>
                <c:pt idx="9">
                  <c:v>0.23783006077874119</c:v>
                </c:pt>
                <c:pt idx="10">
                  <c:v>0.25850333937184022</c:v>
                </c:pt>
                <c:pt idx="11">
                  <c:v>0.27878625148392328</c:v>
                </c:pt>
                <c:pt idx="12">
                  <c:v>0.29860338181380958</c:v>
                </c:pt>
                <c:pt idx="13">
                  <c:v>0.31022956845569999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6E-4743-8075-43DE0CB6A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51008"/>
        <c:axId val="165057280"/>
      </c:scatterChart>
      <c:valAx>
        <c:axId val="16505100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X2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165057280"/>
        <c:crosses val="autoZero"/>
        <c:crossBetween val="midCat"/>
      </c:valAx>
      <c:valAx>
        <c:axId val="16505728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 (s)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165051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28575">
      <a:solidFill>
        <a:sysClr val="windowText" lastClr="000000"/>
      </a:solidFill>
    </a:ln>
  </c:spPr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22</xdr:row>
      <xdr:rowOff>0</xdr:rowOff>
    </xdr:from>
    <xdr:to>
      <xdr:col>13</xdr:col>
      <xdr:colOff>419100</xdr:colOff>
      <xdr:row>36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0</xdr:colOff>
      <xdr:row>22</xdr:row>
      <xdr:rowOff>0</xdr:rowOff>
    </xdr:from>
    <xdr:to>
      <xdr:col>19</xdr:col>
      <xdr:colOff>34138</xdr:colOff>
      <xdr:row>37</xdr:row>
      <xdr:rowOff>152400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-10000" contrast="20000"/>
        </a:blip>
        <a:srcRect/>
        <a:stretch>
          <a:fillRect/>
        </a:stretch>
      </xdr:blipFill>
      <xdr:spPr bwMode="auto">
        <a:xfrm>
          <a:off x="8629650" y="4191000"/>
          <a:ext cx="3082138" cy="30099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266700</xdr:colOff>
      <xdr:row>22</xdr:row>
      <xdr:rowOff>0</xdr:rowOff>
    </xdr:from>
    <xdr:to>
      <xdr:col>6</xdr:col>
      <xdr:colOff>600075</xdr:colOff>
      <xdr:row>36</xdr:row>
      <xdr:rowOff>9525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falling-r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drying_falling-r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sorption_concentrated_packed_tow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secagem_geankoplis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eat_exchanger_shell_tub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fluidized_b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drying_other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freez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energy_bal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.num"/>
      <sheetName val="fr.capilarity"/>
      <sheetName val="fr.diffusion"/>
      <sheetName val="dif.coef"/>
      <sheetName val="Credits"/>
    </sheetNames>
    <sheetDataSet>
      <sheetData sheetId="0">
        <row r="2">
          <cell r="B2">
            <v>400</v>
          </cell>
        </row>
        <row r="3">
          <cell r="B3">
            <v>18.600000000000001</v>
          </cell>
        </row>
        <row r="5">
          <cell r="B5">
            <v>0.38</v>
          </cell>
        </row>
        <row r="7">
          <cell r="B7">
            <v>0.19500000000000001</v>
          </cell>
        </row>
        <row r="8">
          <cell r="B8">
            <v>1.51</v>
          </cell>
        </row>
      </sheetData>
      <sheetData sheetId="1">
        <row r="5">
          <cell r="B5">
            <v>0.17</v>
          </cell>
        </row>
        <row r="6">
          <cell r="B6">
            <v>0.02</v>
          </cell>
        </row>
        <row r="7">
          <cell r="B7">
            <v>0.20481927710843376</v>
          </cell>
        </row>
        <row r="8">
          <cell r="B8">
            <v>2.0408163265306124E-2</v>
          </cell>
        </row>
      </sheetData>
      <sheetData sheetId="2"/>
      <sheetData sheetId="3">
        <row r="16">
          <cell r="B16">
            <v>-1.5691616873425742</v>
          </cell>
        </row>
        <row r="17">
          <cell r="B17">
            <v>6.2249989302176623E-3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.num"/>
      <sheetName val="fr.capilarity"/>
      <sheetName val="fr.diffusion"/>
      <sheetName val="dif.coef"/>
    </sheetNames>
    <sheetDataSet>
      <sheetData sheetId="0">
        <row r="2">
          <cell r="B2">
            <v>400</v>
          </cell>
        </row>
        <row r="3">
          <cell r="B3">
            <v>18.600000000000001</v>
          </cell>
        </row>
        <row r="5">
          <cell r="B5">
            <v>0.38</v>
          </cell>
        </row>
        <row r="7">
          <cell r="B7">
            <v>0.19500000000000001</v>
          </cell>
        </row>
        <row r="8">
          <cell r="B8">
            <v>1.51</v>
          </cell>
        </row>
      </sheetData>
      <sheetData sheetId="1">
        <row r="5">
          <cell r="B5">
            <v>0.17</v>
          </cell>
        </row>
        <row r="6">
          <cell r="B6">
            <v>0.02</v>
          </cell>
        </row>
        <row r="7">
          <cell r="B7">
            <v>0.20481927710843376</v>
          </cell>
        </row>
        <row r="8">
          <cell r="B8">
            <v>2.0408163265306124E-2</v>
          </cell>
        </row>
        <row r="17">
          <cell r="B17">
            <v>10.404962118414756</v>
          </cell>
        </row>
        <row r="18">
          <cell r="B18">
            <v>0.26022405259693132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orption_packed"/>
      <sheetName val="Equilibrium"/>
      <sheetName val="Operation"/>
      <sheetName val="Credits"/>
    </sheetNames>
    <sheetDataSet>
      <sheetData sheetId="0">
        <row r="2">
          <cell r="B2">
            <v>6.5300000000000004E-4</v>
          </cell>
          <cell r="E2">
            <v>9.2899999999999996E-2</v>
          </cell>
        </row>
        <row r="3">
          <cell r="B3">
            <v>0.2</v>
          </cell>
        </row>
        <row r="4">
          <cell r="B4">
            <v>0.02</v>
          </cell>
        </row>
        <row r="6">
          <cell r="B6">
            <v>4.2000000000000003E-2</v>
          </cell>
        </row>
        <row r="7">
          <cell r="B7">
            <v>0</v>
          </cell>
          <cell r="E7">
            <v>64.099999999999994</v>
          </cell>
        </row>
        <row r="8">
          <cell r="E8">
            <v>29</v>
          </cell>
        </row>
        <row r="9">
          <cell r="B9">
            <v>3.5569096465060041E-3</v>
          </cell>
          <cell r="E9">
            <v>18</v>
          </cell>
        </row>
      </sheetData>
      <sheetData sheetId="1">
        <row r="3">
          <cell r="R3">
            <v>11.467356902472577</v>
          </cell>
        </row>
        <row r="4">
          <cell r="R4">
            <v>32.564812758541194</v>
          </cell>
        </row>
        <row r="5">
          <cell r="R5">
            <v>-1.2661060792755242E-2</v>
          </cell>
        </row>
      </sheetData>
      <sheetData sheetId="2">
        <row r="3">
          <cell r="C3">
            <v>-2500</v>
          </cell>
        </row>
        <row r="4">
          <cell r="C4">
            <v>60</v>
          </cell>
        </row>
        <row r="5">
          <cell r="C5">
            <v>0.02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.6-3"/>
      <sheetName val="9.7-1"/>
      <sheetName val="9.8-1"/>
      <sheetName val="9.9-2"/>
    </sheetNames>
    <sheetDataSet>
      <sheetData sheetId="0" refreshError="1"/>
      <sheetData sheetId="1">
        <row r="2">
          <cell r="B2">
            <v>399</v>
          </cell>
        </row>
      </sheetData>
      <sheetData sheetId="2" refreshError="1"/>
      <sheetData sheetId="3">
        <row r="13">
          <cell r="B13">
            <v>-1.5691618094779027</v>
          </cell>
        </row>
        <row r="14">
          <cell r="B14">
            <v>6.2252247997270811E-3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"/>
      <sheetName val="Main"/>
      <sheetName val="Credits"/>
    </sheetNames>
    <sheetDataSet>
      <sheetData sheetId="0"/>
      <sheetData sheetId="1">
        <row r="3">
          <cell r="C3">
            <v>1000</v>
          </cell>
          <cell r="J3">
            <v>1</v>
          </cell>
          <cell r="M3">
            <v>1E-3</v>
          </cell>
          <cell r="P3">
            <v>2E-3</v>
          </cell>
          <cell r="T3">
            <v>3.0000000000000001E-3</v>
          </cell>
        </row>
        <row r="4">
          <cell r="C4">
            <v>50000</v>
          </cell>
          <cell r="F4">
            <v>30000</v>
          </cell>
          <cell r="J4">
            <v>0</v>
          </cell>
          <cell r="M4">
            <v>4.9000000000000002E-2</v>
          </cell>
          <cell r="P4">
            <v>1.7709999999999999</v>
          </cell>
          <cell r="T4">
            <v>6.0646282310958775E-2</v>
          </cell>
        </row>
        <row r="5">
          <cell r="M5">
            <v>6.2E-2</v>
          </cell>
          <cell r="T5">
            <v>0.5</v>
          </cell>
        </row>
        <row r="6">
          <cell r="M6">
            <v>302</v>
          </cell>
          <cell r="P6">
            <v>2</v>
          </cell>
        </row>
        <row r="7">
          <cell r="C7">
            <v>80</v>
          </cell>
          <cell r="F7">
            <v>150</v>
          </cell>
          <cell r="M7">
            <v>16</v>
          </cell>
          <cell r="P7">
            <v>8.3333333333333329E-2</v>
          </cell>
        </row>
        <row r="8">
          <cell r="C8">
            <v>110</v>
          </cell>
          <cell r="F8">
            <v>100</v>
          </cell>
          <cell r="M8">
            <v>1.8857409903172736E-3</v>
          </cell>
          <cell r="P8">
            <v>0.41666666666666669</v>
          </cell>
        </row>
        <row r="9">
          <cell r="C9">
            <v>95</v>
          </cell>
          <cell r="F9">
            <v>125</v>
          </cell>
        </row>
        <row r="10">
          <cell r="C10">
            <v>20</v>
          </cell>
          <cell r="F10">
            <v>40</v>
          </cell>
          <cell r="J10">
            <v>28.85390081777927</v>
          </cell>
          <cell r="M10">
            <v>0.28474688953790833</v>
          </cell>
          <cell r="P10">
            <v>0.18890666666666664</v>
          </cell>
          <cell r="T10">
            <v>53.63421738491585</v>
          </cell>
        </row>
        <row r="11">
          <cell r="M11">
            <v>50000</v>
          </cell>
          <cell r="P11">
            <v>30000</v>
          </cell>
        </row>
        <row r="12">
          <cell r="J12">
            <v>1500000</v>
          </cell>
          <cell r="M12">
            <v>1</v>
          </cell>
          <cell r="P12">
            <v>1</v>
          </cell>
        </row>
        <row r="13">
          <cell r="C13">
            <v>1</v>
          </cell>
          <cell r="F13">
            <v>1</v>
          </cell>
          <cell r="J13">
            <v>1.6666666666666667</v>
          </cell>
          <cell r="M13">
            <v>1</v>
          </cell>
          <cell r="P13">
            <v>1</v>
          </cell>
          <cell r="T13">
            <v>2416</v>
          </cell>
        </row>
        <row r="14">
          <cell r="C14">
            <v>1</v>
          </cell>
          <cell r="F14">
            <v>1</v>
          </cell>
          <cell r="J14">
            <v>0.42857142857142855</v>
          </cell>
          <cell r="M14">
            <v>0.5</v>
          </cell>
          <cell r="P14">
            <v>0.5</v>
          </cell>
          <cell r="T14">
            <v>45.234431657646972</v>
          </cell>
        </row>
        <row r="15">
          <cell r="C15">
            <v>0.5</v>
          </cell>
          <cell r="F15">
            <v>0.5</v>
          </cell>
          <cell r="J15">
            <v>0.47568631394831673</v>
          </cell>
          <cell r="M15">
            <v>50</v>
          </cell>
          <cell r="P15">
            <v>60</v>
          </cell>
        </row>
        <row r="16">
          <cell r="C16">
            <v>50</v>
          </cell>
          <cell r="F16">
            <v>60</v>
          </cell>
          <cell r="J16">
            <v>13.725405723039742</v>
          </cell>
        </row>
        <row r="17">
          <cell r="M17">
            <v>175594.54321394264</v>
          </cell>
          <cell r="P17">
            <v>158808.58272162621</v>
          </cell>
        </row>
        <row r="18">
          <cell r="M18">
            <v>7113.5332354591528</v>
          </cell>
          <cell r="P18">
            <v>7962.6279220147308</v>
          </cell>
        </row>
        <row r="19">
          <cell r="M19">
            <v>0.5</v>
          </cell>
          <cell r="P19">
            <v>0.5</v>
          </cell>
        </row>
        <row r="21">
          <cell r="M21">
            <v>110.83699065378759</v>
          </cell>
          <cell r="P21">
            <v>138.33373387774068</v>
          </cell>
        </row>
        <row r="22">
          <cell r="M22">
            <v>87.596976484445037</v>
          </cell>
        </row>
        <row r="23">
          <cell r="M23">
            <v>0.5</v>
          </cell>
          <cell r="P23">
            <v>0.5</v>
          </cell>
        </row>
        <row r="24">
          <cell r="M24">
            <v>1</v>
          </cell>
          <cell r="P24">
            <v>1</v>
          </cell>
        </row>
        <row r="25">
          <cell r="M25">
            <v>87.596976484445037</v>
          </cell>
          <cell r="P25">
            <v>138.33373387774068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idized Bed Drying"/>
      <sheetName val="Credits"/>
    </sheetNames>
    <sheetDataSet>
      <sheetData sheetId="0">
        <row r="8">
          <cell r="B8">
            <v>0.35</v>
          </cell>
        </row>
        <row r="9">
          <cell r="B9">
            <v>7.8700000000000003E-3</v>
          </cell>
        </row>
        <row r="10">
          <cell r="B10">
            <v>2.3E-2</v>
          </cell>
        </row>
        <row r="11">
          <cell r="B11">
            <v>5.0099999999999999E-2</v>
          </cell>
        </row>
        <row r="12">
          <cell r="B12">
            <v>900</v>
          </cell>
        </row>
        <row r="13">
          <cell r="B13">
            <v>60</v>
          </cell>
        </row>
        <row r="15">
          <cell r="B15">
            <v>17.165781995839762</v>
          </cell>
        </row>
        <row r="16">
          <cell r="B16">
            <v>34.331563991679523</v>
          </cell>
        </row>
        <row r="18">
          <cell r="B18">
            <v>0.4</v>
          </cell>
        </row>
        <row r="19">
          <cell r="B19">
            <v>0.46589343458738236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B"/>
      <sheetName val="TCD"/>
    </sheetNames>
    <sheetDataSet>
      <sheetData sheetId="0">
        <row r="2">
          <cell r="B2">
            <v>453.6</v>
          </cell>
        </row>
        <row r="5">
          <cell r="B5">
            <v>1.4650000000000001</v>
          </cell>
        </row>
        <row r="6">
          <cell r="B6">
            <v>26.7</v>
          </cell>
          <cell r="F6">
            <v>43.587216000000005</v>
          </cell>
        </row>
        <row r="7">
          <cell r="B7">
            <v>62.8</v>
          </cell>
          <cell r="F7">
            <v>92.527887199999995</v>
          </cell>
        </row>
        <row r="8">
          <cell r="B8">
            <v>4.1870000000000003</v>
          </cell>
        </row>
        <row r="10">
          <cell r="B10">
            <v>1170.9360677458844</v>
          </cell>
        </row>
        <row r="11">
          <cell r="B11">
            <v>0.01</v>
          </cell>
        </row>
        <row r="12">
          <cell r="B12">
            <v>2.4720530415620192E-2</v>
          </cell>
        </row>
        <row r="13">
          <cell r="B13">
            <v>1.0237999999999998</v>
          </cell>
        </row>
        <row r="14">
          <cell r="B14">
            <v>1.0514745971813659</v>
          </cell>
        </row>
        <row r="15">
          <cell r="B15">
            <v>93.3</v>
          </cell>
          <cell r="F15">
            <v>120.53053999999999</v>
          </cell>
        </row>
        <row r="16">
          <cell r="B16">
            <v>37.799999999999997</v>
          </cell>
          <cell r="F16">
            <v>101.57178634292174</v>
          </cell>
        </row>
        <row r="17">
          <cell r="B17">
            <v>2501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eze Drying"/>
      <sheetName val="Credits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 Balance"/>
      <sheetName val="Credits"/>
    </sheetNames>
    <sheetDataSet>
      <sheetData sheetId="0">
        <row r="9">
          <cell r="B9">
            <v>4.1870000000000003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abSelected="1" workbookViewId="0">
      <selection activeCell="J2" sqref="J2"/>
    </sheetView>
  </sheetViews>
  <sheetFormatPr defaultRowHeight="15" x14ac:dyDescent="0.25"/>
  <cols>
    <col min="2" max="2" width="9.140625" customWidth="1"/>
    <col min="5" max="5" width="10.5703125" customWidth="1"/>
    <col min="6" max="6" width="9.140625" customWidth="1"/>
  </cols>
  <sheetData>
    <row r="1" spans="1:18" x14ac:dyDescent="0.25">
      <c r="A1" s="14" t="s">
        <v>0</v>
      </c>
      <c r="B1" s="14"/>
    </row>
    <row r="2" spans="1:18" x14ac:dyDescent="0.25">
      <c r="A2" s="1" t="s">
        <v>1</v>
      </c>
      <c r="B2" s="10">
        <v>9.7200000000000006</v>
      </c>
      <c r="C2" t="s">
        <v>15</v>
      </c>
      <c r="F2" s="15" t="s">
        <v>14</v>
      </c>
      <c r="G2" s="15"/>
      <c r="H2" s="15"/>
    </row>
    <row r="3" spans="1:18" x14ac:dyDescent="0.25">
      <c r="A3" s="1" t="s">
        <v>28</v>
      </c>
      <c r="B3" s="10">
        <v>3.46</v>
      </c>
      <c r="C3" t="s">
        <v>15</v>
      </c>
    </row>
    <row r="4" spans="1:18" x14ac:dyDescent="0.25">
      <c r="A4" s="1" t="s">
        <v>8</v>
      </c>
      <c r="B4" s="10">
        <v>60</v>
      </c>
      <c r="C4" t="s">
        <v>18</v>
      </c>
    </row>
    <row r="5" spans="1:18" x14ac:dyDescent="0.25">
      <c r="A5" s="1" t="s">
        <v>25</v>
      </c>
      <c r="B5" s="10">
        <v>90</v>
      </c>
      <c r="C5" t="s">
        <v>18</v>
      </c>
      <c r="E5" s="2" t="s">
        <v>30</v>
      </c>
      <c r="F5" s="2" t="s">
        <v>31</v>
      </c>
      <c r="G5" s="2" t="s">
        <v>9</v>
      </c>
      <c r="H5" s="2" t="s">
        <v>32</v>
      </c>
      <c r="I5" s="2" t="s">
        <v>33</v>
      </c>
      <c r="J5" s="2" t="s">
        <v>34</v>
      </c>
      <c r="K5" s="2" t="s">
        <v>38</v>
      </c>
      <c r="L5" s="2" t="s">
        <v>39</v>
      </c>
      <c r="M5" s="2" t="s">
        <v>40</v>
      </c>
      <c r="N5" s="2" t="s">
        <v>41</v>
      </c>
      <c r="O5" s="2" t="s">
        <v>42</v>
      </c>
      <c r="P5" s="2" t="s">
        <v>43</v>
      </c>
      <c r="Q5" s="2" t="s">
        <v>44</v>
      </c>
      <c r="R5" s="2" t="s">
        <v>12</v>
      </c>
    </row>
    <row r="6" spans="1:18" x14ac:dyDescent="0.25">
      <c r="A6" s="1" t="s">
        <v>4</v>
      </c>
      <c r="B6" s="10">
        <v>3.5000000000000003E-2</v>
      </c>
      <c r="C6" t="s">
        <v>16</v>
      </c>
      <c r="E6" s="11">
        <v>3.5000000000000003E-2</v>
      </c>
      <c r="F6" s="7">
        <f>Ts1.</f>
        <v>60</v>
      </c>
      <c r="G6" s="3">
        <f t="shared" ref="G6:G20" si="0">(-(ca+h.a*E6)*Ta1.+Ts1.*h.a*(X1.-E6)+(ms/ma)*(cs*(F6-Ts1.)+(X1.-E6)*(F6-Ts1.+hlv)))/(h.a*(X1.-E6)-(ca+h.a*E6))</f>
        <v>450</v>
      </c>
      <c r="H6" s="5">
        <f t="shared" ref="H6:H20" si="1">H1.+(ms/ma)*(E6-H1.)</f>
        <v>7.4803468208092513E-2</v>
      </c>
      <c r="I6" s="5">
        <f>H6/((18/29)+H6)</f>
        <v>0.10755457630480024</v>
      </c>
      <c r="J6" s="5">
        <f>EXP(13.7419-5237.9/(F6+273.2))</f>
        <v>0.13833347889071318</v>
      </c>
      <c r="K6" s="5">
        <v>0</v>
      </c>
      <c r="L6" s="5" t="e">
        <f t="shared" ref="L6:L20" si="2">((Ta1.-Ts1.)-(G6-F6))/(LN((Ta1.-Ts1.)/(G6-F6)))</f>
        <v>#DIV/0!</v>
      </c>
      <c r="M6" s="5">
        <f t="shared" ref="M6:M20" si="3">cs*(F6-Ts1.)+(X1.-E6)*(F6-Ts1.+hlv)</f>
        <v>0</v>
      </c>
      <c r="N6" s="5">
        <f t="shared" ref="N6:N20" si="4">0.5*(X1.+E6)</f>
        <v>3.5000000000000003E-2</v>
      </c>
      <c r="O6" s="5">
        <f>EXP(-3.1811-1.7388*LN(N6)-0.2553*(LN(N6))^2)</f>
        <v>0.80159031628841182</v>
      </c>
      <c r="P6" s="5" t="e">
        <f t="shared" ref="P6:P20" si="5">M6/(h.a*L6)</f>
        <v>#DIV/0!</v>
      </c>
      <c r="Q6" s="5" t="e">
        <f t="shared" ref="Q6:Q20" si="6">(X1.-E6)/(O6*K6)</f>
        <v>#DIV/0!</v>
      </c>
      <c r="R6" s="6" t="e">
        <f>(P6-Q6)^2</f>
        <v>#DIV/0!</v>
      </c>
    </row>
    <row r="7" spans="1:18" x14ac:dyDescent="0.25">
      <c r="A7" s="1" t="s">
        <v>5</v>
      </c>
      <c r="B7" s="10">
        <v>1E-3</v>
      </c>
      <c r="C7" t="s">
        <v>16</v>
      </c>
      <c r="E7" s="11">
        <v>3.2500000000000001E-2</v>
      </c>
      <c r="F7" s="12">
        <v>72.176483099661837</v>
      </c>
      <c r="G7" s="3">
        <f t="shared" si="0"/>
        <v>385.92607495242873</v>
      </c>
      <c r="H7" s="5">
        <f t="shared" si="1"/>
        <v>6.7780346820809259E-2</v>
      </c>
      <c r="I7" s="5">
        <f t="shared" ref="I7:I20" si="7">H7/((18/29)+H7)</f>
        <v>9.8450690116599238E-2</v>
      </c>
      <c r="J7" s="5">
        <f t="shared" ref="J7:J20" si="8">EXP(13.7419-5237.9/(F7+273.2))</f>
        <v>0.24078060477985783</v>
      </c>
      <c r="K7" s="5">
        <f t="shared" ref="K7:K20" si="9">((Pa1.-P1.)-(J7-I7))/(LN((Pa1.-P1.)/(J7-I7)))</f>
        <v>7.2846394566014633E-2</v>
      </c>
      <c r="L7" s="5">
        <f t="shared" si="2"/>
        <v>350.49351892128595</v>
      </c>
      <c r="M7" s="5">
        <f t="shared" si="3"/>
        <v>6.1867696166172728</v>
      </c>
      <c r="N7" s="5">
        <f t="shared" si="4"/>
        <v>3.3750000000000002E-2</v>
      </c>
      <c r="O7" s="5">
        <f t="shared" ref="O7:O20" si="10">EXP(-3.1811-1.7388*LN(N7)-0.2553*(LN(N7))^2)</f>
        <v>0.80210869519213468</v>
      </c>
      <c r="P7" s="8">
        <f t="shared" si="5"/>
        <v>3.7556584927267128E-2</v>
      </c>
      <c r="Q7" s="8">
        <f t="shared" si="6"/>
        <v>4.2785707965185042E-2</v>
      </c>
      <c r="R7" s="6">
        <f>(Q7-P7)</f>
        <v>5.2291230379179141E-3</v>
      </c>
    </row>
    <row r="8" spans="1:18" x14ac:dyDescent="0.25">
      <c r="A8" s="1" t="s">
        <v>6</v>
      </c>
      <c r="B8" s="10">
        <v>450</v>
      </c>
      <c r="C8" t="s">
        <v>18</v>
      </c>
      <c r="E8" s="11">
        <v>0.03</v>
      </c>
      <c r="F8" s="12">
        <v>77.019269509052876</v>
      </c>
      <c r="G8" s="3">
        <f t="shared" si="0"/>
        <v>351.13840993197448</v>
      </c>
      <c r="H8" s="5">
        <f t="shared" si="1"/>
        <v>6.0757225433526019E-2</v>
      </c>
      <c r="I8" s="5">
        <f t="shared" si="7"/>
        <v>8.9159151157168604E-2</v>
      </c>
      <c r="J8" s="5">
        <f t="shared" si="8"/>
        <v>0.29695970131156074</v>
      </c>
      <c r="K8" s="5">
        <f t="shared" si="9"/>
        <v>9.2693659858127248E-2</v>
      </c>
      <c r="L8" s="5">
        <f t="shared" si="2"/>
        <v>328.66179337324689</v>
      </c>
      <c r="M8" s="5">
        <f t="shared" si="3"/>
        <v>9.5376114560758882</v>
      </c>
      <c r="N8" s="5">
        <f t="shared" si="4"/>
        <v>3.2500000000000001E-2</v>
      </c>
      <c r="O8" s="5">
        <f t="shared" si="10"/>
        <v>0.80207407856750235</v>
      </c>
      <c r="P8" s="8">
        <f t="shared" si="5"/>
        <v>6.174368527536974E-2</v>
      </c>
      <c r="Q8" s="8">
        <f t="shared" si="6"/>
        <v>6.7252044766427363E-2</v>
      </c>
      <c r="R8" s="6">
        <f t="shared" ref="R8:R20" si="11">(Q8-P8)</f>
        <v>5.5083594910576225E-3</v>
      </c>
    </row>
    <row r="9" spans="1:18" x14ac:dyDescent="0.25">
      <c r="A9" s="1" t="s">
        <v>7</v>
      </c>
      <c r="B9" s="10">
        <v>1.2999999999999999E-2</v>
      </c>
      <c r="C9" t="s">
        <v>17</v>
      </c>
      <c r="E9" s="11">
        <v>2.75E-2</v>
      </c>
      <c r="F9" s="12">
        <v>79.623206855017386</v>
      </c>
      <c r="G9" s="3">
        <f t="shared" si="0"/>
        <v>325.09609846006271</v>
      </c>
      <c r="H9" s="5">
        <f t="shared" si="1"/>
        <v>5.3734104046242778E-2</v>
      </c>
      <c r="I9" s="5">
        <f t="shared" si="7"/>
        <v>7.9674097052119877E-2</v>
      </c>
      <c r="J9" s="5">
        <f t="shared" si="8"/>
        <v>0.33161560607018914</v>
      </c>
      <c r="K9" s="5">
        <f t="shared" si="9"/>
        <v>0.10519693089810052</v>
      </c>
      <c r="L9" s="5">
        <f t="shared" si="2"/>
        <v>312.18040431495439</v>
      </c>
      <c r="M9" s="5">
        <f t="shared" si="3"/>
        <v>12.022724724869413</v>
      </c>
      <c r="N9" s="5">
        <f t="shared" si="4"/>
        <v>3.125E-2</v>
      </c>
      <c r="O9" s="5">
        <f t="shared" si="10"/>
        <v>0.80142028147503197</v>
      </c>
      <c r="P9" s="8">
        <f t="shared" si="5"/>
        <v>8.1940650401153989E-2</v>
      </c>
      <c r="Q9" s="8">
        <f t="shared" si="6"/>
        <v>8.8960633100439682E-2</v>
      </c>
      <c r="R9" s="6">
        <f t="shared" si="11"/>
        <v>7.0199826992856929E-3</v>
      </c>
    </row>
    <row r="10" spans="1:18" x14ac:dyDescent="0.25">
      <c r="A10" s="1" t="s">
        <v>2</v>
      </c>
      <c r="B10" s="10">
        <v>0.39</v>
      </c>
      <c r="C10" t="s">
        <v>20</v>
      </c>
      <c r="E10" s="11">
        <v>2.5000000000000001E-2</v>
      </c>
      <c r="F10" s="12">
        <v>81.05199796357644</v>
      </c>
      <c r="G10" s="3">
        <f t="shared" si="0"/>
        <v>303.57250609979479</v>
      </c>
      <c r="H10" s="5">
        <f t="shared" si="1"/>
        <v>4.6710982658959545E-2</v>
      </c>
      <c r="I10" s="5">
        <f t="shared" si="7"/>
        <v>6.9989418665736464E-2</v>
      </c>
      <c r="J10" s="5">
        <f t="shared" si="8"/>
        <v>0.35207808968141863</v>
      </c>
      <c r="K10" s="5">
        <f t="shared" si="9"/>
        <v>0.11343805985935664</v>
      </c>
      <c r="L10" s="5">
        <f t="shared" si="2"/>
        <v>298.46960041804124</v>
      </c>
      <c r="M10" s="5">
        <f t="shared" si="3"/>
        <v>14.050799185430577</v>
      </c>
      <c r="N10" s="5">
        <f t="shared" si="4"/>
        <v>3.0000000000000002E-2</v>
      </c>
      <c r="O10" s="5">
        <f t="shared" si="10"/>
        <v>0.80007266364976226</v>
      </c>
      <c r="P10" s="8">
        <f t="shared" si="5"/>
        <v>0.1001620177530237</v>
      </c>
      <c r="Q10" s="8">
        <f t="shared" si="6"/>
        <v>0.11018228581381438</v>
      </c>
      <c r="R10" s="6">
        <f t="shared" si="11"/>
        <v>1.0020268060790677E-2</v>
      </c>
    </row>
    <row r="11" spans="1:18" x14ac:dyDescent="0.25">
      <c r="A11" s="1" t="s">
        <v>10</v>
      </c>
      <c r="B11" s="10">
        <v>0.25</v>
      </c>
      <c r="C11" t="s">
        <v>20</v>
      </c>
      <c r="E11" s="11">
        <v>2.2499999999999999E-2</v>
      </c>
      <c r="F11" s="12">
        <v>81.82900394362531</v>
      </c>
      <c r="G11" s="3">
        <f t="shared" si="0"/>
        <v>284.46649562939808</v>
      </c>
      <c r="H11" s="5">
        <f t="shared" si="1"/>
        <v>3.9687861271676304E-2</v>
      </c>
      <c r="I11" s="5">
        <f t="shared" si="7"/>
        <v>6.0098746979427811E-2</v>
      </c>
      <c r="J11" s="5">
        <f t="shared" si="8"/>
        <v>0.36365760027261701</v>
      </c>
      <c r="K11" s="5">
        <f t="shared" si="9"/>
        <v>0.11918314518500778</v>
      </c>
      <c r="L11" s="5">
        <f t="shared" si="2"/>
        <v>286.16841856955233</v>
      </c>
      <c r="M11" s="5">
        <f t="shared" si="3"/>
        <v>15.823674087309191</v>
      </c>
      <c r="N11" s="5">
        <f t="shared" si="4"/>
        <v>2.8750000000000001E-2</v>
      </c>
      <c r="O11" s="5">
        <f t="shared" si="10"/>
        <v>0.7979468444501826</v>
      </c>
      <c r="P11" s="8">
        <f t="shared" si="5"/>
        <v>0.11764887209922219</v>
      </c>
      <c r="Q11" s="8">
        <f t="shared" si="6"/>
        <v>0.13143808087148182</v>
      </c>
      <c r="R11" s="6">
        <f t="shared" si="11"/>
        <v>1.3789208772259628E-2</v>
      </c>
    </row>
    <row r="12" spans="1:18" x14ac:dyDescent="0.25">
      <c r="A12" s="1" t="s">
        <v>27</v>
      </c>
      <c r="B12" s="10">
        <v>0.6</v>
      </c>
      <c r="C12" t="s">
        <v>26</v>
      </c>
      <c r="E12" s="11">
        <v>0.02</v>
      </c>
      <c r="F12" s="12">
        <v>82.236351140208441</v>
      </c>
      <c r="G12" s="3">
        <f t="shared" si="0"/>
        <v>266.62803187775421</v>
      </c>
      <c r="H12" s="5">
        <f t="shared" si="1"/>
        <v>3.2664739884393071E-2</v>
      </c>
      <c r="I12" s="5">
        <f t="shared" si="7"/>
        <v>4.9995439123896888E-2</v>
      </c>
      <c r="J12" s="5">
        <f t="shared" si="8"/>
        <v>0.36985865636830573</v>
      </c>
      <c r="K12" s="5">
        <f t="shared" si="9"/>
        <v>0.12348415790152505</v>
      </c>
      <c r="L12" s="5">
        <f t="shared" si="2"/>
        <v>274.47945738582433</v>
      </c>
      <c r="M12" s="5">
        <f t="shared" si="3"/>
        <v>17.45072221178442</v>
      </c>
      <c r="N12" s="5">
        <f t="shared" si="4"/>
        <v>2.7500000000000004E-2</v>
      </c>
      <c r="O12" s="5">
        <f t="shared" si="10"/>
        <v>0.7949471847343591</v>
      </c>
      <c r="P12" s="8">
        <f t="shared" si="5"/>
        <v>0.13527131155427433</v>
      </c>
      <c r="Q12" s="8">
        <f t="shared" si="6"/>
        <v>0.15280646853436497</v>
      </c>
      <c r="R12" s="6">
        <f t="shared" si="11"/>
        <v>1.7535156980090644E-2</v>
      </c>
    </row>
    <row r="13" spans="1:18" x14ac:dyDescent="0.25">
      <c r="A13" s="1" t="s">
        <v>3</v>
      </c>
      <c r="B13" s="10">
        <v>2.5000000000000001E-3</v>
      </c>
      <c r="C13" t="s">
        <v>26</v>
      </c>
      <c r="E13" s="11">
        <v>1.7500000000000002E-2</v>
      </c>
      <c r="F13" s="12">
        <v>82.437638268387644</v>
      </c>
      <c r="G13" s="3">
        <f t="shared" si="0"/>
        <v>249.37488275461658</v>
      </c>
      <c r="H13" s="5">
        <f t="shared" si="1"/>
        <v>2.5641618497109834E-2</v>
      </c>
      <c r="I13" s="5">
        <f t="shared" si="7"/>
        <v>3.9672563500649474E-2</v>
      </c>
      <c r="J13" s="5">
        <f t="shared" si="8"/>
        <v>0.37295644554735141</v>
      </c>
      <c r="K13" s="5">
        <f t="shared" si="9"/>
        <v>0.12698740862463909</v>
      </c>
      <c r="L13" s="5">
        <f t="shared" si="2"/>
        <v>262.88177970352484</v>
      </c>
      <c r="M13" s="5">
        <f t="shared" si="3"/>
        <v>18.995837594367966</v>
      </c>
      <c r="N13" s="5">
        <f t="shared" si="4"/>
        <v>2.6250000000000002E-2</v>
      </c>
      <c r="O13" s="5">
        <f t="shared" si="10"/>
        <v>0.79096498610979615</v>
      </c>
      <c r="P13" s="8">
        <f t="shared" si="5"/>
        <v>0.15374468241305761</v>
      </c>
      <c r="Q13" s="8">
        <f t="shared" si="6"/>
        <v>0.17422887363515702</v>
      </c>
      <c r="R13" s="6">
        <f t="shared" si="11"/>
        <v>2.0484191222099407E-2</v>
      </c>
    </row>
    <row r="14" spans="1:18" x14ac:dyDescent="0.25">
      <c r="A14" s="1" t="s">
        <v>29</v>
      </c>
      <c r="B14" s="10">
        <v>10</v>
      </c>
      <c r="C14" t="s">
        <v>24</v>
      </c>
      <c r="E14" s="11">
        <v>1.4999999999999999E-2</v>
      </c>
      <c r="F14" s="12">
        <v>82.534198342658186</v>
      </c>
      <c r="G14" s="3">
        <f t="shared" si="0"/>
        <v>232.26995347578045</v>
      </c>
      <c r="H14" s="5">
        <f t="shared" si="1"/>
        <v>1.861849710982659E-2</v>
      </c>
      <c r="I14" s="5">
        <f t="shared" si="7"/>
        <v>2.9122883922817453E-2</v>
      </c>
      <c r="J14" s="5">
        <f t="shared" si="8"/>
        <v>0.37445043653250404</v>
      </c>
      <c r="K14" s="5">
        <f t="shared" si="9"/>
        <v>0.13010437364756741</v>
      </c>
      <c r="L14" s="5">
        <f t="shared" si="2"/>
        <v>250.98779085245695</v>
      </c>
      <c r="M14" s="5">
        <f t="shared" si="3"/>
        <v>20.499021320489859</v>
      </c>
      <c r="N14" s="5">
        <f t="shared" si="4"/>
        <v>2.5000000000000001E-2</v>
      </c>
      <c r="O14" s="5">
        <f t="shared" si="10"/>
        <v>0.78587634598751777</v>
      </c>
      <c r="P14" s="8">
        <f t="shared" si="5"/>
        <v>0.17377314980793102</v>
      </c>
      <c r="Q14" s="8">
        <f t="shared" si="6"/>
        <v>0.19560677021547435</v>
      </c>
      <c r="R14" s="6">
        <f t="shared" si="11"/>
        <v>2.183362040754333E-2</v>
      </c>
    </row>
    <row r="15" spans="1:18" x14ac:dyDescent="0.25">
      <c r="A15" s="1" t="s">
        <v>13</v>
      </c>
      <c r="B15" s="10">
        <v>1770</v>
      </c>
      <c r="C15" t="s">
        <v>19</v>
      </c>
      <c r="E15" s="11">
        <v>1.2500000000000001E-2</v>
      </c>
      <c r="F15" s="12">
        <v>82.593287481456116</v>
      </c>
      <c r="G15" s="3">
        <f t="shared" si="0"/>
        <v>215.00877637516135</v>
      </c>
      <c r="H15" s="5">
        <f t="shared" si="1"/>
        <v>1.1595375722543355E-2</v>
      </c>
      <c r="I15" s="5">
        <f t="shared" si="7"/>
        <v>1.8338842699044886E-2</v>
      </c>
      <c r="J15" s="5">
        <f t="shared" si="8"/>
        <v>0.37536722036514492</v>
      </c>
      <c r="K15" s="5">
        <f t="shared" si="9"/>
        <v>0.13310949248830603</v>
      </c>
      <c r="L15" s="5">
        <f t="shared" si="2"/>
        <v>238.45955038007543</v>
      </c>
      <c r="M15" s="5">
        <f t="shared" si="3"/>
        <v>21.98723108610065</v>
      </c>
      <c r="N15" s="5">
        <f t="shared" si="4"/>
        <v>2.375E-2</v>
      </c>
      <c r="O15" s="5">
        <f t="shared" si="10"/>
        <v>0.77953959167060982</v>
      </c>
      <c r="P15" s="8">
        <f t="shared" si="5"/>
        <v>0.19618145996593808</v>
      </c>
      <c r="Q15" s="8">
        <f t="shared" si="6"/>
        <v>0.21683796022528981</v>
      </c>
      <c r="R15" s="6">
        <f t="shared" si="11"/>
        <v>2.0656500259351729E-2</v>
      </c>
    </row>
    <row r="16" spans="1:18" x14ac:dyDescent="0.25">
      <c r="A16" s="1" t="s">
        <v>11</v>
      </c>
      <c r="B16" s="10">
        <v>563</v>
      </c>
      <c r="C16" t="s">
        <v>21</v>
      </c>
      <c r="E16" s="11">
        <v>0.01</v>
      </c>
      <c r="F16" s="12">
        <v>82.663444844216798</v>
      </c>
      <c r="G16" s="3">
        <f t="shared" si="0"/>
        <v>197.35714333499283</v>
      </c>
      <c r="H16" s="5">
        <f t="shared" si="1"/>
        <v>4.5722543352601161E-3</v>
      </c>
      <c r="I16" s="5">
        <f t="shared" si="7"/>
        <v>7.3125425773341475E-3</v>
      </c>
      <c r="J16" s="5">
        <f t="shared" si="8"/>
        <v>0.37645824878320455</v>
      </c>
      <c r="K16" s="5">
        <f t="shared" si="9"/>
        <v>0.13619867359357787</v>
      </c>
      <c r="L16" s="5">
        <f t="shared" si="2"/>
        <v>224.94519814146548</v>
      </c>
      <c r="M16" s="5">
        <f t="shared" si="3"/>
        <v>23.480329610349969</v>
      </c>
      <c r="N16" s="5">
        <f t="shared" si="4"/>
        <v>2.2500000000000003E-2</v>
      </c>
      <c r="O16" s="5">
        <f t="shared" si="10"/>
        <v>0.77179219748012118</v>
      </c>
      <c r="P16" s="8">
        <f t="shared" si="5"/>
        <v>0.22209030697205406</v>
      </c>
      <c r="Q16" s="8">
        <f t="shared" si="6"/>
        <v>0.23783006077874119</v>
      </c>
      <c r="R16" s="6">
        <f t="shared" si="11"/>
        <v>1.5739753806687129E-2</v>
      </c>
    </row>
    <row r="17" spans="1:18" x14ac:dyDescent="0.25">
      <c r="A17" s="1" t="s">
        <v>22</v>
      </c>
      <c r="B17" s="10">
        <v>0.47</v>
      </c>
      <c r="C17" t="s">
        <v>23</v>
      </c>
      <c r="E17" s="11">
        <v>7.4999999999999997E-3</v>
      </c>
      <c r="F17" s="12">
        <v>82.783638260414563</v>
      </c>
      <c r="G17" s="3">
        <f t="shared" si="0"/>
        <v>179.11268622207925</v>
      </c>
      <c r="H17" s="5">
        <f t="shared" si="1"/>
        <v>-2.4508670520231226E-3</v>
      </c>
      <c r="I17" s="5">
        <f t="shared" si="7"/>
        <v>-3.9642725418028305E-3</v>
      </c>
      <c r="J17" s="5">
        <f t="shared" si="8"/>
        <v>0.37833376521311152</v>
      </c>
      <c r="K17" s="5">
        <f t="shared" si="9"/>
        <v>0.13952654471015721</v>
      </c>
      <c r="L17" s="5">
        <f t="shared" si="2"/>
        <v>210.00845171629666</v>
      </c>
      <c r="M17" s="5">
        <f t="shared" si="3"/>
        <v>24.994668973723083</v>
      </c>
      <c r="N17" s="5">
        <f t="shared" si="4"/>
        <v>2.1250000000000002E-2</v>
      </c>
      <c r="O17" s="5">
        <f t="shared" si="10"/>
        <v>0.76244706466785639</v>
      </c>
      <c r="P17" s="8">
        <f t="shared" si="5"/>
        <v>0.25322860255378726</v>
      </c>
      <c r="Q17" s="8">
        <f t="shared" si="6"/>
        <v>0.25850333937184022</v>
      </c>
      <c r="R17" s="6">
        <f t="shared" si="11"/>
        <v>5.2747368180529608E-3</v>
      </c>
    </row>
    <row r="18" spans="1:18" x14ac:dyDescent="0.25">
      <c r="E18" s="11">
        <v>5.0000000000000001E-3</v>
      </c>
      <c r="F18" s="12">
        <v>82.989469283213921</v>
      </c>
      <c r="G18" s="3">
        <f t="shared" si="0"/>
        <v>160.07712862722212</v>
      </c>
      <c r="H18" s="5">
        <f t="shared" si="1"/>
        <v>-9.473988439306363E-3</v>
      </c>
      <c r="I18" s="5">
        <f t="shared" si="7"/>
        <v>-1.5500238221876701E-2</v>
      </c>
      <c r="J18" s="5">
        <f t="shared" si="8"/>
        <v>0.38156433904597786</v>
      </c>
      <c r="K18" s="5">
        <f t="shared" si="9"/>
        <v>0.14323311678348558</v>
      </c>
      <c r="L18" s="5">
        <f t="shared" si="2"/>
        <v>193.0123729235672</v>
      </c>
      <c r="M18" s="5">
        <f t="shared" si="3"/>
        <v>26.545577098949849</v>
      </c>
      <c r="N18" s="5">
        <f t="shared" si="4"/>
        <v>0.02</v>
      </c>
      <c r="O18" s="5">
        <f t="shared" si="10"/>
        <v>0.75128801349646401</v>
      </c>
      <c r="P18" s="8">
        <f t="shared" si="5"/>
        <v>0.29262347495581237</v>
      </c>
      <c r="Q18" s="8">
        <f t="shared" si="6"/>
        <v>0.27878625148392328</v>
      </c>
      <c r="R18" s="6">
        <f t="shared" si="11"/>
        <v>-1.3837223471889093E-2</v>
      </c>
    </row>
    <row r="19" spans="1:18" x14ac:dyDescent="0.25">
      <c r="A19" s="4" t="s">
        <v>35</v>
      </c>
      <c r="B19" s="4">
        <f>H1.+(ms/ma)*(X1.-H1.)</f>
        <v>7.4803468208092513E-2</v>
      </c>
      <c r="E19" s="11">
        <v>2.5000000000000001E-3</v>
      </c>
      <c r="F19" s="12">
        <v>83.318263091793696</v>
      </c>
      <c r="G19" s="3">
        <f t="shared" si="0"/>
        <v>140.03138142807003</v>
      </c>
      <c r="H19" s="5">
        <f t="shared" si="1"/>
        <v>-1.6497109826589598E-2</v>
      </c>
      <c r="I19" s="5">
        <f t="shared" si="7"/>
        <v>-2.7304391544829602E-2</v>
      </c>
      <c r="J19" s="5">
        <f t="shared" si="8"/>
        <v>0.3867742943197745</v>
      </c>
      <c r="K19" s="5">
        <f t="shared" si="9"/>
        <v>0.14746686246786078</v>
      </c>
      <c r="L19" s="5">
        <f t="shared" si="2"/>
        <v>172.85398143336272</v>
      </c>
      <c r="M19" s="5">
        <f t="shared" si="3"/>
        <v>28.149466156282841</v>
      </c>
      <c r="N19" s="5">
        <f t="shared" si="4"/>
        <v>1.8750000000000003E-2</v>
      </c>
      <c r="O19" s="5">
        <f t="shared" si="10"/>
        <v>0.7380642994186849</v>
      </c>
      <c r="P19" s="8">
        <f t="shared" si="5"/>
        <v>0.34649176540182725</v>
      </c>
      <c r="Q19" s="8">
        <f t="shared" si="6"/>
        <v>0.29860338181380958</v>
      </c>
      <c r="R19" s="6">
        <f t="shared" si="11"/>
        <v>-4.7888383588017669E-2</v>
      </c>
    </row>
    <row r="20" spans="1:18" x14ac:dyDescent="0.25">
      <c r="A20" s="4" t="s">
        <v>36</v>
      </c>
      <c r="B20" s="4">
        <f>g1./((18/29)+g1.)</f>
        <v>0.10755457630480024</v>
      </c>
      <c r="E20" s="11">
        <v>1E-3</v>
      </c>
      <c r="F20" s="12">
        <v>83.592544046483241</v>
      </c>
      <c r="G20" s="3">
        <f t="shared" si="0"/>
        <v>127.41046683296398</v>
      </c>
      <c r="H20" s="5">
        <f t="shared" si="1"/>
        <v>-2.0710982658959542E-2</v>
      </c>
      <c r="I20" s="5">
        <f t="shared" si="7"/>
        <v>-3.4519531456337071E-2</v>
      </c>
      <c r="J20" s="5">
        <f t="shared" si="8"/>
        <v>0.39116736020827469</v>
      </c>
      <c r="K20" s="5">
        <f t="shared" si="9"/>
        <v>0.15033378001027972</v>
      </c>
      <c r="L20" s="5">
        <f t="shared" si="2"/>
        <v>158.35573577286263</v>
      </c>
      <c r="M20" s="5">
        <f t="shared" si="3"/>
        <v>29.145238675708896</v>
      </c>
      <c r="N20" s="5">
        <f t="shared" si="4"/>
        <v>1.8000000000000002E-2</v>
      </c>
      <c r="O20" s="5">
        <f t="shared" si="10"/>
        <v>0.72901950952604366</v>
      </c>
      <c r="P20" s="8">
        <f t="shared" si="5"/>
        <v>0.39159393763592615</v>
      </c>
      <c r="Q20" s="8">
        <f t="shared" si="6"/>
        <v>0.31022956845569999</v>
      </c>
      <c r="R20" s="6">
        <f t="shared" si="11"/>
        <v>-8.1364369180226159E-2</v>
      </c>
    </row>
    <row r="21" spans="1:18" x14ac:dyDescent="0.25">
      <c r="A21" s="4" t="s">
        <v>37</v>
      </c>
      <c r="B21" s="4">
        <f>EXP(13.7419-5237.9/(Ts1.+273.2))</f>
        <v>0.13833347889071318</v>
      </c>
      <c r="Q21" s="9" t="s">
        <v>45</v>
      </c>
      <c r="R21" s="13">
        <f>SUM(R7:R20)</f>
        <v>9.253150038135427E-7</v>
      </c>
    </row>
  </sheetData>
  <mergeCells count="2">
    <mergeCell ref="A1:B1"/>
    <mergeCell ref="F2:H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G3" sqref="G3"/>
    </sheetView>
  </sheetViews>
  <sheetFormatPr defaultRowHeight="15" x14ac:dyDescent="0.25"/>
  <sheetData>
    <row r="2" spans="2:5" ht="15.75" thickBot="1" x14ac:dyDescent="0.3"/>
    <row r="3" spans="2:5" x14ac:dyDescent="0.25">
      <c r="B3" s="16" t="s">
        <v>46</v>
      </c>
      <c r="C3" s="17"/>
      <c r="D3" s="17"/>
      <c r="E3" s="18"/>
    </row>
    <row r="4" spans="2:5" x14ac:dyDescent="0.25">
      <c r="B4" s="19" t="s">
        <v>47</v>
      </c>
      <c r="C4" s="20" t="s">
        <v>48</v>
      </c>
      <c r="D4" s="20"/>
      <c r="E4" s="21"/>
    </row>
    <row r="5" spans="2:5" ht="15.75" thickBot="1" x14ac:dyDescent="0.3">
      <c r="B5" s="22" t="s">
        <v>49</v>
      </c>
      <c r="C5" s="23">
        <v>2017</v>
      </c>
      <c r="D5" s="24"/>
      <c r="E5" s="25"/>
    </row>
  </sheetData>
  <sheetProtection algorithmName="SHA-512" hashValue="qM1nm1Wx3t6vojzoiK7CL8DHDIQiUVYo72MotQbmeK+DSwR/OnT2MGXWvauQIOtOLR/08SFUvwelRbGHRIdtHA==" saltValue="SWX+d6wIdJ8D3NFLgyyBQQ==" spinCount="100000" sheet="1" objects="1" scenarios="1"/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19</vt:i4>
      </vt:variant>
    </vt:vector>
  </HeadingPairs>
  <TitlesOfParts>
    <vt:vector size="21" baseType="lpstr">
      <vt:lpstr>Pneumatic Conveying Drying</vt:lpstr>
      <vt:lpstr>Credits</vt:lpstr>
      <vt:lpstr>ca</vt:lpstr>
      <vt:lpstr>cs</vt:lpstr>
      <vt:lpstr>D</vt:lpstr>
      <vt:lpstr>dp</vt:lpstr>
      <vt:lpstr>g1.</vt:lpstr>
      <vt:lpstr>h.a</vt:lpstr>
      <vt:lpstr>H1.</vt:lpstr>
      <vt:lpstr>hlv</vt:lpstr>
      <vt:lpstr>ma</vt:lpstr>
      <vt:lpstr>ms</vt:lpstr>
      <vt:lpstr>P1.</vt:lpstr>
      <vt:lpstr>Pa1.</vt:lpstr>
      <vt:lpstr>rho</vt:lpstr>
      <vt:lpstr>Ta1.</vt:lpstr>
      <vt:lpstr>Tmax</vt:lpstr>
      <vt:lpstr>Ts1.</vt:lpstr>
      <vt:lpstr>umin</vt:lpstr>
      <vt:lpstr>X1.</vt:lpstr>
      <vt:lpstr>X2.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2017-03-27T03:25:57Z</dcterms:modified>
</cp:coreProperties>
</file>