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XFhmRJrWWVaZt5KLw7vDhTsydFuGN1vRPyxgzK6i9M7qeCFgaP6OzLn+D9KmfgumlkeIkOz0NIDICACsmt2nKg==" workbookSaltValue="wTA2fHvYrMSQdUWcxSfuRw==" workbookSpinCount="100000" lockStructure="1"/>
  <bookViews>
    <workbookView xWindow="360" yWindow="300" windowWidth="18735" windowHeight="11700"/>
  </bookViews>
  <sheets>
    <sheet name="Through Circulation Drying" sheetId="3" r:id="rId1"/>
    <sheet name="Credits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" localSheetId="1">[3]fr.num!$B$3</definedName>
    <definedName name="A">[1]fr.num!$B$3</definedName>
    <definedName name="A." localSheetId="1">[4]Operation!$C$3</definedName>
    <definedName name="A.">[1]fr.capilarity!$B$17</definedName>
    <definedName name="A..">[3]dif.coef!$B$16</definedName>
    <definedName name="A...">'[2]9.9-2'!$B$13</definedName>
    <definedName name="ae">[5]Main!#REF!</definedName>
    <definedName name="ai">[5]Main!$M$10</definedName>
    <definedName name="ao">[5]Main!$P$10</definedName>
    <definedName name="Area">[5]Main!$T$13</definedName>
    <definedName name="at">[5]Main!$M$8</definedName>
    <definedName name="B">[5]Main!$P$8</definedName>
    <definedName name="B." localSheetId="1">[4]Operation!$C$4</definedName>
    <definedName name="B.">[1]fr.capilarity!$B$18</definedName>
    <definedName name="B..">[3]dif.coef!$B$17</definedName>
    <definedName name="B...">'[2]9.9-2'!$B$14</definedName>
    <definedName name="C.">[4]Operation!$C$5</definedName>
    <definedName name="ca">'[6]Pneumatic Conveying Drying'!$B$11</definedName>
    <definedName name="constant" localSheetId="1">'[7]Fluidized Bed Drying'!$B$13</definedName>
    <definedName name="constant">'[6]Pneumatic Conveying Drying'!#REF!</definedName>
    <definedName name="Cpa." localSheetId="1">[8]EB!$B$8</definedName>
    <definedName name="Cpa.">#REF!</definedName>
    <definedName name="Cpc">[5]Main!$C$13</definedName>
    <definedName name="Cpe">[5]Main!#REF!</definedName>
    <definedName name="Cph">[5]Main!$F$13</definedName>
    <definedName name="Cpi">[5]Main!$M$12</definedName>
    <definedName name="Cpo">[5]Main!$P$12</definedName>
    <definedName name="Cps." localSheetId="1">[8]EB!$B$5</definedName>
    <definedName name="Cps.">#REF!</definedName>
    <definedName name="cpw." localSheetId="1">'[9]Energy Balance'!$B$9</definedName>
    <definedName name="cpw.">#REF!</definedName>
    <definedName name="cs" localSheetId="1">'[7]Fluidized Bed Drying'!$B$8</definedName>
    <definedName name="cs">'[6]Pneumatic Conveying Drying'!$B$10</definedName>
    <definedName name="cs1." localSheetId="1">[8]EB!$B$13</definedName>
    <definedName name="cs1.">#REF!</definedName>
    <definedName name="cs2." localSheetId="1">[8]EB!$B$14</definedName>
    <definedName name="cs2.">#REF!</definedName>
    <definedName name="D.">[4]Equilibrium!$R$3</definedName>
    <definedName name="D_shell">[5]Main!#REF!</definedName>
    <definedName name="Deq">[5]Main!$T$4</definedName>
    <definedName name="Dh">[5]Main!#REF!</definedName>
    <definedName name="dp" localSheetId="1">'[7]Fluidized Bed Drying'!$B$9</definedName>
    <definedName name="Dshell">[5]Main!$P$4</definedName>
    <definedName name="dT">[5]Main!$J$16</definedName>
    <definedName name="dTc">[5]Main!$C$10</definedName>
    <definedName name="Dte">[5]Main!#REF!</definedName>
    <definedName name="dTh">[5]Main!$F$10</definedName>
    <definedName name="Dti">[5]Main!#REF!</definedName>
    <definedName name="dTlm">[5]Main!$J$10</definedName>
    <definedName name="Dtube_e">[5]Main!$M$5</definedName>
    <definedName name="Dtube_i">[5]Main!$M$4</definedName>
    <definedName name="E.">[4]Equilibrium!$R$4</definedName>
    <definedName name="ef" localSheetId="1">'[7]Fluidized Bed Drying'!$B$19</definedName>
    <definedName name="ef">'[6]Pneumatic Conveying Drying'!#REF!</definedName>
    <definedName name="emf" localSheetId="1">'[7]Fluidized Bed Drying'!$B$18</definedName>
    <definedName name="emf">'[6]Pneumatic Conveying Drying'!#REF!</definedName>
    <definedName name="eu">[5]Main!#REF!</definedName>
    <definedName name="F">[5]Main!$J$15</definedName>
    <definedName name="F." localSheetId="1">[4]Equilibrium!$R$5</definedName>
    <definedName name="g1.">'[6]Pneumatic Conveying Drying'!$B$19</definedName>
    <definedName name="Gf" localSheetId="1">'[7]Fluidized Bed Drying'!$B$16</definedName>
    <definedName name="Gf">'[6]Pneumatic Conveying Drying'!#REF!</definedName>
    <definedName name="Gi">[5]Main!$M$17</definedName>
    <definedName name="Gmf" localSheetId="1">'[7]Fluidized Bed Drying'!$B$15</definedName>
    <definedName name="Gmf">'[6]Pneumatic Conveying Drying'!#REF!</definedName>
    <definedName name="Go">[5]Main!$P$17</definedName>
    <definedName name="h.a">'[6]Pneumatic Conveying Drying'!$B$17</definedName>
    <definedName name="h_i">[5]Main!$M$25</definedName>
    <definedName name="h_o">[5]Main!$P$25</definedName>
    <definedName name="H1." localSheetId="1">[8]EB!$B$11</definedName>
    <definedName name="H1.">#REF!</definedName>
    <definedName name="H2." localSheetId="1">[8]EB!$B$12</definedName>
    <definedName name="H2.">#REF!</definedName>
    <definedName name="ha1_" localSheetId="1">[8]EB!$F$15</definedName>
    <definedName name="ha1_">#REF!</definedName>
    <definedName name="ha2_" localSheetId="1">[8]EB!$F$16</definedName>
    <definedName name="ha2_">#REF!</definedName>
    <definedName name="hi">[5]Main!$M$21</definedName>
    <definedName name="hi2_">[5]Main!#REF!</definedName>
    <definedName name="hii">[5]Main!$M$22</definedName>
    <definedName name="hlv" localSheetId="1">'[7]Fluidized Bed Drying'!$B$12</definedName>
    <definedName name="hlv">'[6]Pneumatic Conveying Drying'!$B$16</definedName>
    <definedName name="ho">[5]Main!$P$21</definedName>
    <definedName name="ho." localSheetId="1">[8]EB!$B$17</definedName>
    <definedName name="ho.">#REF!</definedName>
    <definedName name="ho2_">[5]Main!#REF!</definedName>
    <definedName name="hs1_" localSheetId="1">[8]EB!$F$6</definedName>
    <definedName name="hs1_">#REF!</definedName>
    <definedName name="hs2_" localSheetId="1">[8]EB!$F$7</definedName>
    <definedName name="hs2_">#REF!</definedName>
    <definedName name="k_x.a">[4]Absorption_packed!#REF!</definedName>
    <definedName name="kc">[5]Main!$C$14</definedName>
    <definedName name="ke">[5]Main!#REF!</definedName>
    <definedName name="kh">[5]Main!$F$14</definedName>
    <definedName name="ki">[5]Main!$M$13</definedName>
    <definedName name="ko">[5]Main!$P$13</definedName>
    <definedName name="L.">[4]Absorption_packed!$B$6</definedName>
    <definedName name="Lt">[5]Main!$M$7</definedName>
    <definedName name="ma">'[6]Pneumatic Conveying Drying'!$B$3</definedName>
    <definedName name="ma." localSheetId="1">[8]EB!$B$10</definedName>
    <definedName name="ma.">#REF!</definedName>
    <definedName name="mc">[5]Main!$C$4</definedName>
    <definedName name="me">[5]Main!#REF!</definedName>
    <definedName name="mh">[5]Main!$F$4</definedName>
    <definedName name="mi">[5]Main!$M$11</definedName>
    <definedName name="MM.a">[4]Absorption_packed!#REF!</definedName>
    <definedName name="MM.b">[4]Absorption_packed!#REF!</definedName>
    <definedName name="MM.c">[4]Absorption_packed!#REF!</definedName>
    <definedName name="MM_a">[4]Absorption_packed!$E$7</definedName>
    <definedName name="MM_b">[4]Absorption_packed!$E$8</definedName>
    <definedName name="MM_c">[4]Absorption_packed!$E$9</definedName>
    <definedName name="mo">[5]Main!$P$11</definedName>
    <definedName name="ms" localSheetId="1">[3]fr.num!$B$2</definedName>
    <definedName name="ms">[1]fr.num!$B$2</definedName>
    <definedName name="ms." localSheetId="1">[8]EB!$B$2</definedName>
    <definedName name="ms.">#REF!</definedName>
    <definedName name="np">[5]Main!$P$6</definedName>
    <definedName name="nt">[5]Main!$M$6</definedName>
    <definedName name="P">[5]Main!$P$7</definedName>
    <definedName name="P1.">'[6]Pneumatic Conveying Drying'!$B$20</definedName>
    <definedName name="Pa1.">'[6]Pneumatic Conveying Drying'!$B$21</definedName>
    <definedName name="phi_i">[5]Main!$M$24</definedName>
    <definedName name="phi_o">[5]Main!$P$24</definedName>
    <definedName name="Pr_i">[5]Main!$M$19</definedName>
    <definedName name="Pr_o">[5]Main!$P$19</definedName>
    <definedName name="Q">[5]Main!$J$12</definedName>
    <definedName name="R.">[5]Main!$J$13</definedName>
    <definedName name="ral">[5]Main!$T$5</definedName>
    <definedName name="Rc_" localSheetId="1">[3]fr.num!$B$8</definedName>
    <definedName name="Rc_">[1]fr.num!$B$8</definedName>
    <definedName name="Rd">[5]Main!$T$3</definedName>
    <definedName name="Rdc">[5]Main!#REF!</definedName>
    <definedName name="Rdh">[5]Main!#REF!</definedName>
    <definedName name="Rdshell">[5]Main!$P$3</definedName>
    <definedName name="Rdtube">[5]Main!$M$3</definedName>
    <definedName name="Re_i">[5]Main!$M$18</definedName>
    <definedName name="Re_o">[5]Main!$P$18</definedName>
    <definedName name="rho" localSheetId="1">'[7]Fluidized Bed Drying'!$B$11</definedName>
    <definedName name="ro_c">[5]Main!$C$16</definedName>
    <definedName name="ro_e">[5]Main!#REF!</definedName>
    <definedName name="ro_h">[5]Main!$F$16</definedName>
    <definedName name="ro_i">[5]Main!$M$15</definedName>
    <definedName name="ro_o">[5]Main!$P$15</definedName>
    <definedName name="S" localSheetId="1">[4]Absorption_packed!$E$2</definedName>
    <definedName name="S">[5]Main!#REF!</definedName>
    <definedName name="S.">[5]Main!$J$14</definedName>
    <definedName name="Squared">[5]Main!$J$4</definedName>
    <definedName name="t" localSheetId="1">'[2]9.7-1'!#REF!</definedName>
    <definedName name="t">'[2]9.7-1'!#REF!</definedName>
    <definedName name="t." localSheetId="1">[3]fr.num!#REF!</definedName>
    <definedName name="t.">[1]fr.num!#REF!</definedName>
    <definedName name="Ta1." localSheetId="1">[8]EB!$B$15</definedName>
    <definedName name="Ta1.">#REF!</definedName>
    <definedName name="Ta2." localSheetId="1">[8]EB!$B$16</definedName>
    <definedName name="Ta2.">#REF!</definedName>
    <definedName name="tc" localSheetId="1">[3]fr.num!$F$4</definedName>
    <definedName name="tc">[1]fr.num!$F$4</definedName>
    <definedName name="Tc1_">[5]Main!$C$7</definedName>
    <definedName name="Tc2_">[5]Main!$C$8</definedName>
    <definedName name="Tcm">[5]Main!$C$9</definedName>
    <definedName name="Th1_">[5]Main!$F$7</definedName>
    <definedName name="Th2_">[5]Main!$F$8</definedName>
    <definedName name="Thm">[5]Main!$F$9</definedName>
    <definedName name="Triangular">[5]Main!$J$3</definedName>
    <definedName name="Ts1." localSheetId="1">[8]EB!$B$6</definedName>
    <definedName name="Ts1.">#REF!</definedName>
    <definedName name="Ts2." localSheetId="1">[8]EB!$B$7</definedName>
    <definedName name="Ts2.">#REF!</definedName>
    <definedName name="U" localSheetId="1">[5]Main!$T$14</definedName>
    <definedName name="u">'[6]Pneumatic Conveying Drying'!#REF!</definedName>
    <definedName name="u_i">[5]Main!$M$23</definedName>
    <definedName name="u_o">[5]Main!$P$23</definedName>
    <definedName name="uc">[5]Main!$C$15</definedName>
    <definedName name="Uclean">[5]Main!$T$10</definedName>
    <definedName name="uh">[5]Main!$F$15</definedName>
    <definedName name="ui">[5]Main!$M$14</definedName>
    <definedName name="uo">[5]Main!$P$14</definedName>
    <definedName name="V.">[4]Absorption_packed!$B$2</definedName>
    <definedName name="Vc">[5]Main!$C$3</definedName>
    <definedName name="visc" localSheetId="1">'[7]Fluidized Bed Drying'!$B$10</definedName>
    <definedName name="visc">'[6]Pneumatic Conveying Drying'!#REF!</definedName>
    <definedName name="Wf" localSheetId="1">[3]fr.capilarity!$B$6</definedName>
    <definedName name="Wf">[1]fr.capilarity!$B$6</definedName>
    <definedName name="Wo" localSheetId="1">[3]fr.capilarity!$B$5</definedName>
    <definedName name="Wo">[1]fr.capilarity!$B$5</definedName>
    <definedName name="x1." localSheetId="1">[4]Absorption_packed!$B$9</definedName>
    <definedName name="X1.">#REF!</definedName>
    <definedName name="x2." localSheetId="1">[4]Absorption_packed!$B$7</definedName>
    <definedName name="X2.">#REF!</definedName>
    <definedName name="Xc" localSheetId="1">[3]fr.num!$B$7</definedName>
    <definedName name="Xc">[1]fr.num!$B$7</definedName>
    <definedName name="Xf" localSheetId="1">[3]fr.capilarity!$B$8</definedName>
    <definedName name="Xf">[1]fr.capilarity!$B$8</definedName>
    <definedName name="Xi" localSheetId="1">[3]fr.num!$B$5</definedName>
    <definedName name="Xi">[1]fr.num!$B$5</definedName>
    <definedName name="Xo" localSheetId="1">[3]fr.capilarity!$B$7</definedName>
    <definedName name="Xo">[1]fr.capilarity!$B$7</definedName>
    <definedName name="y1.">[4]Absorption_packed!$B$3</definedName>
    <definedName name="y2.">[4]Absorption_packed!$B$4</definedName>
  </definedNames>
  <calcPr calcId="171027"/>
</workbook>
</file>

<file path=xl/calcChain.xml><?xml version="1.0" encoding="utf-8"?>
<calcChain xmlns="http://schemas.openxmlformats.org/spreadsheetml/2006/main">
  <c r="B4" i="3" l="1"/>
  <c r="B3" i="3"/>
  <c r="B2" i="3" l="1"/>
  <c r="F17" i="3"/>
  <c r="F6" i="3"/>
  <c r="F7" i="3"/>
  <c r="F8" i="3"/>
  <c r="F10" i="3"/>
  <c r="F11" i="3"/>
  <c r="F12" i="3"/>
  <c r="B17" i="3" s="1"/>
  <c r="F14" i="3"/>
  <c r="F15" i="3" s="1"/>
  <c r="F16" i="3" s="1"/>
  <c r="B18" i="3"/>
  <c r="B19" i="3"/>
  <c r="B20" i="3" s="1"/>
  <c r="B22" i="3" l="1"/>
  <c r="B21" i="3"/>
  <c r="F18" i="3" s="1"/>
  <c r="F21" i="3" s="1"/>
  <c r="J3" i="3" l="1"/>
  <c r="M3" i="3"/>
  <c r="P3" i="3" l="1"/>
</calcChain>
</file>

<file path=xl/sharedStrings.xml><?xml version="1.0" encoding="utf-8"?>
<sst xmlns="http://schemas.openxmlformats.org/spreadsheetml/2006/main" count="77" uniqueCount="62">
  <si>
    <t>kJ/kg</t>
  </si>
  <si>
    <t>°C</t>
  </si>
  <si>
    <t>kJ/kg.K</t>
  </si>
  <si>
    <t>cs</t>
  </si>
  <si>
    <t>kg/s.m²</t>
  </si>
  <si>
    <t>G'</t>
  </si>
  <si>
    <t>kg/h.m²</t>
  </si>
  <si>
    <t>Gavg</t>
  </si>
  <si>
    <t>W/m².K</t>
  </si>
  <si>
    <t>h</t>
  </si>
  <si>
    <t>G</t>
  </si>
  <si>
    <t>Re</t>
  </si>
  <si>
    <t>kg/m³</t>
  </si>
  <si>
    <t>ro</t>
  </si>
  <si>
    <t>m</t>
  </si>
  <si>
    <t>Dp</t>
  </si>
  <si>
    <t>Vair</t>
  </si>
  <si>
    <t>m²/m³ bed</t>
  </si>
  <si>
    <t>a</t>
  </si>
  <si>
    <t>e</t>
  </si>
  <si>
    <t>m³/m³ bed</t>
  </si>
  <si>
    <t>Vs</t>
  </si>
  <si>
    <t>m/s</t>
  </si>
  <si>
    <t>u</t>
  </si>
  <si>
    <t>kg H2O/kg BDA</t>
  </si>
  <si>
    <t>Havg</t>
  </si>
  <si>
    <t>Tw</t>
  </si>
  <si>
    <t>kg/m.h</t>
  </si>
  <si>
    <t>viscosity</t>
  </si>
  <si>
    <t>Hw</t>
  </si>
  <si>
    <t>Tavg</t>
  </si>
  <si>
    <t>T1</t>
  </si>
  <si>
    <t>t</t>
  </si>
  <si>
    <t>tf</t>
  </si>
  <si>
    <t>tc</t>
  </si>
  <si>
    <t>H1</t>
  </si>
  <si>
    <t>TOTAL:</t>
  </si>
  <si>
    <t>Falling rate:</t>
  </si>
  <si>
    <t>Constant rate:</t>
  </si>
  <si>
    <t>X2'</t>
  </si>
  <si>
    <t>X2</t>
  </si>
  <si>
    <t>X1'</t>
  </si>
  <si>
    <t>X1</t>
  </si>
  <si>
    <t>Xc'</t>
  </si>
  <si>
    <t>Xc</t>
  </si>
  <si>
    <t>Xeq</t>
  </si>
  <si>
    <t>x</t>
  </si>
  <si>
    <t>Packed bed with cylinders</t>
  </si>
  <si>
    <t>L</t>
  </si>
  <si>
    <t>Through Circulation Drying</t>
  </si>
  <si>
    <t>D</t>
  </si>
  <si>
    <t>hlv_w</t>
  </si>
  <si>
    <t>kgH2O/kgSolid</t>
  </si>
  <si>
    <t>kgH2O/kgBDA</t>
  </si>
  <si>
    <t>m³/kgBDA</t>
  </si>
  <si>
    <t>rho_s</t>
  </si>
  <si>
    <t>rho_b</t>
  </si>
  <si>
    <t>Initial Data: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</si>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</sst>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/>
    <xf numFmtId="164" fontId="2" fillId="6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1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607803</xdr:colOff>
      <xdr:row>4</xdr:row>
      <xdr:rowOff>152399</xdr:rowOff>
    </xdr:from>
    <xdr:to>
      <xdr:col>13</xdr:col>
      <xdr:colOff>3490</xdr:colOff>
      <xdr:row>18</xdr:row>
      <xdr:rowOff>66674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5000"/>
        </a:blip>
        <a:srcRect/>
        <a:stretch>
          <a:fillRect/>
        </a:stretch>
      </xdr:blipFill>
      <xdr:spPr bwMode="auto">
        <a:xfrm>
          <a:off x="5494128" y="914399"/>
          <a:ext cx="2472262" cy="2581275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falling-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secagem_geankoplis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alling-r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pneumatic_convey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luidized_b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other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energy_bal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</sheetNames>
    <sheetDataSet>
      <sheetData sheetId="0">
        <row r="2">
          <cell r="B2">
            <v>400</v>
          </cell>
        </row>
        <row r="3">
          <cell r="B3">
            <v>18.600000000000001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8">
          <cell r="B8">
            <v>2.0408163265306124E-2</v>
          </cell>
        </row>
        <row r="17">
          <cell r="B17">
            <v>10.404962118414756</v>
          </cell>
        </row>
        <row r="18">
          <cell r="B18">
            <v>0.26022405259693132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6-3"/>
      <sheetName val="9.7-1"/>
      <sheetName val="9.8-1"/>
      <sheetName val="9.9-2"/>
    </sheetNames>
    <sheetDataSet>
      <sheetData sheetId="0" refreshError="1"/>
      <sheetData sheetId="1">
        <row r="2">
          <cell r="B2">
            <v>399</v>
          </cell>
        </row>
      </sheetData>
      <sheetData sheetId="2" refreshError="1"/>
      <sheetData sheetId="3">
        <row r="13">
          <cell r="B13">
            <v>-1.5691618094779027</v>
          </cell>
        </row>
        <row r="14">
          <cell r="B14">
            <v>6.2252247997270811E-3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  <sheetName val="Credits"/>
    </sheetNames>
    <sheetDataSet>
      <sheetData sheetId="0">
        <row r="2">
          <cell r="B2">
            <v>400</v>
          </cell>
        </row>
        <row r="3">
          <cell r="B3">
            <v>18.600000000000001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8">
          <cell r="B8">
            <v>2.0408163265306124E-2</v>
          </cell>
        </row>
      </sheetData>
      <sheetData sheetId="2"/>
      <sheetData sheetId="3">
        <row r="16">
          <cell r="B16">
            <v>-1.5691616873425742</v>
          </cell>
        </row>
        <row r="17">
          <cell r="B17">
            <v>6.2249989302176623E-3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eumatic Conveying Drying"/>
      <sheetName val="Credits"/>
    </sheetNames>
    <sheetDataSet>
      <sheetData sheetId="0">
        <row r="3">
          <cell r="B3">
            <v>3.46</v>
          </cell>
        </row>
        <row r="10">
          <cell r="B10">
            <v>0.39</v>
          </cell>
        </row>
        <row r="11">
          <cell r="B11">
            <v>0.25</v>
          </cell>
        </row>
        <row r="16">
          <cell r="B16">
            <v>563</v>
          </cell>
        </row>
        <row r="17">
          <cell r="B17">
            <v>0.47</v>
          </cell>
        </row>
        <row r="19">
          <cell r="B19">
            <v>7.4803468208092513E-2</v>
          </cell>
        </row>
        <row r="20">
          <cell r="B20">
            <v>0.10755457630480024</v>
          </cell>
        </row>
        <row r="21">
          <cell r="B21">
            <v>0.13833347889071318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idized Bed Drying"/>
      <sheetName val="Credits"/>
    </sheetNames>
    <sheetDataSet>
      <sheetData sheetId="0">
        <row r="8">
          <cell r="B8">
            <v>0.35</v>
          </cell>
        </row>
        <row r="9">
          <cell r="B9">
            <v>7.8700000000000003E-3</v>
          </cell>
        </row>
        <row r="10">
          <cell r="B10">
            <v>2.3E-2</v>
          </cell>
        </row>
        <row r="11">
          <cell r="B11">
            <v>5.0099999999999999E-2</v>
          </cell>
        </row>
        <row r="12">
          <cell r="B12">
            <v>900</v>
          </cell>
        </row>
        <row r="13">
          <cell r="B13">
            <v>60</v>
          </cell>
        </row>
        <row r="15">
          <cell r="B15">
            <v>17.165781995839762</v>
          </cell>
        </row>
        <row r="16">
          <cell r="B16">
            <v>34.331563991679523</v>
          </cell>
        </row>
        <row r="18">
          <cell r="B18">
            <v>0.4</v>
          </cell>
        </row>
        <row r="19">
          <cell r="B19">
            <v>0.46589343458738236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"/>
      <sheetName val="TCD"/>
    </sheetNames>
    <sheetDataSet>
      <sheetData sheetId="0">
        <row r="2">
          <cell r="B2">
            <v>453.6</v>
          </cell>
        </row>
        <row r="5">
          <cell r="B5">
            <v>1.4650000000000001</v>
          </cell>
        </row>
        <row r="6">
          <cell r="B6">
            <v>26.7</v>
          </cell>
          <cell r="F6">
            <v>43.587216000000005</v>
          </cell>
        </row>
        <row r="7">
          <cell r="B7">
            <v>62.8</v>
          </cell>
          <cell r="F7">
            <v>92.527887199999995</v>
          </cell>
        </row>
        <row r="8">
          <cell r="B8">
            <v>4.1870000000000003</v>
          </cell>
        </row>
        <row r="10">
          <cell r="B10">
            <v>1170.9360677458844</v>
          </cell>
        </row>
        <row r="11">
          <cell r="B11">
            <v>0.01</v>
          </cell>
        </row>
        <row r="12">
          <cell r="B12">
            <v>2.4720530415620192E-2</v>
          </cell>
        </row>
        <row r="13">
          <cell r="B13">
            <v>1.0237999999999998</v>
          </cell>
        </row>
        <row r="14">
          <cell r="B14">
            <v>1.0514745971813659</v>
          </cell>
        </row>
        <row r="15">
          <cell r="B15">
            <v>93.3</v>
          </cell>
          <cell r="F15">
            <v>120.53053999999999</v>
          </cell>
        </row>
        <row r="16">
          <cell r="B16">
            <v>37.799999999999997</v>
          </cell>
          <cell r="F16">
            <v>101.57178634292174</v>
          </cell>
        </row>
        <row r="17">
          <cell r="B17">
            <v>2501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Balance"/>
      <sheetName val="Credits"/>
    </sheetNames>
    <sheetDataSet>
      <sheetData sheetId="0">
        <row r="9">
          <cell r="B9">
            <v>4.1870000000000003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abSelected="1" workbookViewId="0">
      <selection activeCell="H6" sqref="H6"/>
    </sheetView>
  </sheetViews>
  <sheetFormatPr defaultRowHeight="15" x14ac:dyDescent="0.25"/>
  <cols>
    <col min="6" max="6" width="9.28515625" customWidth="1"/>
    <col min="10" max="10" width="9.5703125" customWidth="1"/>
  </cols>
  <sheetData>
    <row r="1" spans="1:17" x14ac:dyDescent="0.25">
      <c r="A1" s="20" t="s">
        <v>57</v>
      </c>
      <c r="B1" s="20"/>
    </row>
    <row r="2" spans="1:17" x14ac:dyDescent="0.25">
      <c r="A2" s="2" t="s">
        <v>50</v>
      </c>
      <c r="B2" s="15">
        <f>6.35*0.001</f>
        <v>6.3499999999999997E-3</v>
      </c>
      <c r="C2" t="s">
        <v>14</v>
      </c>
      <c r="E2" s="18" t="s">
        <v>49</v>
      </c>
      <c r="F2" s="18"/>
      <c r="G2" s="18"/>
      <c r="I2" s="13" t="s">
        <v>38</v>
      </c>
      <c r="L2" s="13" t="s">
        <v>37</v>
      </c>
      <c r="O2" s="13" t="s">
        <v>36</v>
      </c>
    </row>
    <row r="3" spans="1:17" x14ac:dyDescent="0.25">
      <c r="A3" s="2" t="s">
        <v>48</v>
      </c>
      <c r="B3" s="15">
        <f>25.4*0.001</f>
        <v>2.5399999999999999E-2</v>
      </c>
      <c r="C3" t="s">
        <v>14</v>
      </c>
      <c r="E3" s="19" t="s">
        <v>47</v>
      </c>
      <c r="F3" s="19"/>
      <c r="G3" s="19"/>
      <c r="I3" s="11" t="s">
        <v>34</v>
      </c>
      <c r="J3" s="14">
        <f>(B15*B16*1000*B4*(F7-F6))/(B22*B17*1000*(B10-B12)*(1-EXP(-F21*F16*B4/(B22*B17*1000))))/3600</f>
        <v>0.23380757952215606</v>
      </c>
      <c r="K3" t="s">
        <v>9</v>
      </c>
      <c r="L3" s="11" t="s">
        <v>33</v>
      </c>
      <c r="M3" s="14">
        <f>(B15*B16*1000*B4*F6*LN(F6/F8))/(B22*B17*1000*(B10-B12)*(1-EXP(-F21*F16*B4/(B22*B17*1000))))/3600</f>
        <v>0.38828513726801012</v>
      </c>
      <c r="N3" t="s">
        <v>9</v>
      </c>
      <c r="O3" s="11" t="s">
        <v>32</v>
      </c>
      <c r="P3" s="10">
        <f>J3+M3</f>
        <v>0.6220927167901662</v>
      </c>
      <c r="Q3" t="s">
        <v>9</v>
      </c>
    </row>
    <row r="4" spans="1:17" x14ac:dyDescent="0.25">
      <c r="A4" s="2" t="s">
        <v>46</v>
      </c>
      <c r="B4" s="16">
        <f>50.8*0.001</f>
        <v>5.0799999999999998E-2</v>
      </c>
      <c r="C4" t="s">
        <v>14</v>
      </c>
    </row>
    <row r="5" spans="1:17" x14ac:dyDescent="0.25">
      <c r="A5" s="2" t="s">
        <v>45</v>
      </c>
      <c r="B5" s="17">
        <v>0.01</v>
      </c>
      <c r="C5" t="s">
        <v>52</v>
      </c>
    </row>
    <row r="6" spans="1:17" x14ac:dyDescent="0.25">
      <c r="A6" s="2" t="s">
        <v>44</v>
      </c>
      <c r="B6" s="17">
        <v>0.5</v>
      </c>
      <c r="C6" t="s">
        <v>52</v>
      </c>
      <c r="E6" s="1" t="s">
        <v>43</v>
      </c>
      <c r="F6" s="12">
        <f>B6-B$5</f>
        <v>0.49</v>
      </c>
    </row>
    <row r="7" spans="1:17" x14ac:dyDescent="0.25">
      <c r="A7" s="2" t="s">
        <v>42</v>
      </c>
      <c r="B7" s="17">
        <v>1</v>
      </c>
      <c r="C7" t="s">
        <v>52</v>
      </c>
      <c r="E7" s="1" t="s">
        <v>41</v>
      </c>
      <c r="F7" s="12">
        <f>B7-B$5</f>
        <v>0.99</v>
      </c>
    </row>
    <row r="8" spans="1:17" x14ac:dyDescent="0.25">
      <c r="A8" s="2" t="s">
        <v>40</v>
      </c>
      <c r="B8" s="17">
        <v>0.1</v>
      </c>
      <c r="C8" t="s">
        <v>52</v>
      </c>
      <c r="E8" s="1" t="s">
        <v>39</v>
      </c>
      <c r="F8" s="12">
        <f>B8-B$5</f>
        <v>9.0000000000000011E-2</v>
      </c>
    </row>
    <row r="9" spans="1:17" x14ac:dyDescent="0.25">
      <c r="A9" s="2" t="s">
        <v>35</v>
      </c>
      <c r="B9" s="17">
        <v>0.04</v>
      </c>
      <c r="C9" t="s">
        <v>53</v>
      </c>
    </row>
    <row r="10" spans="1:17" x14ac:dyDescent="0.25">
      <c r="A10" s="2" t="s">
        <v>31</v>
      </c>
      <c r="B10" s="15">
        <v>121.1</v>
      </c>
      <c r="C10" t="s">
        <v>1</v>
      </c>
      <c r="E10" s="5" t="s">
        <v>30</v>
      </c>
      <c r="F10" s="1">
        <f>AVERAGE(B10,B12)</f>
        <v>84.15</v>
      </c>
      <c r="G10" t="s">
        <v>1</v>
      </c>
    </row>
    <row r="11" spans="1:17" x14ac:dyDescent="0.25">
      <c r="A11" s="2" t="s">
        <v>29</v>
      </c>
      <c r="B11" s="17">
        <v>7.3999999999999996E-2</v>
      </c>
      <c r="C11" t="s">
        <v>53</v>
      </c>
      <c r="E11" s="5" t="s">
        <v>28</v>
      </c>
      <c r="F11" s="1">
        <f>3600*2.1*10^-5</f>
        <v>7.5600000000000001E-2</v>
      </c>
      <c r="G11" t="s">
        <v>27</v>
      </c>
    </row>
    <row r="12" spans="1:17" x14ac:dyDescent="0.25">
      <c r="A12" s="2" t="s">
        <v>26</v>
      </c>
      <c r="B12" s="15">
        <v>47.2</v>
      </c>
      <c r="C12" t="s">
        <v>1</v>
      </c>
      <c r="E12" s="5" t="s">
        <v>25</v>
      </c>
      <c r="F12" s="3">
        <f>AVERAGE(B9,B11)</f>
        <v>5.6999999999999995E-2</v>
      </c>
      <c r="G12" t="s">
        <v>24</v>
      </c>
    </row>
    <row r="13" spans="1:17" x14ac:dyDescent="0.25">
      <c r="A13" s="2" t="s">
        <v>23</v>
      </c>
      <c r="B13" s="15">
        <v>0.81100000000000005</v>
      </c>
      <c r="C13" t="s">
        <v>22</v>
      </c>
    </row>
    <row r="14" spans="1:17" x14ac:dyDescent="0.25">
      <c r="A14" s="2" t="s">
        <v>55</v>
      </c>
      <c r="B14" s="15">
        <v>1602</v>
      </c>
      <c r="C14" t="s">
        <v>12</v>
      </c>
      <c r="E14" s="5" t="s">
        <v>21</v>
      </c>
      <c r="F14" s="3">
        <f>B15/B14</f>
        <v>0.40012484394506864</v>
      </c>
      <c r="G14" t="s">
        <v>20</v>
      </c>
    </row>
    <row r="15" spans="1:17" x14ac:dyDescent="0.25">
      <c r="A15" s="2" t="s">
        <v>56</v>
      </c>
      <c r="B15" s="15">
        <v>641</v>
      </c>
      <c r="C15" t="s">
        <v>12</v>
      </c>
      <c r="E15" s="1" t="s">
        <v>19</v>
      </c>
      <c r="F15" s="3">
        <f>1-F14</f>
        <v>0.59987515605493136</v>
      </c>
    </row>
    <row r="16" spans="1:17" x14ac:dyDescent="0.25">
      <c r="A16" s="2" t="s">
        <v>51</v>
      </c>
      <c r="B16" s="15">
        <v>2389</v>
      </c>
      <c r="C16" t="s">
        <v>0</v>
      </c>
      <c r="E16" s="1" t="s">
        <v>18</v>
      </c>
      <c r="F16" s="3">
        <f>4*(1-F15)*(B3+0.5*B2)/(B2*B3)</f>
        <v>283.55303901619038</v>
      </c>
      <c r="G16" t="s">
        <v>17</v>
      </c>
    </row>
    <row r="17" spans="1:7" x14ac:dyDescent="0.25">
      <c r="A17" s="1" t="s">
        <v>3</v>
      </c>
      <c r="B17" s="1">
        <f>1.005+1.88*F12</f>
        <v>1.1121599999999998</v>
      </c>
      <c r="C17" t="s">
        <v>2</v>
      </c>
      <c r="E17" s="5" t="s">
        <v>15</v>
      </c>
      <c r="F17" s="1">
        <f>(B2*B3+0.5*B2^2)^0.5</f>
        <v>1.347038418160373E-2</v>
      </c>
      <c r="G17" t="s">
        <v>14</v>
      </c>
    </row>
    <row r="18" spans="1:7" x14ac:dyDescent="0.25">
      <c r="A18" s="9" t="s">
        <v>16</v>
      </c>
      <c r="B18" s="9">
        <f>0.001*(2.83+4.56*B9)*(273+B10)</f>
        <v>1.1871868400000001</v>
      </c>
      <c r="C18" t="s">
        <v>54</v>
      </c>
      <c r="E18" s="5" t="s">
        <v>11</v>
      </c>
      <c r="F18" s="1">
        <f>F17*B21/F11</f>
        <v>463.16683599788291</v>
      </c>
    </row>
    <row r="19" spans="1:7" x14ac:dyDescent="0.25">
      <c r="A19" s="9" t="s">
        <v>13</v>
      </c>
      <c r="B19" s="9">
        <f>(1+B9)/B18</f>
        <v>0.87602049227567247</v>
      </c>
      <c r="C19" t="s">
        <v>12</v>
      </c>
    </row>
    <row r="20" spans="1:7" x14ac:dyDescent="0.25">
      <c r="A20" s="5" t="s">
        <v>10</v>
      </c>
      <c r="B20" s="5">
        <f>3600*B13*B19*(1/(1+B9))</f>
        <v>2459.2590665846669</v>
      </c>
      <c r="C20" t="s">
        <v>6</v>
      </c>
    </row>
    <row r="21" spans="1:7" x14ac:dyDescent="0.25">
      <c r="A21" s="8" t="s">
        <v>7</v>
      </c>
      <c r="B21" s="8">
        <f>B20*(1+F12)</f>
        <v>2599.436833379993</v>
      </c>
      <c r="C21" t="s">
        <v>6</v>
      </c>
      <c r="E21" s="5" t="s">
        <v>9</v>
      </c>
      <c r="F21" s="5">
        <f>IF((F18&gt;350), (0.151*(B21^0.59)/(F17^0.41)), (0.214*(B21^0.49)/(F17^0.51)))</f>
        <v>91.350288445610076</v>
      </c>
      <c r="G21" t="s">
        <v>8</v>
      </c>
    </row>
    <row r="22" spans="1:7" x14ac:dyDescent="0.25">
      <c r="A22" s="7" t="s">
        <v>5</v>
      </c>
      <c r="B22" s="6">
        <f>B20/3600</f>
        <v>0.68312751849574083</v>
      </c>
      <c r="C22" t="s">
        <v>4</v>
      </c>
    </row>
    <row r="25" spans="1:7" x14ac:dyDescent="0.25">
      <c r="A25" s="4"/>
    </row>
  </sheetData>
  <sheetProtection algorithmName="SHA-512" hashValue="If+sk0yp94s9ZVOnZDW5wnMSUQa8qlRnkGiLd1sZPh572NpfXBF937k8twehU/B6P1dnyoq5uBMiajf1JrR3EA==" saltValue="b/0N+XnjtXHOKYGM72shIA==" spinCount="100000" sheet="1" objects="1" scenarios="1"/>
  <mergeCells count="3">
    <mergeCell ref="E2:G2"/>
    <mergeCell ref="E3:G3"/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21" t="s">
        <v>58</v>
      </c>
      <c r="C3" s="22"/>
      <c r="D3" s="22"/>
      <c r="E3" s="23"/>
    </row>
    <row r="4" spans="2:5" x14ac:dyDescent="0.25">
      <c r="B4" s="24" t="s">
        <v>59</v>
      </c>
      <c r="C4" s="25" t="s">
        <v>60</v>
      </c>
      <c r="D4" s="25"/>
      <c r="E4" s="26"/>
    </row>
    <row r="5" spans="2:5" ht="15.75" thickBot="1" x14ac:dyDescent="0.3">
      <c r="B5" s="27" t="s">
        <v>61</v>
      </c>
      <c r="C5" s="28">
        <v>2017</v>
      </c>
      <c r="D5" s="29"/>
      <c r="E5" s="30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Through Circulation Drying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2017-03-27T03:25:15Z</dcterms:modified>
</cp:coreProperties>
</file>