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CRBdQ0JYtguXU/2Dr+R1oedohw4yQ2Wu/C/tfOYlA7kVeP/ECui0ZBaB0B8CaQE8KKFTY6A4tbiOCK2N8p9zWA==" workbookSaltValue="C3jzOWwg9zfNkRLxAkGAhw==" workbookSpinCount="100000" lockStructure="1"/>
  <bookViews>
    <workbookView xWindow="360" yWindow="300" windowWidth="18735" windowHeight="11700"/>
  </bookViews>
  <sheets>
    <sheet name="3" sheetId="1" r:id="rId1"/>
    <sheet name="Credits" sheetId="2" r:id="rId2"/>
  </sheets>
  <externalReferences>
    <externalReference r:id="rId3"/>
    <externalReference r:id="rId4"/>
  </externalReferences>
  <definedNames>
    <definedName name="A">'3'!#REF!</definedName>
    <definedName name="A.">[1]Operation!$C$3</definedName>
    <definedName name="A1.">'3'!$O$6</definedName>
    <definedName name="A1_">'3'!$O$6</definedName>
    <definedName name="A2.">'3'!$O$7</definedName>
    <definedName name="A2_">'3'!$O$7</definedName>
    <definedName name="A3.">'3'!$O$8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>[2]Main!$P$8</definedName>
    <definedName name="B.">[1]Operation!$C$4</definedName>
    <definedName name="BPR1.">'3'!$E$11</definedName>
    <definedName name="BPR2.">'3'!$H$11</definedName>
    <definedName name="BPR2_">'3'!$H$11</definedName>
    <definedName name="BPR3.">'3'!$K$11</definedName>
    <definedName name="C.">[1]Operation!$C$5</definedName>
    <definedName name="Cp1.">'3'!$E$12</definedName>
    <definedName name="Cp2.">'3'!$H$12</definedName>
    <definedName name="Cp2_">'3'!$H$12</definedName>
    <definedName name="Cp3.">'3'!$K$12</definedName>
    <definedName name="Cpc">[2]Main!$C$13</definedName>
    <definedName name="Cpe">[2]Main!#REF!</definedName>
    <definedName name="cpF">'3'!$B$5</definedName>
    <definedName name="Cph">[2]Main!$F$13</definedName>
    <definedName name="Cpi">[2]Main!$M$12</definedName>
    <definedName name="Cpo">[2]Main!$P$12</definedName>
    <definedName name="cpV">'3'!$B$10</definedName>
    <definedName name="D.">[1]Equilibrium!$R$3</definedName>
    <definedName name="D_shell">[2]Main!#REF!</definedName>
    <definedName name="Deq">[2]Main!$T$4</definedName>
    <definedName name="Dh">[2]Main!#REF!</definedName>
    <definedName name="Dshell">[2]Main!$P$4</definedName>
    <definedName name="dT" localSheetId="1">[2]Main!$J$16</definedName>
    <definedName name="dT">'3'!$B$14</definedName>
    <definedName name="dT1.">'3'!$E$15</definedName>
    <definedName name="dT2.">'3'!$H$15</definedName>
    <definedName name="dT3.">'3'!$K$15</definedName>
    <definedName name="dT3calc">'3'!$K$14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>[1]Equilibrium!$R$4</definedName>
    <definedName name="eu">[2]Main!#REF!</definedName>
    <definedName name="F" localSheetId="1">[2]Main!$J$15</definedName>
    <definedName name="F">'3'!#REF!</definedName>
    <definedName name="F." localSheetId="1">[1]Equilibrium!$R$5</definedName>
    <definedName name="F.">'3'!$B$2</definedName>
    <definedName name="Gi">[2]Main!$M$17</definedName>
    <definedName name="Go">[2]Main!$P$17</definedName>
    <definedName name="h_i">[2]Main!$M$25</definedName>
    <definedName name="h_o">[2]Main!$P$25</definedName>
    <definedName name="h1sat">'3'!#REF!</definedName>
    <definedName name="h2sat">'3'!#REF!</definedName>
    <definedName name="hF">'3'!$B$22</definedName>
    <definedName name="hi">[2]Main!$M$21</definedName>
    <definedName name="hi2_">[2]Main!#REF!</definedName>
    <definedName name="hii">[2]Main!$M$22</definedName>
    <definedName name="hL1.">'3'!$E$22</definedName>
    <definedName name="HL1sat">'3'!$E$20</definedName>
    <definedName name="hL2.">'3'!$H$22</definedName>
    <definedName name="HL2sat">'3'!$H$20</definedName>
    <definedName name="hL3.">'3'!$K$22</definedName>
    <definedName name="HL3sat">'3'!$K$20</definedName>
    <definedName name="ho">[2]Main!$P$21</definedName>
    <definedName name="ho2_">[2]Main!#REF!</definedName>
    <definedName name="hs">'3'!#REF!</definedName>
    <definedName name="hs1.">'3'!$B$23</definedName>
    <definedName name="hs1_">'3'!$B$23</definedName>
    <definedName name="hs2.">'3'!$E$23</definedName>
    <definedName name="hs3.">'3'!$H$23</definedName>
    <definedName name="Hv">'3'!$B$25</definedName>
    <definedName name="hV1.">'3'!$E$21</definedName>
    <definedName name="HV1sat">'3'!$E$19</definedName>
    <definedName name="hV2.">'3'!$H$21</definedName>
    <definedName name="HV2sat">'3'!$H$19</definedName>
    <definedName name="hV3.">'3'!$K$21</definedName>
    <definedName name="HV3sat">'3'!$K$19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 localSheetId="1">[1]Absorption_packed!$B$6</definedName>
    <definedName name="L.">'3'!#REF!</definedName>
    <definedName name="L_">'3'!#REF!</definedName>
    <definedName name="L1.">'3'!$E$3</definedName>
    <definedName name="L2.">'3'!$H$3</definedName>
    <definedName name="L3.">'3'!$K$3</definedName>
    <definedName name="Lt">[2]Main!$M$7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p">[2]Main!$P$6</definedName>
    <definedName name="nt">[2]Main!$M$6</definedName>
    <definedName name="P">[2]Main!$P$7</definedName>
    <definedName name="P1.">'3'!#REF!</definedName>
    <definedName name="P1_">'3'!#REF!</definedName>
    <definedName name="P2.">'3'!$H$8</definedName>
    <definedName name="P3.">'3'!$K$8</definedName>
    <definedName name="phi_i">[2]Main!$M$24</definedName>
    <definedName name="phi_o">[2]Main!$P$24</definedName>
    <definedName name="Pr_i">[2]Main!$M$19</definedName>
    <definedName name="Pr_o">[2]Main!$P$19</definedName>
    <definedName name="Ps">'3'!$B$9</definedName>
    <definedName name="Q" localSheetId="1">[2]Main!$J$12</definedName>
    <definedName name="q">'3'!#REF!</definedName>
    <definedName name="q1.">'3'!$O$2</definedName>
    <definedName name="q1_">'3'!$O$2</definedName>
    <definedName name="q2.">'3'!$O$3</definedName>
    <definedName name="q2_">'3'!$O$3</definedName>
    <definedName name="q3.">'3'!$O$4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1">[1]Absorption_packed!$E$2</definedName>
    <definedName name="S">'3'!$B$7</definedName>
    <definedName name="S.">[2]Main!$J$14</definedName>
    <definedName name="solver_adj" localSheetId="0" hidden="1">'3'!$H$15,'3'!$K$15,'3'!$H$2,'3'!$K$2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'3'!$O$6</definedName>
    <definedName name="solver_lhs2" localSheetId="0" hidden="1">'3'!$O$6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'3'!$B$27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hs1" localSheetId="0" hidden="1">'3'!$O$7</definedName>
    <definedName name="solver_rhs2" localSheetId="0" hidden="1">'3'!$O$8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quared">[2]Main!$J$4</definedName>
    <definedName name="T1.">'3'!$E$16</definedName>
    <definedName name="T1_">'3'!$H$13</definedName>
    <definedName name="T1sat">'3'!$E$17</definedName>
    <definedName name="T2.">'3'!$H$16</definedName>
    <definedName name="T2sat">'3'!$H$17</definedName>
    <definedName name="T3.">'3'!$K$16</definedName>
    <definedName name="T3sat">'3'!$K$17</definedName>
    <definedName name="Tc1_">[2]Main!$C$7</definedName>
    <definedName name="Tc2_">[2]Main!$C$8</definedName>
    <definedName name="Tcm">[2]Main!$C$9</definedName>
    <definedName name="TF">'3'!$B$4</definedName>
    <definedName name="Th1_">[2]Main!$F$7</definedName>
    <definedName name="Th2_">[2]Main!$F$8</definedName>
    <definedName name="Thm">[2]Main!$F$9</definedName>
    <definedName name="TL">'3'!#REF!</definedName>
    <definedName name="Triangular">[2]Main!$J$3</definedName>
    <definedName name="Ts">'3'!$B$8</definedName>
    <definedName name="U" localSheetId="1">[2]Main!$T$14</definedName>
    <definedName name="U">'3'!#REF!</definedName>
    <definedName name="u_i">[2]Main!$M$23</definedName>
    <definedName name="u_o">[2]Main!$P$23</definedName>
    <definedName name="U1.">'3'!$E$7</definedName>
    <definedName name="U2.">'3'!$H$7</definedName>
    <definedName name="U3.">'3'!$K$7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">'3'!#REF!</definedName>
    <definedName name="V." localSheetId="1">[1]Absorption_packed!$B$2</definedName>
    <definedName name="V.">'3'!#REF!</definedName>
    <definedName name="V1.">'3'!$E$2</definedName>
    <definedName name="V2.">'3'!$H$2</definedName>
    <definedName name="V3.">'3'!$K$2</definedName>
    <definedName name="Vc">[2]Main!$C$3</definedName>
    <definedName name="x1." localSheetId="1">[1]Absorption_packed!$B$9</definedName>
    <definedName name="x1.">'3'!$E$4</definedName>
    <definedName name="x2." localSheetId="1">[1]Absorption_packed!$B$7</definedName>
    <definedName name="x2.">'3'!$H$4</definedName>
    <definedName name="x3.">'3'!$K$4</definedName>
    <definedName name="xF">'3'!$B$3</definedName>
    <definedName name="xL">'3'!$E$4</definedName>
    <definedName name="xV">'3'!#REF!</definedName>
    <definedName name="y1." localSheetId="1">[1]Absorption_packed!$B$3</definedName>
    <definedName name="y1.">'3'!#REF!</definedName>
    <definedName name="y2." localSheetId="1">[1]Absorption_packed!$B$4</definedName>
    <definedName name="y2.">'3'!#REF!</definedName>
  </definedNames>
  <calcPr calcId="171027"/>
</workbook>
</file>

<file path=xl/calcChain.xml><?xml version="1.0" encoding="utf-8"?>
<calcChain xmlns="http://schemas.openxmlformats.org/spreadsheetml/2006/main">
  <c r="B5" i="1" l="1"/>
  <c r="B22" i="1" s="1"/>
  <c r="K12" i="1" l="1"/>
  <c r="K11" i="1"/>
  <c r="K3" i="1"/>
  <c r="H3" i="1" s="1"/>
  <c r="E3" i="1" s="1"/>
  <c r="E4" i="1" s="1"/>
  <c r="E11" i="1" s="1"/>
  <c r="E2" i="1" l="1"/>
  <c r="K16" i="1"/>
  <c r="K22" i="1" s="1"/>
  <c r="K21" i="1"/>
  <c r="E21" i="1"/>
  <c r="E23" i="1" s="1"/>
  <c r="E12" i="1"/>
  <c r="H4" i="1"/>
  <c r="O3" i="1" l="1"/>
  <c r="O7" i="1" s="1"/>
  <c r="H12" i="1"/>
  <c r="H11" i="1"/>
  <c r="H21" i="1" l="1"/>
  <c r="H23" i="1" s="1"/>
  <c r="O4" i="1" s="1"/>
  <c r="O8" i="1" s="1"/>
  <c r="B14" i="1"/>
  <c r="E15" i="1" s="1"/>
  <c r="E17" i="1" s="1"/>
  <c r="E16" i="1" s="1"/>
  <c r="H17" i="1" l="1"/>
  <c r="H16" i="1" s="1"/>
  <c r="H22" i="1" s="1"/>
  <c r="K27" i="1" s="1"/>
  <c r="E22" i="1"/>
  <c r="B7" i="1" s="1"/>
  <c r="K14" i="1"/>
  <c r="E14" i="1"/>
  <c r="H14" i="1"/>
  <c r="H27" i="1" l="1"/>
  <c r="O10" i="1"/>
  <c r="O2" i="1"/>
  <c r="O6" i="1" s="1"/>
  <c r="E27" i="1"/>
  <c r="B27" i="1" l="1"/>
</calcChain>
</file>

<file path=xl/sharedStrings.xml><?xml version="1.0" encoding="utf-8"?>
<sst xmlns="http://schemas.openxmlformats.org/spreadsheetml/2006/main" count="146" uniqueCount="96">
  <si>
    <t>xF</t>
  </si>
  <si>
    <t>TF</t>
  </si>
  <si>
    <t>kg/h</t>
  </si>
  <si>
    <t>kPa</t>
  </si>
  <si>
    <t>Ps</t>
  </si>
  <si>
    <t>Ts</t>
  </si>
  <si>
    <t>W/m².K</t>
  </si>
  <si>
    <t>F.</t>
  </si>
  <si>
    <t>cpF</t>
  </si>
  <si>
    <t>kJ/kg.K</t>
  </si>
  <si>
    <t>kJ/kg</t>
  </si>
  <si>
    <t>S</t>
  </si>
  <si>
    <t>T1.</t>
  </si>
  <si>
    <t>m²</t>
  </si>
  <si>
    <t>W</t>
  </si>
  <si>
    <t>V1.</t>
  </si>
  <si>
    <t>L1.</t>
  </si>
  <si>
    <t>L2.</t>
  </si>
  <si>
    <t>x2.</t>
  </si>
  <si>
    <t>x1.</t>
  </si>
  <si>
    <t>V2.</t>
  </si>
  <si>
    <t>U2.</t>
  </si>
  <si>
    <t>U1.</t>
  </si>
  <si>
    <t>°C</t>
  </si>
  <si>
    <t>T2.</t>
  </si>
  <si>
    <t>cpV</t>
  </si>
  <si>
    <t>BPR2.</t>
  </si>
  <si>
    <t>Cp2.</t>
  </si>
  <si>
    <t>Cp1.</t>
  </si>
  <si>
    <t>BPR1.</t>
  </si>
  <si>
    <t>dT</t>
  </si>
  <si>
    <t>T2sat</t>
  </si>
  <si>
    <t>1st effect</t>
  </si>
  <si>
    <t>2nd effect</t>
  </si>
  <si>
    <t>Feed</t>
  </si>
  <si>
    <t>Steam</t>
  </si>
  <si>
    <t>dT1.</t>
  </si>
  <si>
    <t>dT2.</t>
  </si>
  <si>
    <t>T1sat</t>
  </si>
  <si>
    <t>dT1calc</t>
  </si>
  <si>
    <t>dT2calc</t>
  </si>
  <si>
    <t>hV1.</t>
  </si>
  <si>
    <t>hL1.</t>
  </si>
  <si>
    <t>hs2.</t>
  </si>
  <si>
    <t>hV2.</t>
  </si>
  <si>
    <t>hL2.</t>
  </si>
  <si>
    <t>hF</t>
  </si>
  <si>
    <t>HV1sat</t>
  </si>
  <si>
    <t>HL1sat</t>
  </si>
  <si>
    <t>HV2sat</t>
  </si>
  <si>
    <t>HL2sat</t>
  </si>
  <si>
    <t>http://www.engineeringtoolbox.com/saturated-steam-properties-d_457.html</t>
  </si>
  <si>
    <t>Source:</t>
  </si>
  <si>
    <t>Economy</t>
  </si>
  <si>
    <t>Energy Balance 1</t>
  </si>
  <si>
    <t>Energy Balance 2</t>
  </si>
  <si>
    <t>EB1</t>
  </si>
  <si>
    <t>EB2</t>
  </si>
  <si>
    <t>EB</t>
  </si>
  <si>
    <t>TOTAL:</t>
  </si>
  <si>
    <t>hs1.</t>
  </si>
  <si>
    <t>q1.</t>
  </si>
  <si>
    <t>q2.</t>
  </si>
  <si>
    <t>A1.</t>
  </si>
  <si>
    <t>A2.</t>
  </si>
  <si>
    <t>Heat Flow</t>
  </si>
  <si>
    <t>Areas</t>
  </si>
  <si>
    <t>Steam Economy</t>
  </si>
  <si>
    <t>3rd effect</t>
  </si>
  <si>
    <t>V3.</t>
  </si>
  <si>
    <t>L3.</t>
  </si>
  <si>
    <t>x3.</t>
  </si>
  <si>
    <t>U3.</t>
  </si>
  <si>
    <t>P3.</t>
  </si>
  <si>
    <t>BPR3.</t>
  </si>
  <si>
    <t>Cp3.</t>
  </si>
  <si>
    <t>dT3calc</t>
  </si>
  <si>
    <t>dT3.</t>
  </si>
  <si>
    <t>T3.</t>
  </si>
  <si>
    <t>T3sat</t>
  </si>
  <si>
    <t>HV3sat</t>
  </si>
  <si>
    <t>HL3sat</t>
  </si>
  <si>
    <t>hV3.</t>
  </si>
  <si>
    <t>hL3.</t>
  </si>
  <si>
    <t>EB3</t>
  </si>
  <si>
    <t>Energy Balance 3</t>
  </si>
  <si>
    <t>q3.</t>
  </si>
  <si>
    <t>A3.</t>
  </si>
  <si>
    <t>hs3.</t>
  </si>
  <si>
    <t>A1 = A2 = A3!</t>
  </si>
  <si>
    <t>Triple-effect</t>
  </si>
  <si>
    <t>Evaporator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</si>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</sst>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Font="1"/>
    <xf numFmtId="1" fontId="2" fillId="3" borderId="1" xfId="0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1" fontId="3" fillId="5" borderId="1" xfId="0" applyNumberFormat="1" applyFont="1" applyFill="1" applyBorder="1" applyAlignment="1" applyProtection="1">
      <alignment horizontal="center"/>
      <protection locked="0"/>
    </xf>
    <xf numFmtId="2" fontId="2" fillId="5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165" fontId="0" fillId="5" borderId="1" xfId="0" applyNumberFormat="1" applyFill="1" applyBorder="1" applyAlignment="1" applyProtection="1">
      <alignment horizontal="center"/>
      <protection locked="0"/>
    </xf>
    <xf numFmtId="0" fontId="0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17</xdr:row>
      <xdr:rowOff>169855</xdr:rowOff>
    </xdr:from>
    <xdr:to>
      <xdr:col>19</xdr:col>
      <xdr:colOff>90008</xdr:colOff>
      <xdr:row>27</xdr:row>
      <xdr:rowOff>152400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/>
        <a:stretch>
          <a:fillRect/>
        </a:stretch>
      </xdr:blipFill>
      <xdr:spPr bwMode="auto">
        <a:xfrm>
          <a:off x="7400925" y="3427405"/>
          <a:ext cx="4347683" cy="188754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tabSelected="1" zoomScaleNormal="100" workbookViewId="0">
      <selection activeCell="B12" sqref="B12"/>
    </sheetView>
  </sheetViews>
  <sheetFormatPr defaultRowHeight="15" x14ac:dyDescent="0.25"/>
  <cols>
    <col min="2" max="2" width="9.7109375" bestFit="1" customWidth="1"/>
    <col min="8" max="8" width="9.7109375" bestFit="1" customWidth="1"/>
  </cols>
  <sheetData>
    <row r="1" spans="1:16" x14ac:dyDescent="0.25">
      <c r="A1" s="30" t="s">
        <v>34</v>
      </c>
      <c r="B1" s="30"/>
      <c r="C1" s="18"/>
      <c r="D1" s="30" t="s">
        <v>32</v>
      </c>
      <c r="E1" s="30"/>
      <c r="F1" s="18"/>
      <c r="G1" s="30" t="s">
        <v>33</v>
      </c>
      <c r="H1" s="30"/>
      <c r="I1" s="18"/>
      <c r="J1" s="30" t="s">
        <v>68</v>
      </c>
      <c r="K1" s="30"/>
      <c r="L1" s="18"/>
      <c r="M1" s="18"/>
      <c r="N1" s="30" t="s">
        <v>65</v>
      </c>
      <c r="O1" s="30"/>
    </row>
    <row r="2" spans="1:16" x14ac:dyDescent="0.25">
      <c r="A2" s="3" t="s">
        <v>7</v>
      </c>
      <c r="B2" s="20">
        <v>22680</v>
      </c>
      <c r="C2" t="s">
        <v>2</v>
      </c>
      <c r="D2" s="4" t="s">
        <v>15</v>
      </c>
      <c r="E2" s="15">
        <f>F.-L3.-V2.-V3.</f>
        <v>5665.3481703630368</v>
      </c>
      <c r="F2" t="s">
        <v>2</v>
      </c>
      <c r="G2" s="4" t="s">
        <v>20</v>
      </c>
      <c r="H2" s="24">
        <v>6161.325544144107</v>
      </c>
      <c r="I2" t="s">
        <v>2</v>
      </c>
      <c r="J2" s="4" t="s">
        <v>69</v>
      </c>
      <c r="K2" s="24">
        <v>6317.3262854928562</v>
      </c>
      <c r="L2" t="s">
        <v>2</v>
      </c>
      <c r="N2" s="4" t="s">
        <v>61</v>
      </c>
      <c r="O2" s="8">
        <f>S*hs1./3.6</f>
        <v>5480219.7248667115</v>
      </c>
      <c r="P2" t="s">
        <v>14</v>
      </c>
    </row>
    <row r="3" spans="1:16" x14ac:dyDescent="0.25">
      <c r="A3" s="3" t="s">
        <v>0</v>
      </c>
      <c r="B3" s="21">
        <v>0.1</v>
      </c>
      <c r="D3" s="4" t="s">
        <v>16</v>
      </c>
      <c r="E3" s="7">
        <f>L2.+V2.</f>
        <v>17014.651829636961</v>
      </c>
      <c r="F3" t="s">
        <v>2</v>
      </c>
      <c r="G3" s="4" t="s">
        <v>17</v>
      </c>
      <c r="H3" s="7">
        <f>L3.+V3.</f>
        <v>10853.326285492856</v>
      </c>
      <c r="I3" t="s">
        <v>2</v>
      </c>
      <c r="J3" s="4" t="s">
        <v>70</v>
      </c>
      <c r="K3" s="7">
        <f>F.*xF/x3.</f>
        <v>4536</v>
      </c>
      <c r="L3" t="s">
        <v>2</v>
      </c>
      <c r="N3" s="4" t="s">
        <v>62</v>
      </c>
      <c r="O3" s="8">
        <f>V1.*hs2./3.6</f>
        <v>3463188.3532611886</v>
      </c>
      <c r="P3" t="s">
        <v>14</v>
      </c>
    </row>
    <row r="4" spans="1:16" x14ac:dyDescent="0.25">
      <c r="A4" s="3" t="s">
        <v>1</v>
      </c>
      <c r="B4" s="22">
        <v>26.7</v>
      </c>
      <c r="C4" s="2" t="s">
        <v>23</v>
      </c>
      <c r="D4" s="6" t="s">
        <v>19</v>
      </c>
      <c r="E4" s="12">
        <f>F.*xF/L1.</f>
        <v>0.13329687981328453</v>
      </c>
      <c r="G4" s="6" t="s">
        <v>18</v>
      </c>
      <c r="H4" s="12">
        <f>L1.*x1./L2.</f>
        <v>0.2089681946659552</v>
      </c>
      <c r="J4" s="3" t="s">
        <v>71</v>
      </c>
      <c r="K4" s="23">
        <v>0.5</v>
      </c>
      <c r="N4" s="4" t="s">
        <v>86</v>
      </c>
      <c r="O4" s="8">
        <f>V2.*hs3./3.6</f>
        <v>3926052.2566642789</v>
      </c>
      <c r="P4" t="s">
        <v>14</v>
      </c>
    </row>
    <row r="5" spans="1:16" x14ac:dyDescent="0.25">
      <c r="A5" s="6" t="s">
        <v>8</v>
      </c>
      <c r="B5" s="6">
        <f>4.19-2.35*xF</f>
        <v>3.9550000000000005</v>
      </c>
      <c r="C5" t="s">
        <v>9</v>
      </c>
      <c r="N5" s="29" t="s">
        <v>66</v>
      </c>
      <c r="O5" s="29"/>
    </row>
    <row r="6" spans="1:16" x14ac:dyDescent="0.25">
      <c r="A6" s="29" t="s">
        <v>35</v>
      </c>
      <c r="B6" s="29"/>
      <c r="N6" s="4" t="s">
        <v>63</v>
      </c>
      <c r="O6" s="8">
        <f>q1./(U1.*dT1.)</f>
        <v>105.36998283835834</v>
      </c>
      <c r="P6" t="s">
        <v>13</v>
      </c>
    </row>
    <row r="7" spans="1:16" x14ac:dyDescent="0.25">
      <c r="A7" s="5" t="s">
        <v>11</v>
      </c>
      <c r="B7" s="15">
        <f>(V1.*hV1.+L1.*hL1.-F.*hF)/hs1.</f>
        <v>8971.179970952222</v>
      </c>
      <c r="C7" t="s">
        <v>2</v>
      </c>
      <c r="D7" s="3" t="s">
        <v>22</v>
      </c>
      <c r="E7" s="22">
        <v>3123</v>
      </c>
      <c r="F7" t="s">
        <v>6</v>
      </c>
      <c r="G7" s="3" t="s">
        <v>21</v>
      </c>
      <c r="H7" s="22">
        <v>1987</v>
      </c>
      <c r="I7" t="s">
        <v>6</v>
      </c>
      <c r="J7" s="3" t="s">
        <v>72</v>
      </c>
      <c r="K7" s="22">
        <v>1136</v>
      </c>
      <c r="L7" t="s">
        <v>6</v>
      </c>
      <c r="N7" s="4" t="s">
        <v>64</v>
      </c>
      <c r="O7" s="8">
        <f>q2./(U2.*dT2.)</f>
        <v>105.36998283634671</v>
      </c>
      <c r="P7" t="s">
        <v>13</v>
      </c>
    </row>
    <row r="8" spans="1:16" x14ac:dyDescent="0.25">
      <c r="A8" s="3" t="s">
        <v>5</v>
      </c>
      <c r="B8" s="22">
        <v>121.1</v>
      </c>
      <c r="C8" s="2" t="s">
        <v>23</v>
      </c>
      <c r="D8" s="1"/>
      <c r="E8" s="1"/>
      <c r="F8" s="1"/>
      <c r="J8" s="3" t="s">
        <v>73</v>
      </c>
      <c r="K8" s="22">
        <v>13.4</v>
      </c>
      <c r="L8" t="s">
        <v>3</v>
      </c>
      <c r="N8" s="4" t="s">
        <v>87</v>
      </c>
      <c r="O8" s="8">
        <f>q3./(U3.*dT3.)</f>
        <v>105.36998283737508</v>
      </c>
      <c r="P8" t="s">
        <v>13</v>
      </c>
    </row>
    <row r="9" spans="1:16" x14ac:dyDescent="0.25">
      <c r="A9" s="3" t="s">
        <v>4</v>
      </c>
      <c r="B9" s="22">
        <v>205.5</v>
      </c>
      <c r="C9" t="s">
        <v>3</v>
      </c>
      <c r="N9" s="33" t="s">
        <v>67</v>
      </c>
      <c r="O9" s="33"/>
    </row>
    <row r="10" spans="1:16" x14ac:dyDescent="0.25">
      <c r="A10" s="3" t="s">
        <v>25</v>
      </c>
      <c r="B10" s="22">
        <v>1.8839999999999999</v>
      </c>
      <c r="C10" t="s">
        <v>9</v>
      </c>
      <c r="N10" s="4" t="s">
        <v>53</v>
      </c>
      <c r="O10" s="8">
        <f>(V1.+V2.+V3.)/S</f>
        <v>2.0224764254812015</v>
      </c>
    </row>
    <row r="11" spans="1:16" x14ac:dyDescent="0.25">
      <c r="D11" s="4" t="s">
        <v>29</v>
      </c>
      <c r="E11" s="13">
        <f>1.78*x1.+6.22*x1.^2</f>
        <v>0.34778576787234039</v>
      </c>
      <c r="F11" t="s">
        <v>23</v>
      </c>
      <c r="G11" s="4" t="s">
        <v>26</v>
      </c>
      <c r="H11" s="13">
        <f>1.78*x2.+6.22*x2.^2</f>
        <v>0.64357652020112033</v>
      </c>
      <c r="I11" t="s">
        <v>23</v>
      </c>
      <c r="J11" s="4" t="s">
        <v>74</v>
      </c>
      <c r="K11" s="13">
        <f>1.78*x3.+6.22*x3.^2</f>
        <v>2.4449999999999998</v>
      </c>
      <c r="L11" t="s">
        <v>23</v>
      </c>
    </row>
    <row r="12" spans="1:16" x14ac:dyDescent="0.25">
      <c r="D12" s="4" t="s">
        <v>28</v>
      </c>
      <c r="E12" s="13">
        <f>4.19-2.35*x1.</f>
        <v>3.8767523324387816</v>
      </c>
      <c r="F12" t="s">
        <v>9</v>
      </c>
      <c r="G12" s="4" t="s">
        <v>27</v>
      </c>
      <c r="H12" s="13">
        <f>4.19-2.35*x2.</f>
        <v>3.6989247425350058</v>
      </c>
      <c r="I12" t="s">
        <v>9</v>
      </c>
      <c r="J12" s="4" t="s">
        <v>75</v>
      </c>
      <c r="K12" s="13">
        <f>4.19-2.35*x3.</f>
        <v>3.0150000000000006</v>
      </c>
      <c r="L12" t="s">
        <v>9</v>
      </c>
    </row>
    <row r="13" spans="1:16" x14ac:dyDescent="0.25">
      <c r="D13" s="10"/>
      <c r="E13" s="10"/>
      <c r="F13" s="10"/>
      <c r="G13" s="10"/>
      <c r="H13" s="10"/>
      <c r="J13" s="10"/>
      <c r="K13" s="10"/>
      <c r="N13" s="32" t="s">
        <v>90</v>
      </c>
      <c r="O13" s="32"/>
    </row>
    <row r="14" spans="1:16" x14ac:dyDescent="0.25">
      <c r="A14" s="6" t="s">
        <v>30</v>
      </c>
      <c r="B14" s="11">
        <f>Ts-T3sat-(BPR1.+BPR2.+BPR3.)</f>
        <v>65.993637711926539</v>
      </c>
      <c r="C14" t="s">
        <v>23</v>
      </c>
      <c r="D14" s="4" t="s">
        <v>39</v>
      </c>
      <c r="E14" s="14">
        <f>dT*(1/U1.)/((1/U1.)+(1/U2.)+(1/U3.))</f>
        <v>12.402870391636633</v>
      </c>
      <c r="F14" t="s">
        <v>23</v>
      </c>
      <c r="G14" s="4" t="s">
        <v>40</v>
      </c>
      <c r="H14" s="14">
        <f>dT*(1/U2.)/((1/U1.)+(1/U2.)+(1/U3.))</f>
        <v>19.493791763000104</v>
      </c>
      <c r="I14" t="s">
        <v>23</v>
      </c>
      <c r="J14" s="4" t="s">
        <v>76</v>
      </c>
      <c r="K14" s="14">
        <f>dT*(1/U3.)/((1/U1.)+(1/U2.)+(1/U3.))</f>
        <v>34.096975557289795</v>
      </c>
      <c r="L14" t="s">
        <v>23</v>
      </c>
      <c r="N14" s="32" t="s">
        <v>91</v>
      </c>
      <c r="O14" s="32"/>
    </row>
    <row r="15" spans="1:16" x14ac:dyDescent="0.25">
      <c r="D15" s="4" t="s">
        <v>36</v>
      </c>
      <c r="E15" s="17">
        <f>dT-dT2.-dT3.</f>
        <v>16.653636381551756</v>
      </c>
      <c r="F15" t="s">
        <v>23</v>
      </c>
      <c r="G15" s="4" t="s">
        <v>37</v>
      </c>
      <c r="H15" s="25">
        <v>16.540983782733644</v>
      </c>
      <c r="I15" t="s">
        <v>23</v>
      </c>
      <c r="J15" s="4" t="s">
        <v>77</v>
      </c>
      <c r="K15" s="25">
        <v>32.799017547641135</v>
      </c>
      <c r="L15" t="s">
        <v>23</v>
      </c>
      <c r="N15" s="31" t="s">
        <v>89</v>
      </c>
      <c r="O15" s="31"/>
    </row>
    <row r="16" spans="1:16" x14ac:dyDescent="0.25">
      <c r="D16" s="6" t="s">
        <v>12</v>
      </c>
      <c r="E16" s="11">
        <f>T1sat+BPR1.</f>
        <v>104.79414938632057</v>
      </c>
      <c r="F16" t="s">
        <v>23</v>
      </c>
      <c r="G16" s="6" t="s">
        <v>24</v>
      </c>
      <c r="H16" s="11">
        <f>T2sat+BPR2.</f>
        <v>88.896742123788044</v>
      </c>
      <c r="I16" t="s">
        <v>23</v>
      </c>
      <c r="J16" s="6" t="s">
        <v>78</v>
      </c>
      <c r="K16" s="11">
        <f>T3sat+BPR3.</f>
        <v>54.115000000000002</v>
      </c>
      <c r="L16" t="s">
        <v>23</v>
      </c>
    </row>
    <row r="17" spans="1:12" x14ac:dyDescent="0.25">
      <c r="D17" s="6" t="s">
        <v>38</v>
      </c>
      <c r="E17" s="11">
        <f>Ts-dT1.</f>
        <v>104.44636361844823</v>
      </c>
      <c r="F17" t="s">
        <v>23</v>
      </c>
      <c r="G17" s="6" t="s">
        <v>31</v>
      </c>
      <c r="H17" s="11">
        <f>T1.-dT2.</f>
        <v>88.253165603586922</v>
      </c>
      <c r="I17" t="s">
        <v>23</v>
      </c>
      <c r="J17" s="3" t="s">
        <v>79</v>
      </c>
      <c r="K17" s="26">
        <v>51.67</v>
      </c>
      <c r="L17" t="s">
        <v>23</v>
      </c>
    </row>
    <row r="18" spans="1:12" x14ac:dyDescent="0.25">
      <c r="D18" s="10"/>
      <c r="E18" s="10"/>
      <c r="F18" s="10"/>
      <c r="G18" s="10"/>
      <c r="H18" s="10"/>
      <c r="J18" s="10"/>
      <c r="K18" s="10"/>
    </row>
    <row r="19" spans="1:12" x14ac:dyDescent="0.25">
      <c r="D19" s="3" t="s">
        <v>47</v>
      </c>
      <c r="E19" s="26">
        <v>2684.33</v>
      </c>
      <c r="F19" t="s">
        <v>10</v>
      </c>
      <c r="G19" s="3" t="s">
        <v>49</v>
      </c>
      <c r="H19" s="26">
        <v>2653.74</v>
      </c>
      <c r="I19" t="s">
        <v>10</v>
      </c>
      <c r="J19" s="3" t="s">
        <v>80</v>
      </c>
      <c r="K19" s="26">
        <v>2593.89</v>
      </c>
      <c r="L19" t="s">
        <v>10</v>
      </c>
    </row>
    <row r="20" spans="1:12" x14ac:dyDescent="0.25">
      <c r="C20" s="1"/>
      <c r="D20" s="3" t="s">
        <v>48</v>
      </c>
      <c r="E20" s="26">
        <v>484.33</v>
      </c>
      <c r="F20" t="s">
        <v>10</v>
      </c>
      <c r="G20" s="3" t="s">
        <v>50</v>
      </c>
      <c r="H20" s="26">
        <v>361</v>
      </c>
      <c r="I20" t="s">
        <v>10</v>
      </c>
      <c r="J20" s="3" t="s">
        <v>81</v>
      </c>
      <c r="K20" s="26">
        <v>213.49700000000001</v>
      </c>
      <c r="L20" t="s">
        <v>10</v>
      </c>
    </row>
    <row r="21" spans="1:12" x14ac:dyDescent="0.25">
      <c r="A21" s="10"/>
      <c r="B21" s="10"/>
      <c r="C21" s="1"/>
      <c r="D21" s="4" t="s">
        <v>41</v>
      </c>
      <c r="E21" s="14">
        <f>HV1sat+cpV*BPR1.</f>
        <v>2684.9852283866712</v>
      </c>
      <c r="F21" t="s">
        <v>10</v>
      </c>
      <c r="G21" s="4" t="s">
        <v>44</v>
      </c>
      <c r="H21" s="14">
        <f>HV2sat+cpV*BPR2.</f>
        <v>2654.9524981640589</v>
      </c>
      <c r="I21" t="s">
        <v>10</v>
      </c>
      <c r="J21" s="4" t="s">
        <v>82</v>
      </c>
      <c r="K21" s="14">
        <f>HV3sat+cpV*BPR3.</f>
        <v>2598.49638</v>
      </c>
      <c r="L21" t="s">
        <v>10</v>
      </c>
    </row>
    <row r="22" spans="1:12" x14ac:dyDescent="0.25">
      <c r="A22" s="4" t="s">
        <v>46</v>
      </c>
      <c r="B22" s="14">
        <f>cpF*TF</f>
        <v>105.59850000000002</v>
      </c>
      <c r="C22" t="s">
        <v>10</v>
      </c>
      <c r="D22" s="4" t="s">
        <v>42</v>
      </c>
      <c r="E22" s="14">
        <f>Cp1.*T1.</f>
        <v>406.26096305935636</v>
      </c>
      <c r="F22" t="s">
        <v>10</v>
      </c>
      <c r="G22" s="4" t="s">
        <v>45</v>
      </c>
      <c r="H22" s="14">
        <f>Cp2.*T2.</f>
        <v>328.82235897243351</v>
      </c>
      <c r="I22" t="s">
        <v>10</v>
      </c>
      <c r="J22" s="4" t="s">
        <v>83</v>
      </c>
      <c r="K22" s="14">
        <f>Cp3.*T3.</f>
        <v>163.15672500000002</v>
      </c>
      <c r="L22" t="s">
        <v>10</v>
      </c>
    </row>
    <row r="23" spans="1:12" x14ac:dyDescent="0.25">
      <c r="A23" s="3" t="s">
        <v>60</v>
      </c>
      <c r="B23" s="26">
        <v>2199.13</v>
      </c>
      <c r="C23" t="s">
        <v>10</v>
      </c>
      <c r="D23" s="4" t="s">
        <v>43</v>
      </c>
      <c r="E23" s="14">
        <f>hV1.-HL1sat</f>
        <v>2200.6552283866713</v>
      </c>
      <c r="F23" t="s">
        <v>10</v>
      </c>
      <c r="G23" s="4" t="s">
        <v>88</v>
      </c>
      <c r="H23" s="14">
        <f>hV2.-HL2sat</f>
        <v>2293.9524981640589</v>
      </c>
      <c r="I23" t="s">
        <v>10</v>
      </c>
    </row>
    <row r="25" spans="1:12" x14ac:dyDescent="0.25">
      <c r="E25" s="2"/>
    </row>
    <row r="26" spans="1:12" x14ac:dyDescent="0.25">
      <c r="A26" s="1" t="s">
        <v>59</v>
      </c>
      <c r="C26" s="19"/>
      <c r="D26" s="28" t="s">
        <v>54</v>
      </c>
      <c r="E26" s="28"/>
      <c r="F26" s="19"/>
      <c r="G26" s="28" t="s">
        <v>55</v>
      </c>
      <c r="H26" s="28"/>
      <c r="I26" s="19"/>
      <c r="J26" s="28" t="s">
        <v>85</v>
      </c>
      <c r="K26" s="28"/>
    </row>
    <row r="27" spans="1:12" x14ac:dyDescent="0.25">
      <c r="A27" s="9" t="s">
        <v>58</v>
      </c>
      <c r="B27" s="27">
        <f>E27+H27+K27</f>
        <v>1.7450656741857529E-7</v>
      </c>
      <c r="D27" s="9" t="s">
        <v>56</v>
      </c>
      <c r="E27" s="16">
        <f>S*hs1.+F.*hF-V1.*hV1.-L1.*hL1.</f>
        <v>0</v>
      </c>
      <c r="G27" s="9" t="s">
        <v>57</v>
      </c>
      <c r="H27" s="16">
        <f>L1.*hL1.+V1.*hs2.-V2.*hV2.-L2.*hL2.</f>
        <v>-546976.08715247596</v>
      </c>
      <c r="J27" s="9" t="s">
        <v>84</v>
      </c>
      <c r="K27" s="16">
        <f>L2.*hL2.+V2.*hs3.-V3.*hV3.-L3.*hL3.</f>
        <v>546976.08715265046</v>
      </c>
    </row>
    <row r="29" spans="1:12" x14ac:dyDescent="0.25">
      <c r="A29" s="1" t="s">
        <v>52</v>
      </c>
      <c r="B29" t="s">
        <v>51</v>
      </c>
    </row>
  </sheetData>
  <mergeCells count="14">
    <mergeCell ref="N1:O1"/>
    <mergeCell ref="N15:O15"/>
    <mergeCell ref="N13:O13"/>
    <mergeCell ref="N14:O14"/>
    <mergeCell ref="N9:O9"/>
    <mergeCell ref="N5:O5"/>
    <mergeCell ref="D26:E26"/>
    <mergeCell ref="G26:H26"/>
    <mergeCell ref="J26:K26"/>
    <mergeCell ref="A6:B6"/>
    <mergeCell ref="A1:B1"/>
    <mergeCell ref="D1:E1"/>
    <mergeCell ref="G1:H1"/>
    <mergeCell ref="J1:K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34" t="s">
        <v>92</v>
      </c>
      <c r="C3" s="35"/>
      <c r="D3" s="35"/>
      <c r="E3" s="36"/>
    </row>
    <row r="4" spans="2:5" x14ac:dyDescent="0.25">
      <c r="B4" s="37" t="s">
        <v>93</v>
      </c>
      <c r="C4" s="38" t="s">
        <v>94</v>
      </c>
      <c r="D4" s="38"/>
      <c r="E4" s="39"/>
    </row>
    <row r="5" spans="2:5" ht="15.75" thickBot="1" x14ac:dyDescent="0.3">
      <c r="B5" s="40" t="s">
        <v>95</v>
      </c>
      <c r="C5" s="41">
        <v>2017</v>
      </c>
      <c r="D5" s="42"/>
      <c r="E5" s="43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71</vt:i4>
      </vt:variant>
    </vt:vector>
  </HeadingPairs>
  <TitlesOfParts>
    <vt:vector size="73" baseType="lpstr">
      <vt:lpstr>3</vt:lpstr>
      <vt:lpstr>Credits</vt:lpstr>
      <vt:lpstr>A1.</vt:lpstr>
      <vt:lpstr>A1_</vt:lpstr>
      <vt:lpstr>A2.</vt:lpstr>
      <vt:lpstr>A2_</vt:lpstr>
      <vt:lpstr>A3.</vt:lpstr>
      <vt:lpstr>BPR1.</vt:lpstr>
      <vt:lpstr>BPR2.</vt:lpstr>
      <vt:lpstr>BPR2_</vt:lpstr>
      <vt:lpstr>BPR3.</vt:lpstr>
      <vt:lpstr>Cp1.</vt:lpstr>
      <vt:lpstr>Cp2.</vt:lpstr>
      <vt:lpstr>Cp2_</vt:lpstr>
      <vt:lpstr>Cp3.</vt:lpstr>
      <vt:lpstr>cpF</vt:lpstr>
      <vt:lpstr>cpV</vt:lpstr>
      <vt:lpstr>dT</vt:lpstr>
      <vt:lpstr>dT1.</vt:lpstr>
      <vt:lpstr>dT2.</vt:lpstr>
      <vt:lpstr>dT3.</vt:lpstr>
      <vt:lpstr>dT3calc</vt:lpstr>
      <vt:lpstr>F.</vt:lpstr>
      <vt:lpstr>hF</vt:lpstr>
      <vt:lpstr>hL1.</vt:lpstr>
      <vt:lpstr>HL1sat</vt:lpstr>
      <vt:lpstr>hL2.</vt:lpstr>
      <vt:lpstr>HL2sat</vt:lpstr>
      <vt:lpstr>hL3.</vt:lpstr>
      <vt:lpstr>HL3sat</vt:lpstr>
      <vt:lpstr>hs1.</vt:lpstr>
      <vt:lpstr>hs1_</vt:lpstr>
      <vt:lpstr>hs2.</vt:lpstr>
      <vt:lpstr>hs3.</vt:lpstr>
      <vt:lpstr>Hv</vt:lpstr>
      <vt:lpstr>hV1.</vt:lpstr>
      <vt:lpstr>HV1sat</vt:lpstr>
      <vt:lpstr>hV2.</vt:lpstr>
      <vt:lpstr>HV2sat</vt:lpstr>
      <vt:lpstr>hV3.</vt:lpstr>
      <vt:lpstr>HV3sat</vt:lpstr>
      <vt:lpstr>L1.</vt:lpstr>
      <vt:lpstr>L2.</vt:lpstr>
      <vt:lpstr>L3.</vt:lpstr>
      <vt:lpstr>P2.</vt:lpstr>
      <vt:lpstr>P3.</vt:lpstr>
      <vt:lpstr>Ps</vt:lpstr>
      <vt:lpstr>q1.</vt:lpstr>
      <vt:lpstr>q1_</vt:lpstr>
      <vt:lpstr>q2.</vt:lpstr>
      <vt:lpstr>q2_</vt:lpstr>
      <vt:lpstr>q3.</vt:lpstr>
      <vt:lpstr>S</vt:lpstr>
      <vt:lpstr>T1.</vt:lpstr>
      <vt:lpstr>T1_</vt:lpstr>
      <vt:lpstr>T1sat</vt:lpstr>
      <vt:lpstr>T2.</vt:lpstr>
      <vt:lpstr>T2sat</vt:lpstr>
      <vt:lpstr>T3.</vt:lpstr>
      <vt:lpstr>T3sat</vt:lpstr>
      <vt:lpstr>TF</vt:lpstr>
      <vt:lpstr>Ts</vt:lpstr>
      <vt:lpstr>U1.</vt:lpstr>
      <vt:lpstr>U2.</vt:lpstr>
      <vt:lpstr>U3.</vt:lpstr>
      <vt:lpstr>V1.</vt:lpstr>
      <vt:lpstr>V2.</vt:lpstr>
      <vt:lpstr>V3.</vt:lpstr>
      <vt:lpstr>x1.</vt:lpstr>
      <vt:lpstr>x2.</vt:lpstr>
      <vt:lpstr>x3.</vt:lpstr>
      <vt:lpstr>xF</vt:lpstr>
      <vt:lpstr>xL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2017-03-27T03:34:12Z</dcterms:modified>
</cp:coreProperties>
</file>