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LJhA4LcWxuHsg4G90Yrcn1tpmw7se4NLwUMmnPeAfDiz6fuNpQC7keqZ/mNvCeLOcyNcfwwYptjLU1bDhn87Yw==" workbookSaltValue="M+MFvqM+bTITKk904ePEqg==" workbookSpinCount="100000" lockStructure="1"/>
  <bookViews>
    <workbookView xWindow="360" yWindow="300" windowWidth="18735" windowHeight="11700"/>
  </bookViews>
  <sheets>
    <sheet name="Filtration_c_pressure" sheetId="4" r:id="rId1"/>
    <sheet name="Credits" sheetId="5" r:id="rId2"/>
  </sheets>
  <externalReferences>
    <externalReference r:id="rId3"/>
  </externalReferences>
  <definedNames>
    <definedName name="A">#REF!</definedName>
    <definedName name="A." localSheetId="1">[1]Operation!$C$3</definedName>
    <definedName name="A.">Filtration_c_pressure!#REF!</definedName>
    <definedName name="alpha_o">#REF!</definedName>
    <definedName name="B." localSheetId="1">[1]Operation!$C$4</definedName>
    <definedName name="B.">Filtration_c_pressure!#REF!</definedName>
    <definedName name="C." localSheetId="1">[1]Operation!$C$5</definedName>
    <definedName name="C.">Filtration_c_pressure!#REF!</definedName>
    <definedName name="Cs">#REF!</definedName>
    <definedName name="D." localSheetId="1">[1]Equilibrium!$R$3</definedName>
    <definedName name="D.">Filtration_c_pressure!#REF!</definedName>
    <definedName name="e">#REF!</definedName>
    <definedName name="E." localSheetId="1">[1]Equilibrium!$R$4</definedName>
    <definedName name="E.">Filtration_c_pressure!#REF!</definedName>
    <definedName name="F." localSheetId="1">[1]Equilibrium!$R$5</definedName>
    <definedName name="F.">Filtration_c_pressure!#REF!</definedName>
    <definedName name="k_x.a">[1]Absorption_packed!#REF!</definedName>
    <definedName name="L.">[1]Absorption_packed!$B$6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Po">#REF!</definedName>
    <definedName name="Qo">#REF!</definedName>
    <definedName name="Qw">#REF!</definedName>
    <definedName name="Rf">#REF!</definedName>
    <definedName name="rho_s">#REF!</definedName>
    <definedName name="S">[1]Absorption_packed!$E$2</definedName>
    <definedName name="solver_adj" localSheetId="0" hidden="1">Filtration_c_pressure!$D$20:$D$21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Filtration_c_pressure!#REF!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d">#REF!</definedName>
    <definedName name="tf">#REF!</definedName>
    <definedName name="tv">#REF!</definedName>
    <definedName name="tw">#REF!</definedName>
    <definedName name="V.">[1]Absorption_packed!$B$2</definedName>
    <definedName name="Vf">#REF!</definedName>
    <definedName name="visc">#REF!</definedName>
    <definedName name="visc_w">#REF!</definedName>
    <definedName name="Vo">#REF!</definedName>
    <definedName name="Vw">#REF!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</workbook>
</file>

<file path=xl/calcChain.xml><?xml version="1.0" encoding="utf-8"?>
<calcChain xmlns="http://schemas.openxmlformats.org/spreadsheetml/2006/main">
  <c r="F38" i="4" l="1"/>
  <c r="G38" i="4"/>
  <c r="H38" i="4"/>
  <c r="I38" i="4"/>
  <c r="E38" i="4"/>
  <c r="G21" i="4"/>
  <c r="G24" i="4"/>
  <c r="I25" i="4"/>
  <c r="H28" i="4"/>
  <c r="I31" i="4"/>
  <c r="D21" i="4"/>
  <c r="F21" i="4" s="1"/>
  <c r="D22" i="4"/>
  <c r="I22" i="4" s="1"/>
  <c r="D23" i="4"/>
  <c r="G23" i="4" s="1"/>
  <c r="D24" i="4"/>
  <c r="E24" i="4" s="1"/>
  <c r="D25" i="4"/>
  <c r="F25" i="4" s="1"/>
  <c r="D26" i="4"/>
  <c r="F26" i="4" s="1"/>
  <c r="D27" i="4"/>
  <c r="G27" i="4" s="1"/>
  <c r="D28" i="4"/>
  <c r="G28" i="4" s="1"/>
  <c r="D29" i="4"/>
  <c r="H29" i="4" s="1"/>
  <c r="D30" i="4"/>
  <c r="I30" i="4" s="1"/>
  <c r="D31" i="4"/>
  <c r="H31" i="4" s="1"/>
  <c r="D20" i="4"/>
  <c r="I20" i="4" s="1"/>
  <c r="I29" i="4" l="1"/>
  <c r="I26" i="4"/>
  <c r="H25" i="4"/>
  <c r="H23" i="4"/>
  <c r="H20" i="4"/>
  <c r="E25" i="4"/>
  <c r="G29" i="4"/>
  <c r="H26" i="4"/>
  <c r="G25" i="4"/>
  <c r="I21" i="4"/>
  <c r="G20" i="4"/>
  <c r="E21" i="4"/>
  <c r="I28" i="4"/>
  <c r="G26" i="4"/>
  <c r="H24" i="4"/>
  <c r="H21" i="4"/>
  <c r="H33" i="4" s="1"/>
  <c r="H35" i="4" s="1"/>
  <c r="H39" i="4" s="1"/>
  <c r="G22" i="4"/>
  <c r="G34" i="4" s="1"/>
  <c r="G36" i="4" s="1"/>
  <c r="H30" i="4"/>
  <c r="H27" i="4"/>
  <c r="E20" i="4"/>
  <c r="I27" i="4"/>
  <c r="I34" i="4" s="1"/>
  <c r="I36" i="4" s="1"/>
  <c r="I23" i="4"/>
  <c r="I33" i="4" s="1"/>
  <c r="I35" i="4" s="1"/>
  <c r="I39" i="4" s="1"/>
  <c r="F24" i="4"/>
  <c r="F22" i="4"/>
  <c r="F20" i="4"/>
  <c r="H34" i="4"/>
  <c r="H36" i="4" s="1"/>
  <c r="H22" i="4"/>
  <c r="E22" i="4"/>
  <c r="I24" i="4"/>
  <c r="E23" i="4"/>
  <c r="F27" i="4"/>
  <c r="F23" i="4"/>
  <c r="B5" i="4"/>
  <c r="G33" i="4" l="1"/>
  <c r="G35" i="4" s="1"/>
  <c r="G39" i="4" s="1"/>
  <c r="F33" i="4"/>
  <c r="F35" i="4" s="1"/>
  <c r="F39" i="4" s="1"/>
  <c r="F34" i="4"/>
  <c r="F36" i="4" s="1"/>
  <c r="E34" i="4"/>
  <c r="E36" i="4" s="1"/>
  <c r="E33" i="4"/>
  <c r="E35" i="4" s="1"/>
  <c r="E39" i="4" s="1"/>
  <c r="L7" i="4" l="1"/>
  <c r="L6" i="4"/>
</calcChain>
</file>

<file path=xl/sharedStrings.xml><?xml version="1.0" encoding="utf-8"?>
<sst xmlns="http://schemas.openxmlformats.org/spreadsheetml/2006/main" count="42" uniqueCount="41">
  <si>
    <t>m²</t>
  </si>
  <si>
    <t>V (L)</t>
  </si>
  <si>
    <t>T</t>
  </si>
  <si>
    <t>K</t>
  </si>
  <si>
    <t>A</t>
  </si>
  <si>
    <t>alpha</t>
  </si>
  <si>
    <t>Rm</t>
  </si>
  <si>
    <t>Cs</t>
  </si>
  <si>
    <t>V (m³)</t>
  </si>
  <si>
    <t>visc_w</t>
  </si>
  <si>
    <t>Pa.s</t>
  </si>
  <si>
    <t>Kp/2</t>
  </si>
  <si>
    <t>B</t>
  </si>
  <si>
    <t>m/kg</t>
  </si>
  <si>
    <t>s/m^6</t>
  </si>
  <si>
    <t>s/m³</t>
  </si>
  <si>
    <t>s</t>
  </si>
  <si>
    <t>Constant-Pressure Filtration</t>
  </si>
  <si>
    <t>Initial data:</t>
  </si>
  <si>
    <t>g/L</t>
  </si>
  <si>
    <t>dP (kPa)</t>
  </si>
  <si>
    <t>t1</t>
  </si>
  <si>
    <t>t2</t>
  </si>
  <si>
    <t>t3</t>
  </si>
  <si>
    <t>t4</t>
  </si>
  <si>
    <t>t5</t>
  </si>
  <si>
    <t>Run</t>
  </si>
  <si>
    <t>t1/V</t>
  </si>
  <si>
    <t>t2/V</t>
  </si>
  <si>
    <t>t3/V</t>
  </si>
  <si>
    <t>t4/V</t>
  </si>
  <si>
    <t>t5/V</t>
  </si>
  <si>
    <t>Compressible Cake</t>
  </si>
  <si>
    <t>1/m</t>
  </si>
  <si>
    <t>log(dP)</t>
  </si>
  <si>
    <t>log(alpha)</t>
  </si>
  <si>
    <t>alpha_o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</si>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</sst>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1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1" fontId="2" fillId="4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65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166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167" fontId="2" fillId="3" borderId="1" xfId="0" applyNumberFormat="1" applyFont="1" applyFill="1" applyBorder="1" applyAlignment="1" applyProtection="1">
      <alignment horizontal="center"/>
      <protection locked="0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xVal>
            <c:numRef>
              <c:f>Filtration_c_pressure!$D$20:$D$25</c:f>
              <c:numCache>
                <c:formatCode>0.0000</c:formatCode>
                <c:ptCount val="6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</c:numCache>
            </c:numRef>
          </c:xVal>
          <c:yVal>
            <c:numRef>
              <c:f>Filtration_c_pressure!$E$20:$E$25</c:f>
              <c:numCache>
                <c:formatCode>0</c:formatCode>
                <c:ptCount val="6"/>
                <c:pt idx="0">
                  <c:v>27399.999999999996</c:v>
                </c:pt>
                <c:pt idx="1">
                  <c:v>46700</c:v>
                </c:pt>
                <c:pt idx="2">
                  <c:v>66066.666666666657</c:v>
                </c:pt>
                <c:pt idx="3">
                  <c:v>85400</c:v>
                </c:pt>
                <c:pt idx="4">
                  <c:v>104720</c:v>
                </c:pt>
                <c:pt idx="5">
                  <c:v>124066.66666666666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0-4339-955C-6BCBCA522587}"/>
            </c:ext>
          </c:extLst>
        </c:ser>
        <c:ser>
          <c:idx val="1"/>
          <c:order val="1"/>
          <c:tx>
            <c:v>2</c:v>
          </c:tx>
          <c:xVal>
            <c:numRef>
              <c:f>Filtration_c_pressure!$D$20:$D$27</c:f>
              <c:numCache>
                <c:formatCode>0.0000</c:formatCode>
                <c:ptCount val="8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</c:numCache>
            </c:numRef>
          </c:xVal>
          <c:yVal>
            <c:numRef>
              <c:f>Filtration_c_pressure!$F$20:$F$27</c:f>
              <c:numCache>
                <c:formatCode>0</c:formatCode>
                <c:ptCount val="8"/>
                <c:pt idx="0">
                  <c:v>16400</c:v>
                </c:pt>
                <c:pt idx="1">
                  <c:v>28200</c:v>
                </c:pt>
                <c:pt idx="2">
                  <c:v>40133.333333333336</c:v>
                </c:pt>
                <c:pt idx="3">
                  <c:v>52049.999999999993</c:v>
                </c:pt>
                <c:pt idx="4">
                  <c:v>63960</c:v>
                </c:pt>
                <c:pt idx="5">
                  <c:v>75833.333333333328</c:v>
                </c:pt>
                <c:pt idx="6">
                  <c:v>87742.857142857145</c:v>
                </c:pt>
                <c:pt idx="7">
                  <c:v>99650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0-4339-955C-6BCBCA522587}"/>
            </c:ext>
          </c:extLst>
        </c:ser>
        <c:ser>
          <c:idx val="2"/>
          <c:order val="2"/>
          <c:tx>
            <c:v>3</c:v>
          </c:tx>
          <c:xVal>
            <c:numRef>
              <c:f>Filtration_c_pressure!$D$20:$D$29</c:f>
              <c:numCache>
                <c:formatCode>0.0000</c:formatCode>
                <c:ptCount val="10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4.5000000000000005E-3</c:v>
                </c:pt>
                <c:pt idx="9">
                  <c:v>5.0000000000000001E-3</c:v>
                </c:pt>
              </c:numCache>
            </c:numRef>
          </c:xVal>
          <c:yVal>
            <c:numRef>
              <c:f>Filtration_c_pressure!$G$20:$G$29</c:f>
              <c:numCache>
                <c:formatCode>0</c:formatCode>
                <c:ptCount val="10"/>
                <c:pt idx="0">
                  <c:v>9800</c:v>
                </c:pt>
                <c:pt idx="1">
                  <c:v>17200</c:v>
                </c:pt>
                <c:pt idx="2">
                  <c:v>24466.666666666668</c:v>
                </c:pt>
                <c:pt idx="3">
                  <c:v>31850</c:v>
                </c:pt>
                <c:pt idx="4">
                  <c:v>39160</c:v>
                </c:pt>
                <c:pt idx="5">
                  <c:v>46466.666666666664</c:v>
                </c:pt>
                <c:pt idx="6">
                  <c:v>53800</c:v>
                </c:pt>
                <c:pt idx="7">
                  <c:v>61125</c:v>
                </c:pt>
                <c:pt idx="8">
                  <c:v>68466.666666666657</c:v>
                </c:pt>
                <c:pt idx="9">
                  <c:v>75780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0-4339-955C-6BCBCA522587}"/>
            </c:ext>
          </c:extLst>
        </c:ser>
        <c:ser>
          <c:idx val="3"/>
          <c:order val="3"/>
          <c:tx>
            <c:v>4</c:v>
          </c:tx>
          <c:xVal>
            <c:numRef>
              <c:f>Filtration_c_pressure!$D$20:$D$31</c:f>
              <c:numCache>
                <c:formatCode>0.0000</c:formatCode>
                <c:ptCount val="12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4.5000000000000005E-3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</c:numCache>
            </c:numRef>
          </c:xVal>
          <c:yVal>
            <c:numRef>
              <c:f>Filtration_c_pressure!$H$20:$H$31</c:f>
              <c:numCache>
                <c:formatCode>0</c:formatCode>
                <c:ptCount val="12"/>
                <c:pt idx="0">
                  <c:v>5800</c:v>
                </c:pt>
                <c:pt idx="1">
                  <c:v>10400</c:v>
                </c:pt>
                <c:pt idx="2">
                  <c:v>14866.666666666666</c:v>
                </c:pt>
                <c:pt idx="3">
                  <c:v>19399.999999999996</c:v>
                </c:pt>
                <c:pt idx="4">
                  <c:v>23920</c:v>
                </c:pt>
                <c:pt idx="5">
                  <c:v>28433.333333333332</c:v>
                </c:pt>
                <c:pt idx="6">
                  <c:v>32942.857142857145</c:v>
                </c:pt>
                <c:pt idx="7">
                  <c:v>37450</c:v>
                </c:pt>
                <c:pt idx="8">
                  <c:v>41955.555555555555</c:v>
                </c:pt>
                <c:pt idx="9">
                  <c:v>46460</c:v>
                </c:pt>
                <c:pt idx="10">
                  <c:v>50981.818181818184</c:v>
                </c:pt>
                <c:pt idx="11">
                  <c:v>55483.333333333328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20-4339-955C-6BCBCA522587}"/>
            </c:ext>
          </c:extLst>
        </c:ser>
        <c:ser>
          <c:idx val="4"/>
          <c:order val="4"/>
          <c:tx>
            <c:v>5</c:v>
          </c:tx>
          <c:xVal>
            <c:numRef>
              <c:f>Filtration_c_pressure!$D$20:$D$31</c:f>
              <c:numCache>
                <c:formatCode>0.0000</c:formatCode>
                <c:ptCount val="12"/>
                <c:pt idx="0">
                  <c:v>5.0000000000000001E-4</c:v>
                </c:pt>
                <c:pt idx="1">
                  <c:v>1E-3</c:v>
                </c:pt>
                <c:pt idx="2">
                  <c:v>1.5E-3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3.0000000000000001E-3</c:v>
                </c:pt>
                <c:pt idx="6">
                  <c:v>3.5000000000000001E-3</c:v>
                </c:pt>
                <c:pt idx="7">
                  <c:v>4.0000000000000001E-3</c:v>
                </c:pt>
                <c:pt idx="8">
                  <c:v>4.5000000000000005E-3</c:v>
                </c:pt>
                <c:pt idx="9">
                  <c:v>5.0000000000000001E-3</c:v>
                </c:pt>
                <c:pt idx="10">
                  <c:v>5.4999999999999997E-3</c:v>
                </c:pt>
                <c:pt idx="11">
                  <c:v>6.0000000000000001E-3</c:v>
                </c:pt>
              </c:numCache>
            </c:numRef>
          </c:xVal>
          <c:yVal>
            <c:numRef>
              <c:f>Filtration_c_pressure!$I$20:$I$31</c:f>
              <c:numCache>
                <c:formatCode>0</c:formatCode>
                <c:ptCount val="12"/>
                <c:pt idx="0">
                  <c:v>3400</c:v>
                </c:pt>
                <c:pt idx="1">
                  <c:v>6300</c:v>
                </c:pt>
                <c:pt idx="2">
                  <c:v>9066.6666666666661</c:v>
                </c:pt>
                <c:pt idx="3">
                  <c:v>11800</c:v>
                </c:pt>
                <c:pt idx="4">
                  <c:v>14600</c:v>
                </c:pt>
                <c:pt idx="5">
                  <c:v>17366.666666666668</c:v>
                </c:pt>
                <c:pt idx="6">
                  <c:v>20142.857142857141</c:v>
                </c:pt>
                <c:pt idx="7">
                  <c:v>22925</c:v>
                </c:pt>
                <c:pt idx="8">
                  <c:v>25688.888888888883</c:v>
                </c:pt>
                <c:pt idx="9">
                  <c:v>28480</c:v>
                </c:pt>
                <c:pt idx="10">
                  <c:v>31254.545454545456</c:v>
                </c:pt>
                <c:pt idx="11">
                  <c:v>34016.666666666664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20-4339-955C-6BCBCA52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9776"/>
        <c:axId val="164554240"/>
      </c:scatterChart>
      <c:valAx>
        <c:axId val="1645397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 (m³)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554240"/>
        <c:crosses val="autoZero"/>
        <c:crossBetween val="midCat"/>
      </c:valAx>
      <c:valAx>
        <c:axId val="1645542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/ V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539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alpha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</c:marker>
          <c:xVal>
            <c:numRef>
              <c:f>Filtration_c_pressure!$E$38:$I$38</c:f>
              <c:numCache>
                <c:formatCode>0.00</c:formatCode>
                <c:ptCount val="5"/>
                <c:pt idx="0">
                  <c:v>1.6989700043360187</c:v>
                </c:pt>
                <c:pt idx="1">
                  <c:v>2</c:v>
                </c:pt>
                <c:pt idx="2">
                  <c:v>2.3010299956639813</c:v>
                </c:pt>
                <c:pt idx="3">
                  <c:v>2.6020599913279625</c:v>
                </c:pt>
                <c:pt idx="4">
                  <c:v>2.9030899869919438</c:v>
                </c:pt>
              </c:numCache>
            </c:numRef>
          </c:xVal>
          <c:yVal>
            <c:numRef>
              <c:f>Filtration_c_pressure!$E$39:$I$39</c:f>
              <c:numCache>
                <c:formatCode>0.00</c:formatCode>
                <c:ptCount val="5"/>
                <c:pt idx="0">
                  <c:v>11.550599434621327</c:v>
                </c:pt>
                <c:pt idx="1">
                  <c:v>11.64077652336846</c:v>
                </c:pt>
                <c:pt idx="2">
                  <c:v>11.731305028303506</c:v>
                </c:pt>
                <c:pt idx="3">
                  <c:v>11.821831603278401</c:v>
                </c:pt>
                <c:pt idx="4">
                  <c:v>11.912081929213999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A-4520-B69A-C7CCBF18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94432"/>
        <c:axId val="164596736"/>
      </c:scatterChart>
      <c:valAx>
        <c:axId val="1645944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log(dP)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596736"/>
        <c:crosses val="autoZero"/>
        <c:crossBetween val="midCat"/>
      </c:valAx>
      <c:valAx>
        <c:axId val="1645967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log(alpha)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59443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295276</xdr:colOff>
      <xdr:row>0</xdr:row>
      <xdr:rowOff>190499</xdr:rowOff>
    </xdr:from>
    <xdr:to>
      <xdr:col>19</xdr:col>
      <xdr:colOff>298986</xdr:colOff>
      <xdr:row>10</xdr:row>
      <xdr:rowOff>181852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8410576" y="190499"/>
          <a:ext cx="3661310" cy="1896353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  <xdr:twoCellAnchor>
    <xdr:from>
      <xdr:col>10</xdr:col>
      <xdr:colOff>0</xdr:colOff>
      <xdr:row>13</xdr:row>
      <xdr:rowOff>0</xdr:rowOff>
    </xdr:from>
    <xdr:to>
      <xdr:col>17</xdr:col>
      <xdr:colOff>15192</xdr:colOff>
      <xdr:row>28</xdr:row>
      <xdr:rowOff>158889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F3CF228-2B41-46E6-8DA3-774A3D4F2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15192</xdr:colOff>
      <xdr:row>45</xdr:row>
      <xdr:rowOff>158889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993EB5-690C-40AB-A497-E74EEFD01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tabSelected="1" workbookViewId="0">
      <selection activeCell="C10" sqref="C10"/>
    </sheetView>
  </sheetViews>
  <sheetFormatPr defaultRowHeight="15" x14ac:dyDescent="0.25"/>
  <cols>
    <col min="1" max="1" width="9.140625" customWidth="1"/>
    <col min="2" max="2" width="9.5703125" bestFit="1" customWidth="1"/>
    <col min="3" max="3" width="10" bestFit="1" customWidth="1"/>
    <col min="4" max="4" width="9.28515625" bestFit="1" customWidth="1"/>
    <col min="5" max="5" width="9.7109375" customWidth="1"/>
    <col min="6" max="6" width="10.140625" customWidth="1"/>
    <col min="7" max="7" width="9" customWidth="1"/>
  </cols>
  <sheetData>
    <row r="1" spans="1:13" x14ac:dyDescent="0.25">
      <c r="A1" s="23" t="s">
        <v>18</v>
      </c>
      <c r="B1" s="23"/>
    </row>
    <row r="2" spans="1:13" x14ac:dyDescent="0.25">
      <c r="A2" s="1" t="s">
        <v>2</v>
      </c>
      <c r="B2" s="17">
        <v>298.2</v>
      </c>
      <c r="C2" t="s">
        <v>3</v>
      </c>
      <c r="D2" s="5" t="s">
        <v>26</v>
      </c>
      <c r="E2" s="5">
        <v>1</v>
      </c>
      <c r="F2" s="5">
        <v>2</v>
      </c>
      <c r="G2" s="5">
        <v>3</v>
      </c>
      <c r="H2" s="5">
        <v>4</v>
      </c>
      <c r="I2" s="5">
        <v>5</v>
      </c>
      <c r="K2" s="21" t="s">
        <v>17</v>
      </c>
      <c r="L2" s="21"/>
      <c r="M2" s="21"/>
    </row>
    <row r="3" spans="1:13" x14ac:dyDescent="0.25">
      <c r="A3" s="1" t="s">
        <v>4</v>
      </c>
      <c r="B3" s="18">
        <v>4.3900000000000002E-2</v>
      </c>
      <c r="C3" t="s">
        <v>0</v>
      </c>
      <c r="D3" s="1" t="s">
        <v>20</v>
      </c>
      <c r="E3" s="17">
        <v>50</v>
      </c>
      <c r="F3" s="17">
        <v>100</v>
      </c>
      <c r="G3" s="17">
        <v>200</v>
      </c>
      <c r="H3" s="17">
        <v>400</v>
      </c>
      <c r="I3" s="17">
        <v>800</v>
      </c>
      <c r="K3" s="22" t="s">
        <v>32</v>
      </c>
      <c r="L3" s="22"/>
      <c r="M3" s="22"/>
    </row>
    <row r="4" spans="1:13" x14ac:dyDescent="0.25">
      <c r="A4" s="1" t="s">
        <v>7</v>
      </c>
      <c r="B4" s="19">
        <v>23.47</v>
      </c>
      <c r="C4" t="s">
        <v>19</v>
      </c>
    </row>
    <row r="5" spans="1:13" x14ac:dyDescent="0.25">
      <c r="A5" s="1" t="s">
        <v>9</v>
      </c>
      <c r="B5" s="20">
        <f>8.937*10^-4</f>
        <v>8.9369999999999998E-4</v>
      </c>
      <c r="C5" t="s">
        <v>10</v>
      </c>
      <c r="D5" s="1" t="s">
        <v>1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</row>
    <row r="6" spans="1:13" x14ac:dyDescent="0.25">
      <c r="D6" s="15">
        <v>0.5</v>
      </c>
      <c r="E6" s="16">
        <v>13.7</v>
      </c>
      <c r="F6" s="16">
        <v>8.1999999999999993</v>
      </c>
      <c r="G6" s="16">
        <v>4.9000000000000004</v>
      </c>
      <c r="H6" s="16">
        <v>2.9</v>
      </c>
      <c r="I6" s="16">
        <v>1.7</v>
      </c>
      <c r="K6" s="2" t="s">
        <v>36</v>
      </c>
      <c r="L6" s="12">
        <f>10^(INTERCEPT(E39:I39,E38:I38))</f>
        <v>109723325985.83821</v>
      </c>
      <c r="M6" t="s">
        <v>13</v>
      </c>
    </row>
    <row r="7" spans="1:13" x14ac:dyDescent="0.25">
      <c r="A7" s="4"/>
      <c r="D7" s="15">
        <v>1</v>
      </c>
      <c r="E7" s="16">
        <v>46.7</v>
      </c>
      <c r="F7" s="16">
        <v>28.2</v>
      </c>
      <c r="G7" s="16">
        <v>17.2</v>
      </c>
      <c r="H7" s="16">
        <v>10.4</v>
      </c>
      <c r="I7" s="16">
        <v>6.3</v>
      </c>
      <c r="K7" s="2" t="s">
        <v>16</v>
      </c>
      <c r="L7" s="11">
        <f>SLOPE(E39:I39,E38:I38)</f>
        <v>0.30030896658696354</v>
      </c>
    </row>
    <row r="8" spans="1:13" x14ac:dyDescent="0.25">
      <c r="D8" s="15">
        <v>1.5</v>
      </c>
      <c r="E8" s="16">
        <v>99.1</v>
      </c>
      <c r="F8" s="16">
        <v>60.2</v>
      </c>
      <c r="G8" s="16">
        <v>36.700000000000003</v>
      </c>
      <c r="H8" s="16">
        <v>22.3</v>
      </c>
      <c r="I8" s="16">
        <v>13.6</v>
      </c>
    </row>
    <row r="9" spans="1:13" x14ac:dyDescent="0.25">
      <c r="D9" s="15">
        <v>2</v>
      </c>
      <c r="E9" s="16">
        <v>170.8</v>
      </c>
      <c r="F9" s="16">
        <v>104.1</v>
      </c>
      <c r="G9" s="16">
        <v>63.7</v>
      </c>
      <c r="H9" s="16">
        <v>38.799999999999997</v>
      </c>
      <c r="I9" s="16">
        <v>23.6</v>
      </c>
    </row>
    <row r="10" spans="1:13" x14ac:dyDescent="0.25">
      <c r="D10" s="15">
        <v>2.5</v>
      </c>
      <c r="E10" s="16">
        <v>261.8</v>
      </c>
      <c r="F10" s="16">
        <v>159.9</v>
      </c>
      <c r="G10" s="16">
        <v>97.9</v>
      </c>
      <c r="H10" s="16">
        <v>59.8</v>
      </c>
      <c r="I10" s="16">
        <v>36.5</v>
      </c>
    </row>
    <row r="11" spans="1:13" x14ac:dyDescent="0.25">
      <c r="D11" s="15">
        <v>3</v>
      </c>
      <c r="E11" s="16">
        <v>372.2</v>
      </c>
      <c r="F11" s="16">
        <v>227.5</v>
      </c>
      <c r="G11" s="16">
        <v>139.4</v>
      </c>
      <c r="H11" s="16">
        <v>85.3</v>
      </c>
      <c r="I11" s="16">
        <v>52.1</v>
      </c>
    </row>
    <row r="12" spans="1:13" x14ac:dyDescent="0.25">
      <c r="D12" s="15">
        <v>3.5</v>
      </c>
      <c r="E12" s="16"/>
      <c r="F12" s="16">
        <v>307.10000000000002</v>
      </c>
      <c r="G12" s="16">
        <v>188.3</v>
      </c>
      <c r="H12" s="16">
        <v>115.3</v>
      </c>
      <c r="I12" s="16">
        <v>70.5</v>
      </c>
    </row>
    <row r="13" spans="1:13" x14ac:dyDescent="0.25">
      <c r="D13" s="15">
        <v>4</v>
      </c>
      <c r="E13" s="16"/>
      <c r="F13" s="16">
        <v>398.6</v>
      </c>
      <c r="G13" s="16">
        <v>244.5</v>
      </c>
      <c r="H13" s="16">
        <v>149.80000000000001</v>
      </c>
      <c r="I13" s="16">
        <v>91.7</v>
      </c>
    </row>
    <row r="14" spans="1:13" x14ac:dyDescent="0.25">
      <c r="D14" s="15">
        <v>4.5</v>
      </c>
      <c r="E14" s="16"/>
      <c r="F14" s="16"/>
      <c r="G14" s="16">
        <v>308.10000000000002</v>
      </c>
      <c r="H14" s="16">
        <v>188.8</v>
      </c>
      <c r="I14" s="16">
        <v>115.6</v>
      </c>
    </row>
    <row r="15" spans="1:13" x14ac:dyDescent="0.25">
      <c r="D15" s="15">
        <v>5</v>
      </c>
      <c r="E15" s="16"/>
      <c r="F15" s="16"/>
      <c r="G15" s="16">
        <v>378.9</v>
      </c>
      <c r="H15" s="16">
        <v>232.3</v>
      </c>
      <c r="I15" s="16">
        <v>142.4</v>
      </c>
    </row>
    <row r="16" spans="1:13" x14ac:dyDescent="0.25">
      <c r="D16" s="15">
        <v>5.5</v>
      </c>
      <c r="E16" s="16"/>
      <c r="F16" s="16"/>
      <c r="G16" s="16"/>
      <c r="H16" s="16">
        <v>280.39999999999998</v>
      </c>
      <c r="I16" s="16">
        <v>171.9</v>
      </c>
    </row>
    <row r="17" spans="4:9" x14ac:dyDescent="0.25">
      <c r="D17" s="15">
        <v>6</v>
      </c>
      <c r="E17" s="16"/>
      <c r="F17" s="16"/>
      <c r="G17" s="16"/>
      <c r="H17" s="16">
        <v>332.9</v>
      </c>
      <c r="I17" s="16">
        <v>204.1</v>
      </c>
    </row>
    <row r="19" spans="4:9" x14ac:dyDescent="0.25">
      <c r="D19" s="13" t="s">
        <v>8</v>
      </c>
      <c r="E19" s="14" t="s">
        <v>27</v>
      </c>
      <c r="F19" s="14" t="s">
        <v>28</v>
      </c>
      <c r="G19" s="14" t="s">
        <v>29</v>
      </c>
      <c r="H19" s="14" t="s">
        <v>30</v>
      </c>
      <c r="I19" s="14" t="s">
        <v>31</v>
      </c>
    </row>
    <row r="20" spans="4:9" x14ac:dyDescent="0.25">
      <c r="D20" s="6">
        <f>D6*0.001</f>
        <v>5.0000000000000001E-4</v>
      </c>
      <c r="E20" s="3">
        <f t="shared" ref="E20:I25" si="0">E6/$D20</f>
        <v>27399.999999999996</v>
      </c>
      <c r="F20" s="3">
        <f t="shared" si="0"/>
        <v>16400</v>
      </c>
      <c r="G20" s="3">
        <f t="shared" si="0"/>
        <v>9800</v>
      </c>
      <c r="H20" s="3">
        <f t="shared" si="0"/>
        <v>5800</v>
      </c>
      <c r="I20" s="3">
        <f t="shared" si="0"/>
        <v>3400</v>
      </c>
    </row>
    <row r="21" spans="4:9" x14ac:dyDescent="0.25">
      <c r="D21" s="6">
        <f t="shared" ref="D21:D31" si="1">D7*0.001</f>
        <v>1E-3</v>
      </c>
      <c r="E21" s="3">
        <f t="shared" si="0"/>
        <v>46700</v>
      </c>
      <c r="F21" s="3">
        <f t="shared" si="0"/>
        <v>28200</v>
      </c>
      <c r="G21" s="3">
        <f t="shared" si="0"/>
        <v>17200</v>
      </c>
      <c r="H21" s="3">
        <f t="shared" si="0"/>
        <v>10400</v>
      </c>
      <c r="I21" s="3">
        <f t="shared" si="0"/>
        <v>6300</v>
      </c>
    </row>
    <row r="22" spans="4:9" x14ac:dyDescent="0.25">
      <c r="D22" s="6">
        <f t="shared" si="1"/>
        <v>1.5E-3</v>
      </c>
      <c r="E22" s="3">
        <f t="shared" si="0"/>
        <v>66066.666666666657</v>
      </c>
      <c r="F22" s="3">
        <f t="shared" si="0"/>
        <v>40133.333333333336</v>
      </c>
      <c r="G22" s="3">
        <f t="shared" si="0"/>
        <v>24466.666666666668</v>
      </c>
      <c r="H22" s="3">
        <f t="shared" si="0"/>
        <v>14866.666666666666</v>
      </c>
      <c r="I22" s="3">
        <f t="shared" si="0"/>
        <v>9066.6666666666661</v>
      </c>
    </row>
    <row r="23" spans="4:9" x14ac:dyDescent="0.25">
      <c r="D23" s="6">
        <f t="shared" si="1"/>
        <v>2E-3</v>
      </c>
      <c r="E23" s="3">
        <f t="shared" si="0"/>
        <v>85400</v>
      </c>
      <c r="F23" s="3">
        <f t="shared" si="0"/>
        <v>52049.999999999993</v>
      </c>
      <c r="G23" s="3">
        <f t="shared" si="0"/>
        <v>31850</v>
      </c>
      <c r="H23" s="3">
        <f t="shared" si="0"/>
        <v>19399.999999999996</v>
      </c>
      <c r="I23" s="3">
        <f t="shared" si="0"/>
        <v>11800</v>
      </c>
    </row>
    <row r="24" spans="4:9" x14ac:dyDescent="0.25">
      <c r="D24" s="6">
        <f t="shared" si="1"/>
        <v>2.5000000000000001E-3</v>
      </c>
      <c r="E24" s="3">
        <f t="shared" si="0"/>
        <v>104720</v>
      </c>
      <c r="F24" s="3">
        <f t="shared" si="0"/>
        <v>63960</v>
      </c>
      <c r="G24" s="3">
        <f t="shared" si="0"/>
        <v>39160</v>
      </c>
      <c r="H24" s="3">
        <f t="shared" si="0"/>
        <v>23920</v>
      </c>
      <c r="I24" s="3">
        <f t="shared" si="0"/>
        <v>14600</v>
      </c>
    </row>
    <row r="25" spans="4:9" x14ac:dyDescent="0.25">
      <c r="D25" s="6">
        <f t="shared" si="1"/>
        <v>3.0000000000000001E-3</v>
      </c>
      <c r="E25" s="3">
        <f t="shared" si="0"/>
        <v>124066.66666666666</v>
      </c>
      <c r="F25" s="3">
        <f t="shared" si="0"/>
        <v>75833.333333333328</v>
      </c>
      <c r="G25" s="3">
        <f t="shared" si="0"/>
        <v>46466.666666666664</v>
      </c>
      <c r="H25" s="3">
        <f t="shared" si="0"/>
        <v>28433.333333333332</v>
      </c>
      <c r="I25" s="3">
        <f t="shared" si="0"/>
        <v>17366.666666666668</v>
      </c>
    </row>
    <row r="26" spans="4:9" x14ac:dyDescent="0.25">
      <c r="D26" s="6">
        <f t="shared" si="1"/>
        <v>3.5000000000000001E-3</v>
      </c>
      <c r="E26" s="3"/>
      <c r="F26" s="3">
        <f t="shared" ref="F26:I27" si="2">F12/$D26</f>
        <v>87742.857142857145</v>
      </c>
      <c r="G26" s="3">
        <f t="shared" si="2"/>
        <v>53800</v>
      </c>
      <c r="H26" s="3">
        <f t="shared" si="2"/>
        <v>32942.857142857145</v>
      </c>
      <c r="I26" s="3">
        <f t="shared" si="2"/>
        <v>20142.857142857141</v>
      </c>
    </row>
    <row r="27" spans="4:9" x14ac:dyDescent="0.25">
      <c r="D27" s="6">
        <f t="shared" si="1"/>
        <v>4.0000000000000001E-3</v>
      </c>
      <c r="E27" s="3"/>
      <c r="F27" s="3">
        <f t="shared" si="2"/>
        <v>99650</v>
      </c>
      <c r="G27" s="3">
        <f t="shared" si="2"/>
        <v>61125</v>
      </c>
      <c r="H27" s="3">
        <f t="shared" si="2"/>
        <v>37450</v>
      </c>
      <c r="I27" s="3">
        <f t="shared" si="2"/>
        <v>22925</v>
      </c>
    </row>
    <row r="28" spans="4:9" x14ac:dyDescent="0.25">
      <c r="D28" s="6">
        <f t="shared" si="1"/>
        <v>4.5000000000000005E-3</v>
      </c>
      <c r="E28" s="3"/>
      <c r="F28" s="3"/>
      <c r="G28" s="3">
        <f t="shared" ref="G28:I29" si="3">G14/$D28</f>
        <v>68466.666666666657</v>
      </c>
      <c r="H28" s="3">
        <f t="shared" si="3"/>
        <v>41955.555555555555</v>
      </c>
      <c r="I28" s="3">
        <f t="shared" si="3"/>
        <v>25688.888888888883</v>
      </c>
    </row>
    <row r="29" spans="4:9" x14ac:dyDescent="0.25">
      <c r="D29" s="6">
        <f t="shared" si="1"/>
        <v>5.0000000000000001E-3</v>
      </c>
      <c r="E29" s="3"/>
      <c r="F29" s="3"/>
      <c r="G29" s="3">
        <f t="shared" si="3"/>
        <v>75780</v>
      </c>
      <c r="H29" s="3">
        <f t="shared" si="3"/>
        <v>46460</v>
      </c>
      <c r="I29" s="3">
        <f t="shared" si="3"/>
        <v>28480</v>
      </c>
    </row>
    <row r="30" spans="4:9" x14ac:dyDescent="0.25">
      <c r="D30" s="6">
        <f t="shared" si="1"/>
        <v>5.4999999999999997E-3</v>
      </c>
      <c r="E30" s="3"/>
      <c r="F30" s="3"/>
      <c r="G30" s="3"/>
      <c r="H30" s="3">
        <f>H16/$D30</f>
        <v>50981.818181818184</v>
      </c>
      <c r="I30" s="3">
        <f>I16/$D30</f>
        <v>31254.545454545456</v>
      </c>
    </row>
    <row r="31" spans="4:9" x14ac:dyDescent="0.25">
      <c r="D31" s="6">
        <f t="shared" si="1"/>
        <v>6.0000000000000001E-3</v>
      </c>
      <c r="E31" s="3"/>
      <c r="F31" s="3"/>
      <c r="G31" s="3"/>
      <c r="H31" s="3">
        <f>H17/$D31</f>
        <v>55483.333333333328</v>
      </c>
      <c r="I31" s="3">
        <f>I17/$D31</f>
        <v>34016.666666666664</v>
      </c>
    </row>
    <row r="33" spans="4:10" x14ac:dyDescent="0.25">
      <c r="D33" s="2" t="s">
        <v>11</v>
      </c>
      <c r="E33" s="9">
        <f>SLOPE(E20:E31,$D20:$D31)</f>
        <v>38670095.238095239</v>
      </c>
      <c r="F33" s="9">
        <f>SLOPE(F20:F31,$D20:$D31)</f>
        <v>23797006.802721087</v>
      </c>
      <c r="G33" s="9">
        <f>SLOPE(G20:G31,$D20:$D31)</f>
        <v>14656181.818181816</v>
      </c>
      <c r="H33" s="9">
        <f>SLOPE(H20:H31,$D20:$D31)</f>
        <v>9026459.1973682866</v>
      </c>
      <c r="I33" s="9">
        <f>SLOPE(I20:I31,$D20:$D31)</f>
        <v>5555686.787959516</v>
      </c>
      <c r="J33" t="s">
        <v>14</v>
      </c>
    </row>
    <row r="34" spans="4:10" x14ac:dyDescent="0.25">
      <c r="D34" s="2" t="s">
        <v>12</v>
      </c>
      <c r="E34" s="10">
        <f>INTERCEPT(E20:E31,$D20:$D31)</f>
        <v>8052.8888888888905</v>
      </c>
      <c r="F34" s="10">
        <f>INTERCEPT(F20:F31,$D20:$D31)</f>
        <v>4452.9251700680397</v>
      </c>
      <c r="G34" s="10">
        <f>INTERCEPT(G20:G31,$D20:$D31)</f>
        <v>2507.0000000000073</v>
      </c>
      <c r="H34" s="10">
        <f>INTERCEPT(H20:H31,$D20:$D31)</f>
        <v>1338.4712930167552</v>
      </c>
      <c r="I34" s="10">
        <f>INTERCEPT(I20:I31,$D20:$D31)</f>
        <v>697.45889632252874</v>
      </c>
      <c r="J34" t="s">
        <v>15</v>
      </c>
    </row>
    <row r="35" spans="4:10" x14ac:dyDescent="0.25">
      <c r="D35" s="2" t="s">
        <v>5</v>
      </c>
      <c r="E35" s="9">
        <f>E33*2*$B$3^2*E3*1000/($B$4*$B$5)</f>
        <v>355303458269.38037</v>
      </c>
      <c r="F35" s="9">
        <f t="shared" ref="F35:I35" si="4">F33*2*$B$3^2*F3*1000/($B$4*$B$5)</f>
        <v>437297025590.83972</v>
      </c>
      <c r="G35" s="9">
        <f t="shared" si="4"/>
        <v>538647971044.54333</v>
      </c>
      <c r="H35" s="9">
        <f t="shared" si="4"/>
        <v>663485755389.18298</v>
      </c>
      <c r="I35" s="9">
        <f t="shared" si="4"/>
        <v>816736433326.97522</v>
      </c>
      <c r="J35" t="s">
        <v>13</v>
      </c>
    </row>
    <row r="36" spans="4:10" x14ac:dyDescent="0.25">
      <c r="D36" s="2" t="s">
        <v>6</v>
      </c>
      <c r="E36" s="9">
        <f>E34*$B$3*E3*1000/$B$5</f>
        <v>19778551092.213398</v>
      </c>
      <c r="F36" s="9">
        <f t="shared" ref="F36:I36" si="5">F34*$B$3*F3*1000/$B$5</f>
        <v>21873493897.950874</v>
      </c>
      <c r="G36" s="9">
        <f t="shared" si="5"/>
        <v>24629584871.881016</v>
      </c>
      <c r="H36" s="9">
        <f t="shared" si="5"/>
        <v>26299156210.556362</v>
      </c>
      <c r="I36" s="9">
        <f t="shared" si="5"/>
        <v>27408253819.902889</v>
      </c>
      <c r="J36" t="s">
        <v>33</v>
      </c>
    </row>
    <row r="38" spans="4:10" x14ac:dyDescent="0.25">
      <c r="D38" s="7" t="s">
        <v>34</v>
      </c>
      <c r="E38" s="8">
        <f>LOG10(E3)</f>
        <v>1.6989700043360187</v>
      </c>
      <c r="F38" s="8">
        <f t="shared" ref="F38:I38" si="6">LOG10(F3)</f>
        <v>2</v>
      </c>
      <c r="G38" s="8">
        <f t="shared" si="6"/>
        <v>2.3010299956639813</v>
      </c>
      <c r="H38" s="8">
        <f t="shared" si="6"/>
        <v>2.6020599913279625</v>
      </c>
      <c r="I38" s="8">
        <f t="shared" si="6"/>
        <v>2.9030899869919438</v>
      </c>
    </row>
    <row r="39" spans="4:10" x14ac:dyDescent="0.25">
      <c r="D39" s="7" t="s">
        <v>35</v>
      </c>
      <c r="E39" s="8">
        <f>LOG10(E35)</f>
        <v>11.550599434621327</v>
      </c>
      <c r="F39" s="8">
        <f t="shared" ref="F39:I39" si="7">LOG10(F35)</f>
        <v>11.64077652336846</v>
      </c>
      <c r="G39" s="8">
        <f t="shared" si="7"/>
        <v>11.731305028303506</v>
      </c>
      <c r="H39" s="8">
        <f t="shared" si="7"/>
        <v>11.821831603278401</v>
      </c>
      <c r="I39" s="8">
        <f t="shared" si="7"/>
        <v>11.912081929213999</v>
      </c>
    </row>
  </sheetData>
  <sheetProtection algorithmName="SHA-512" hashValue="aoHNdJhvlmc2s/bGfCeqDC8ji3UuyTUQwvJcmXSDlb6Kl1X4pMVGRXgQJ6bXyFP1Da6s3X/v8udqxfK501zrUA==" saltValue="VYEXcrPmgVPzpmOdivC23w==" spinCount="100000" sheet="1" objects="1" scenarios="1"/>
  <mergeCells count="3">
    <mergeCell ref="K2:M2"/>
    <mergeCell ref="K3:M3"/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24" t="s">
        <v>37</v>
      </c>
      <c r="C3" s="25"/>
      <c r="D3" s="25"/>
      <c r="E3" s="26"/>
    </row>
    <row r="4" spans="2:5" x14ac:dyDescent="0.25">
      <c r="B4" s="27" t="s">
        <v>38</v>
      </c>
      <c r="C4" s="28" t="s">
        <v>39</v>
      </c>
      <c r="D4" s="28"/>
      <c r="E4" s="29"/>
    </row>
    <row r="5" spans="2:5" ht="15.75" thickBot="1" x14ac:dyDescent="0.3">
      <c r="B5" s="30" t="s">
        <v>40</v>
      </c>
      <c r="C5" s="31">
        <v>2017</v>
      </c>
      <c r="D5" s="32"/>
      <c r="E5" s="33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Filtration_c_pressure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2017-03-27T03:18:46Z</dcterms:modified>
</cp:coreProperties>
</file>