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workbookProtection workbookAlgorithmName="SHA-512" workbookHashValue="N/asbPziBqT0lLGjVoEq4PwAWE4Ptk3/7lxX4cxNLmm4aTKBq09TKx0OV8gifDSMbO+xt6TjgeIdTeKuB7kG/Q==" workbookSaltValue="Xu45ok8LSGrnSlkA7DheFg==" workbookSpinCount="100000" lockStructure="1"/>
  <bookViews>
    <workbookView xWindow="360" yWindow="300" windowWidth="18735" windowHeight="11700"/>
  </bookViews>
  <sheets>
    <sheet name="Mixed" sheetId="5" r:id="rId1"/>
    <sheet name="Credits" sheetId="6" r:id="rId2"/>
  </sheets>
  <externalReferences>
    <externalReference r:id="rId3"/>
  </externalReferences>
  <definedNames>
    <definedName name="A" localSheetId="1">#REF!</definedName>
    <definedName name="A">Mixed!$B$2</definedName>
    <definedName name="A." localSheetId="1">[1]Operation!$C$3</definedName>
    <definedName name="A.">#REF!</definedName>
    <definedName name="alpha_o" localSheetId="1">#REF!</definedName>
    <definedName name="alpha_o">Mixed!$G$6</definedName>
    <definedName name="B." localSheetId="1">[1]Operation!$C$4</definedName>
    <definedName name="B.">#REF!</definedName>
    <definedName name="C." localSheetId="1">[1]Operation!$C$5</definedName>
    <definedName name="C.">#REF!</definedName>
    <definedName name="Cs" localSheetId="1">#REF!</definedName>
    <definedName name="Cs">Mixed!$B$5</definedName>
    <definedName name="D." localSheetId="1">[1]Equilibrium!$R$3</definedName>
    <definedName name="D.">#REF!</definedName>
    <definedName name="e" localSheetId="1">#REF!</definedName>
    <definedName name="e">Mixed!$G$7</definedName>
    <definedName name="E." localSheetId="1">[1]Equilibrium!$R$4</definedName>
    <definedName name="E.">#REF!</definedName>
    <definedName name="F." localSheetId="1">[1]Equilibrium!$R$5</definedName>
    <definedName name="F.">#REF!</definedName>
    <definedName name="k_x.a">[1]Absorption_packed!#REF!</definedName>
    <definedName name="L.">[1]Absorption_packed!$B$6</definedName>
    <definedName name="MM.a">[1]Absorption_packed!#REF!</definedName>
    <definedName name="MM.b">[1]Absorption_packed!#REF!</definedName>
    <definedName name="MM.c">[1]Absorption_packed!#REF!</definedName>
    <definedName name="MM_a">[1]Absorption_packed!$E$7</definedName>
    <definedName name="MM_b">[1]Absorption_packed!$E$8</definedName>
    <definedName name="MM_c">[1]Absorption_packed!$E$9</definedName>
    <definedName name="Po" localSheetId="1">#REF!</definedName>
    <definedName name="Po">Mixed!$B$8</definedName>
    <definedName name="Qo" localSheetId="1">#REF!</definedName>
    <definedName name="Qo">Mixed!$G$8</definedName>
    <definedName name="Qw" localSheetId="1">#REF!</definedName>
    <definedName name="Qw">Mixed!$G$22</definedName>
    <definedName name="Rf" localSheetId="1">#REF!</definedName>
    <definedName name="Rf">Mixed!$B$4</definedName>
    <definedName name="rho_s" localSheetId="1">#REF!</definedName>
    <definedName name="rho_s">Mixed!$B$3</definedName>
    <definedName name="S">[1]Absorption_packed!$E$2</definedName>
    <definedName name="solver_adj" localSheetId="0" hidden="1">Mixed!$G$20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Mixed!$G$25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td" localSheetId="1">#REF!</definedName>
    <definedName name="td">Mixed!$B$7</definedName>
    <definedName name="tf" localSheetId="1">#REF!</definedName>
    <definedName name="tf">Mixed!$G$24</definedName>
    <definedName name="tv" localSheetId="1">#REF!</definedName>
    <definedName name="tv">Mixed!$B$9</definedName>
    <definedName name="tw" localSheetId="1">#REF!</definedName>
    <definedName name="tw">Mixed!$G$23</definedName>
    <definedName name="V.">[1]Absorption_packed!$B$2</definedName>
    <definedName name="Vf" localSheetId="1">#REF!</definedName>
    <definedName name="Vf">Mixed!$G$20</definedName>
    <definedName name="visc" localSheetId="1">#REF!</definedName>
    <definedName name="visc">Mixed!$B$6</definedName>
    <definedName name="visc_w" localSheetId="1">#REF!</definedName>
    <definedName name="visc_w">Mixed!#REF!</definedName>
    <definedName name="Vo" localSheetId="1">#REF!</definedName>
    <definedName name="Vo">Mixed!$G$9</definedName>
    <definedName name="Vw" localSheetId="1">#REF!</definedName>
    <definedName name="Vw">Mixed!$G$21</definedName>
    <definedName name="x1.">[1]Absorption_packed!$B$9</definedName>
    <definedName name="x2.">[1]Absorption_packed!$B$7</definedName>
    <definedName name="y1.">[1]Absorption_packed!$B$3</definedName>
    <definedName name="y2.">[1]Absorption_packed!$B$4</definedName>
  </definedNames>
  <calcPr calcId="171027"/>
</workbook>
</file>

<file path=xl/calcChain.xml><?xml version="1.0" encoding="utf-8"?>
<calcChain xmlns="http://schemas.openxmlformats.org/spreadsheetml/2006/main">
  <c r="G14" i="5" l="1"/>
  <c r="G7" i="5"/>
  <c r="G21" i="5" s="1"/>
  <c r="B4" i="5" l="1"/>
  <c r="G6" i="5" s="1"/>
  <c r="G8" i="5" l="1"/>
  <c r="G9" i="5" s="1"/>
  <c r="G24" i="5" s="1"/>
  <c r="G22" i="5"/>
  <c r="G23" i="5" s="1"/>
  <c r="G25" i="5" l="1"/>
  <c r="F14" i="5"/>
  <c r="J12" i="5"/>
  <c r="K12" i="5" s="1"/>
  <c r="J14" i="5"/>
  <c r="K14" i="5" s="1"/>
  <c r="J17" i="5"/>
  <c r="K17" i="5" s="1"/>
  <c r="J22" i="5"/>
  <c r="K22" i="5" s="1"/>
  <c r="J27" i="5"/>
  <c r="K27" i="5" s="1"/>
  <c r="J11" i="5"/>
  <c r="K11" i="5" s="1"/>
  <c r="J24" i="5"/>
  <c r="K24" i="5" s="1"/>
  <c r="J21" i="5"/>
  <c r="K21" i="5" s="1"/>
  <c r="J18" i="5"/>
  <c r="K18" i="5" s="1"/>
  <c r="J26" i="5"/>
  <c r="K26" i="5" s="1"/>
  <c r="J15" i="5"/>
  <c r="K15" i="5" s="1"/>
  <c r="J9" i="5"/>
  <c r="K9" i="5" s="1"/>
  <c r="J10" i="5"/>
  <c r="K10" i="5" s="1"/>
  <c r="J25" i="5"/>
  <c r="K25" i="5" s="1"/>
  <c r="I7" i="5"/>
  <c r="J16" i="5"/>
  <c r="K16" i="5" s="1"/>
  <c r="J13" i="5"/>
  <c r="K13" i="5" s="1"/>
  <c r="J19" i="5"/>
  <c r="K19" i="5" s="1"/>
  <c r="J28" i="5"/>
  <c r="K28" i="5" s="1"/>
  <c r="J20" i="5"/>
  <c r="K20" i="5" s="1"/>
  <c r="J23" i="5"/>
  <c r="K23" i="5" s="1"/>
  <c r="J8" i="5"/>
  <c r="K8" i="5" s="1"/>
  <c r="J7" i="5"/>
  <c r="K7" i="5" s="1"/>
</calcChain>
</file>

<file path=xl/sharedStrings.xml><?xml version="1.0" encoding="utf-8"?>
<sst xmlns="http://schemas.openxmlformats.org/spreadsheetml/2006/main" count="60" uniqueCount="51">
  <si>
    <t>m²</t>
  </si>
  <si>
    <t>A</t>
  </si>
  <si>
    <t>Cs</t>
  </si>
  <si>
    <t>V (m³)</t>
  </si>
  <si>
    <t>Pa.s</t>
  </si>
  <si>
    <t>m/kg</t>
  </si>
  <si>
    <t>Initial data:</t>
  </si>
  <si>
    <t>Compressible Cake</t>
  </si>
  <si>
    <t>alpha_o</t>
  </si>
  <si>
    <t>kg/m³</t>
  </si>
  <si>
    <t>Rf</t>
  </si>
  <si>
    <t>rho_s</t>
  </si>
  <si>
    <t>/m</t>
  </si>
  <si>
    <t>td</t>
  </si>
  <si>
    <t>h</t>
  </si>
  <si>
    <t>bar</t>
  </si>
  <si>
    <t>Qo</t>
  </si>
  <si>
    <t>visc</t>
  </si>
  <si>
    <t>tf</t>
  </si>
  <si>
    <t>Vo</t>
  </si>
  <si>
    <t>m³</t>
  </si>
  <si>
    <t>m³/h</t>
  </si>
  <si>
    <t>Constant dV/dt</t>
  </si>
  <si>
    <t>e</t>
  </si>
  <si>
    <t>tv</t>
  </si>
  <si>
    <t>Rd</t>
  </si>
  <si>
    <t>&lt;&lt;</t>
  </si>
  <si>
    <t>Part 1:</t>
  </si>
  <si>
    <t>Part 2:</t>
  </si>
  <si>
    <t>Vw</t>
  </si>
  <si>
    <t>Vf</t>
  </si>
  <si>
    <t>Part 3:</t>
  </si>
  <si>
    <t>(Cake's Pore space)</t>
  </si>
  <si>
    <t>Washing</t>
  </si>
  <si>
    <t>t (h)</t>
  </si>
  <si>
    <t>tw</t>
  </si>
  <si>
    <t>Qw</t>
  </si>
  <si>
    <t>Rdw</t>
  </si>
  <si>
    <t>t &lt; tv</t>
  </si>
  <si>
    <t>t &gt; tv</t>
  </si>
  <si>
    <t>Optimum Vf</t>
  </si>
  <si>
    <t>Constant rate line:</t>
  </si>
  <si>
    <t>dPo</t>
  </si>
  <si>
    <t>dP &lt;= dPo</t>
  </si>
  <si>
    <t>dP = dPo</t>
  </si>
  <si>
    <t>Constant dP</t>
  </si>
  <si>
    <t>Mixed Filtration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</si>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</sst>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/>
    <xf numFmtId="0" fontId="2" fillId="4" borderId="1" xfId="0" applyFont="1" applyFill="1" applyBorder="1" applyAlignment="1">
      <alignment horizontal="center"/>
    </xf>
    <xf numFmtId="11" fontId="2" fillId="9" borderId="1" xfId="0" applyNumberFormat="1" applyFont="1" applyFill="1" applyBorder="1" applyAlignment="1">
      <alignment horizontal="center"/>
    </xf>
    <xf numFmtId="2" fontId="2" fillId="9" borderId="1" xfId="0" applyNumberFormat="1" applyFont="1" applyFill="1" applyBorder="1" applyAlignment="1">
      <alignment horizontal="center"/>
    </xf>
    <xf numFmtId="165" fontId="2" fillId="9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 applyProtection="1">
      <alignment horizontal="center"/>
      <protection locked="0"/>
    </xf>
    <xf numFmtId="11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0" fontId="4" fillId="8" borderId="1" xfId="0" applyFont="1" applyFill="1" applyBorder="1" applyAlignment="1" applyProtection="1">
      <alignment horizontal="center"/>
      <protection locked="0"/>
    </xf>
    <xf numFmtId="0" fontId="2" fillId="0" borderId="7" xfId="0" applyFont="1" applyBorder="1"/>
    <xf numFmtId="0" fontId="0" fillId="0" borderId="0" xfId="0" applyBorder="1"/>
    <xf numFmtId="0" fontId="0" fillId="0" borderId="8" xfId="0" applyBorder="1"/>
    <xf numFmtId="0" fontId="2" fillId="0" borderId="9" xfId="0" applyFont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10" borderId="1" xfId="0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</c:v>
          </c:tx>
          <c:marker>
            <c:symbol val="none"/>
          </c:marker>
          <c:xVal>
            <c:numRef>
              <c:f>Mixed!$J$7:$J$28</c:f>
              <c:numCache>
                <c:formatCode>General</c:formatCode>
                <c:ptCount val="22"/>
                <c:pt idx="0">
                  <c:v>0.25</c:v>
                </c:pt>
                <c:pt idx="1">
                  <c:v>0.29998713196894755</c:v>
                </c:pt>
                <c:pt idx="2">
                  <c:v>0.33673073937605852</c:v>
                </c:pt>
                <c:pt idx="3">
                  <c:v>0.37697208452564568</c:v>
                </c:pt>
                <c:pt idx="4">
                  <c:v>0.42071116741770909</c:v>
                </c:pt>
                <c:pt idx="5">
                  <c:v>0.46794798805224858</c:v>
                </c:pt>
                <c:pt idx="6">
                  <c:v>0.51868254642926426</c:v>
                </c:pt>
                <c:pt idx="7">
                  <c:v>0.57291484254875613</c:v>
                </c:pt>
                <c:pt idx="8">
                  <c:v>0.63064487641072431</c:v>
                </c:pt>
                <c:pt idx="9">
                  <c:v>0.69187264801516846</c:v>
                </c:pt>
                <c:pt idx="10">
                  <c:v>0.75659815736208891</c:v>
                </c:pt>
                <c:pt idx="11">
                  <c:v>0.82482140445148555</c:v>
                </c:pt>
                <c:pt idx="12">
                  <c:v>0.89654238928335805</c:v>
                </c:pt>
                <c:pt idx="13">
                  <c:v>0.97176111185770708</c:v>
                </c:pt>
                <c:pt idx="14">
                  <c:v>1.0504775721745321</c:v>
                </c:pt>
                <c:pt idx="15">
                  <c:v>1.1326917702338335</c:v>
                </c:pt>
                <c:pt idx="16">
                  <c:v>1.2536678469242153</c:v>
                </c:pt>
                <c:pt idx="17">
                  <c:v>1.3076133795798646</c:v>
                </c:pt>
                <c:pt idx="18">
                  <c:v>1.4003207908665944</c:v>
                </c:pt>
                <c:pt idx="19">
                  <c:v>1.4965259398958006</c:v>
                </c:pt>
                <c:pt idx="20">
                  <c:v>1.5962288266674824</c:v>
                </c:pt>
                <c:pt idx="21">
                  <c:v>1.6994294511816408</c:v>
                </c:pt>
              </c:numCache>
            </c:numRef>
          </c:xVal>
          <c:yVal>
            <c:numRef>
              <c:f>Mixed!$I$7:$I$28</c:f>
              <c:numCache>
                <c:formatCode>0.000</c:formatCode>
                <c:ptCount val="22"/>
                <c:pt idx="0">
                  <c:v>4.2258969200171352E-2</c:v>
                </c:pt>
                <c:pt idx="1">
                  <c:v>0.05</c:v>
                </c:pt>
                <c:pt idx="2">
                  <c:v>5.5E-2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7.0000000000000007E-2</c:v>
                </c:pt>
                <c:pt idx="6">
                  <c:v>7.4999999999999997E-2</c:v>
                </c:pt>
                <c:pt idx="7">
                  <c:v>0.08</c:v>
                </c:pt>
                <c:pt idx="8">
                  <c:v>8.5000000000000006E-2</c:v>
                </c:pt>
                <c:pt idx="9">
                  <c:v>0.09</c:v>
                </c:pt>
                <c:pt idx="10">
                  <c:v>9.5000000000000001E-2</c:v>
                </c:pt>
                <c:pt idx="11">
                  <c:v>0.1</c:v>
                </c:pt>
                <c:pt idx="12">
                  <c:v>0.105</c:v>
                </c:pt>
                <c:pt idx="13">
                  <c:v>0.11</c:v>
                </c:pt>
                <c:pt idx="14">
                  <c:v>0.115</c:v>
                </c:pt>
                <c:pt idx="15">
                  <c:v>0.12</c:v>
                </c:pt>
                <c:pt idx="16">
                  <c:v>0.127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0.14000000000000001</c:v>
                </c:pt>
                <c:pt idx="20">
                  <c:v>0.14499999999999999</c:v>
                </c:pt>
                <c:pt idx="21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92-4501-8CDF-27A425A22FF1}"/>
            </c:ext>
          </c:extLst>
        </c:ser>
        <c:ser>
          <c:idx val="1"/>
          <c:order val="1"/>
          <c:tx>
            <c:v>Vc</c:v>
          </c:tx>
          <c:spPr>
            <a:ln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Mixed!$G$13:$G$14</c:f>
              <c:numCache>
                <c:formatCode>0.00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xVal>
          <c:yVal>
            <c:numRef>
              <c:f>Mixed!$F$13:$F$14</c:f>
              <c:numCache>
                <c:formatCode>0.0000</c:formatCode>
                <c:ptCount val="2"/>
                <c:pt idx="0">
                  <c:v>0</c:v>
                </c:pt>
                <c:pt idx="1">
                  <c:v>4.2258969200171352E-2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92-4501-8CDF-27A425A22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61824"/>
        <c:axId val="164868096"/>
      </c:scatterChart>
      <c:valAx>
        <c:axId val="16486182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(h)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4868096"/>
        <c:crosses val="autoZero"/>
        <c:crossBetween val="midCat"/>
      </c:valAx>
      <c:valAx>
        <c:axId val="1648680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V (m³)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4861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258" footer="0.3149606200000025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Rd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Mixed!$I$7:$I$28</c:f>
              <c:numCache>
                <c:formatCode>0.000</c:formatCode>
                <c:ptCount val="22"/>
                <c:pt idx="0">
                  <c:v>4.2258969200171352E-2</c:v>
                </c:pt>
                <c:pt idx="1">
                  <c:v>0.05</c:v>
                </c:pt>
                <c:pt idx="2">
                  <c:v>5.5E-2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7.0000000000000007E-2</c:v>
                </c:pt>
                <c:pt idx="6">
                  <c:v>7.4999999999999997E-2</c:v>
                </c:pt>
                <c:pt idx="7">
                  <c:v>0.08</c:v>
                </c:pt>
                <c:pt idx="8">
                  <c:v>8.5000000000000006E-2</c:v>
                </c:pt>
                <c:pt idx="9">
                  <c:v>0.09</c:v>
                </c:pt>
                <c:pt idx="10">
                  <c:v>9.5000000000000001E-2</c:v>
                </c:pt>
                <c:pt idx="11">
                  <c:v>0.1</c:v>
                </c:pt>
                <c:pt idx="12">
                  <c:v>0.105</c:v>
                </c:pt>
                <c:pt idx="13">
                  <c:v>0.11</c:v>
                </c:pt>
                <c:pt idx="14">
                  <c:v>0.115</c:v>
                </c:pt>
                <c:pt idx="15">
                  <c:v>0.12</c:v>
                </c:pt>
                <c:pt idx="16">
                  <c:v>0.127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0.14000000000000001</c:v>
                </c:pt>
                <c:pt idx="20">
                  <c:v>0.14499999999999999</c:v>
                </c:pt>
                <c:pt idx="21">
                  <c:v>0.15</c:v>
                </c:pt>
              </c:numCache>
            </c:numRef>
          </c:xVal>
          <c:yVal>
            <c:numRef>
              <c:f>Mixed!$K$7:$K$28</c:f>
              <c:numCache>
                <c:formatCode>General</c:formatCode>
                <c:ptCount val="22"/>
                <c:pt idx="0">
                  <c:v>0.81137220864328996</c:v>
                </c:pt>
                <c:pt idx="1">
                  <c:v>0.92308606023083639</c:v>
                </c:pt>
                <c:pt idx="2">
                  <c:v>0.98748383733296363</c:v>
                </c:pt>
                <c:pt idx="3">
                  <c:v>1.0457728346003956</c:v>
                </c:pt>
                <c:pt idx="4">
                  <c:v>1.0980416257552639</c:v>
                </c:pt>
                <c:pt idx="5">
                  <c:v>1.1444547175197355</c:v>
                </c:pt>
                <c:pt idx="6">
                  <c:v>1.1852378261883441</c:v>
                </c:pt>
                <c:pt idx="7">
                  <c:v>1.2206636672642914</c:v>
                </c:pt>
                <c:pt idx="8">
                  <c:v>1.2510387942286509</c:v>
                </c:pt>
                <c:pt idx="9">
                  <c:v>1.2766918376120202</c:v>
                </c:pt>
                <c:pt idx="10">
                  <c:v>1.2979633335286609</c:v>
                </c:pt>
                <c:pt idx="11">
                  <c:v>1.3151971991042075</c:v>
                </c:pt>
                <c:pt idx="12">
                  <c:v>1.3287338127740063</c:v>
                </c:pt>
                <c:pt idx="13">
                  <c:v>1.3389045884532673</c:v>
                </c:pt>
                <c:pt idx="14">
                  <c:v>1.3460278900163827</c:v>
                </c:pt>
                <c:pt idx="15">
                  <c:v>1.3504061112798451</c:v>
                </c:pt>
                <c:pt idx="16">
                  <c:v>1.3524619451619198</c:v>
                </c:pt>
                <c:pt idx="17">
                  <c:v>1.3520462429317528</c:v>
                </c:pt>
                <c:pt idx="18">
                  <c:v>1.349819579253094</c:v>
                </c:pt>
                <c:pt idx="19">
                  <c:v>1.34587025366147</c:v>
                </c:pt>
                <c:pt idx="20">
                  <c:v>1.3404057316730917</c:v>
                </c:pt>
                <c:pt idx="21">
                  <c:v>1.3336151453871652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DC-44A6-BF01-0DB2EC52D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73248"/>
        <c:axId val="164783616"/>
      </c:scatterChart>
      <c:valAx>
        <c:axId val="164773248"/>
        <c:scaling>
          <c:orientation val="minMax"/>
          <c:max val="0.15000000000000013"/>
          <c:min val="4.5000000000000012E-2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V (m³)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4783616"/>
        <c:crosses val="autoZero"/>
        <c:crossBetween val="midCat"/>
      </c:valAx>
      <c:valAx>
        <c:axId val="16478361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4773248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274" footer="0.3149606200000027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9525</xdr:rowOff>
    </xdr:from>
    <xdr:to>
      <xdr:col>19</xdr:col>
      <xdr:colOff>9525</xdr:colOff>
      <xdr:row>14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19</xdr:col>
      <xdr:colOff>9525</xdr:colOff>
      <xdr:row>29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concentrated_packed_t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showGridLines="0" tabSelected="1" workbookViewId="0">
      <selection activeCell="J12" sqref="J12"/>
    </sheetView>
  </sheetViews>
  <sheetFormatPr defaultRowHeight="15" x14ac:dyDescent="0.25"/>
  <cols>
    <col min="2" max="2" width="9.28515625" customWidth="1"/>
    <col min="6" max="6" width="9.140625" customWidth="1"/>
  </cols>
  <sheetData>
    <row r="1" spans="1:11" x14ac:dyDescent="0.25">
      <c r="A1" s="35" t="s">
        <v>6</v>
      </c>
      <c r="B1" s="35"/>
    </row>
    <row r="2" spans="1:11" x14ac:dyDescent="0.25">
      <c r="A2" s="1" t="s">
        <v>1</v>
      </c>
      <c r="B2" s="17">
        <v>1</v>
      </c>
      <c r="C2" t="s">
        <v>0</v>
      </c>
      <c r="F2" s="7" t="s">
        <v>27</v>
      </c>
      <c r="I2" s="7" t="s">
        <v>28</v>
      </c>
    </row>
    <row r="3" spans="1:11" x14ac:dyDescent="0.25">
      <c r="A3" s="1" t="s">
        <v>11</v>
      </c>
      <c r="B3" s="17">
        <v>2500</v>
      </c>
      <c r="C3" t="s">
        <v>9</v>
      </c>
      <c r="F3" s="29" t="s">
        <v>43</v>
      </c>
      <c r="G3" s="32"/>
      <c r="I3" s="29" t="s">
        <v>44</v>
      </c>
      <c r="J3" s="29"/>
      <c r="K3" s="29"/>
    </row>
    <row r="4" spans="1:11" x14ac:dyDescent="0.25">
      <c r="A4" s="1" t="s">
        <v>10</v>
      </c>
      <c r="B4" s="18">
        <f>10^10</f>
        <v>10000000000</v>
      </c>
      <c r="C4" t="s">
        <v>12</v>
      </c>
      <c r="F4" s="30" t="s">
        <v>38</v>
      </c>
      <c r="G4" s="30"/>
      <c r="I4" s="30" t="s">
        <v>39</v>
      </c>
      <c r="J4" s="30"/>
      <c r="K4" s="30"/>
    </row>
    <row r="5" spans="1:11" x14ac:dyDescent="0.25">
      <c r="A5" s="1" t="s">
        <v>2</v>
      </c>
      <c r="B5" s="19">
        <v>200</v>
      </c>
      <c r="C5" t="s">
        <v>9</v>
      </c>
      <c r="F5" s="31" t="s">
        <v>22</v>
      </c>
      <c r="G5" s="31"/>
      <c r="I5" s="31" t="s">
        <v>45</v>
      </c>
      <c r="J5" s="31"/>
      <c r="K5" s="31"/>
    </row>
    <row r="6" spans="1:11" x14ac:dyDescent="0.25">
      <c r="A6" s="1" t="s">
        <v>17</v>
      </c>
      <c r="B6" s="18">
        <v>1E-3</v>
      </c>
      <c r="C6" t="s">
        <v>4</v>
      </c>
      <c r="F6" s="2" t="s">
        <v>8</v>
      </c>
      <c r="G6" s="9">
        <f>87*Rf*(1+Po/3.45)^0.7</f>
        <v>2014696939666.2788</v>
      </c>
      <c r="H6" t="s">
        <v>5</v>
      </c>
      <c r="I6" s="4" t="s">
        <v>3</v>
      </c>
      <c r="J6" s="4" t="s">
        <v>34</v>
      </c>
      <c r="K6" s="4" t="s">
        <v>25</v>
      </c>
    </row>
    <row r="7" spans="1:11" x14ac:dyDescent="0.25">
      <c r="A7" s="1" t="s">
        <v>13</v>
      </c>
      <c r="B7" s="20">
        <v>1</v>
      </c>
      <c r="C7" t="s">
        <v>14</v>
      </c>
      <c r="F7" s="2" t="s">
        <v>23</v>
      </c>
      <c r="G7" s="10">
        <f>1-0.46*(1+Po/3.45)^0.12</f>
        <v>0.46877782130182499</v>
      </c>
      <c r="I7" s="6">
        <f>Vo</f>
        <v>4.2258969200171352E-2</v>
      </c>
      <c r="J7" s="2">
        <f t="shared" ref="J7:J28" si="0">tv+((visc/3600)/(10^5*A*Po))*(Rf*(I7-Vo)+alpha_o*Cs*(I7^2-Vo^2)/(2*A))</f>
        <v>0.25</v>
      </c>
      <c r="K7" s="2">
        <f t="shared" ref="K7:K28" si="1">24*I7/(td+J7)</f>
        <v>0.81137220864328996</v>
      </c>
    </row>
    <row r="8" spans="1:11" x14ac:dyDescent="0.25">
      <c r="A8" s="1" t="s">
        <v>42</v>
      </c>
      <c r="B8" s="19">
        <v>8</v>
      </c>
      <c r="C8" t="s">
        <v>15</v>
      </c>
      <c r="F8" s="2" t="s">
        <v>16</v>
      </c>
      <c r="G8" s="11">
        <f>(-Rf+SQRT(Rf^2-4*(tv*alpha_o*Cs/A)*(-(Po*3600*10^5)/visc)))/(2*(tv*alpha_o*Cs/A))</f>
        <v>0.16903587680068541</v>
      </c>
      <c r="H8" t="s">
        <v>21</v>
      </c>
      <c r="I8" s="6">
        <v>0.05</v>
      </c>
      <c r="J8" s="2">
        <f t="shared" si="0"/>
        <v>0.29998713196894755</v>
      </c>
      <c r="K8" s="2">
        <f t="shared" si="1"/>
        <v>0.92308606023083639</v>
      </c>
    </row>
    <row r="9" spans="1:11" x14ac:dyDescent="0.25">
      <c r="A9" s="5" t="s">
        <v>24</v>
      </c>
      <c r="B9" s="19">
        <v>0.25</v>
      </c>
      <c r="C9" t="s">
        <v>14</v>
      </c>
      <c r="F9" s="2" t="s">
        <v>19</v>
      </c>
      <c r="G9" s="11">
        <f>Qo*tv</f>
        <v>4.2258969200171352E-2</v>
      </c>
      <c r="H9" t="s">
        <v>20</v>
      </c>
      <c r="I9" s="6">
        <v>5.5E-2</v>
      </c>
      <c r="J9" s="2">
        <f t="shared" si="0"/>
        <v>0.33673073937605852</v>
      </c>
      <c r="K9" s="2">
        <f t="shared" si="1"/>
        <v>0.98748383733296363</v>
      </c>
    </row>
    <row r="10" spans="1:11" x14ac:dyDescent="0.25">
      <c r="I10" s="6">
        <v>0.06</v>
      </c>
      <c r="J10" s="2">
        <f t="shared" si="0"/>
        <v>0.37697208452564568</v>
      </c>
      <c r="K10" s="2">
        <f t="shared" si="1"/>
        <v>1.0457728346003956</v>
      </c>
    </row>
    <row r="11" spans="1:11" x14ac:dyDescent="0.25">
      <c r="F11" s="33" t="s">
        <v>41</v>
      </c>
      <c r="G11" s="33"/>
      <c r="I11" s="6">
        <v>6.5000000000000002E-2</v>
      </c>
      <c r="J11" s="2">
        <f t="shared" si="0"/>
        <v>0.42071116741770909</v>
      </c>
      <c r="K11" s="2">
        <f t="shared" si="1"/>
        <v>1.0980416257552639</v>
      </c>
    </row>
    <row r="12" spans="1:11" x14ac:dyDescent="0.25">
      <c r="B12" s="36" t="s">
        <v>46</v>
      </c>
      <c r="C12" s="36"/>
      <c r="D12" s="36"/>
      <c r="F12" s="14" t="s">
        <v>3</v>
      </c>
      <c r="G12" s="14" t="s">
        <v>34</v>
      </c>
      <c r="I12" s="6">
        <v>7.0000000000000007E-2</v>
      </c>
      <c r="J12" s="2">
        <f t="shared" si="0"/>
        <v>0.46794798805224858</v>
      </c>
      <c r="K12" s="2">
        <f t="shared" si="1"/>
        <v>1.1444547175197355</v>
      </c>
    </row>
    <row r="13" spans="1:11" x14ac:dyDescent="0.25">
      <c r="B13" s="34" t="s">
        <v>7</v>
      </c>
      <c r="C13" s="34"/>
      <c r="D13" s="34"/>
      <c r="F13" s="15">
        <v>0</v>
      </c>
      <c r="G13" s="16">
        <v>0</v>
      </c>
      <c r="I13" s="6">
        <v>7.4999999999999997E-2</v>
      </c>
      <c r="J13" s="2">
        <f t="shared" si="0"/>
        <v>0.51868254642926426</v>
      </c>
      <c r="K13" s="2">
        <f t="shared" si="1"/>
        <v>1.1852378261883441</v>
      </c>
    </row>
    <row r="14" spans="1:11" x14ac:dyDescent="0.25">
      <c r="F14" s="15">
        <f>Vo</f>
        <v>4.2258969200171352E-2</v>
      </c>
      <c r="G14" s="16">
        <f>tv</f>
        <v>0.25</v>
      </c>
      <c r="I14" s="6">
        <v>0.08</v>
      </c>
      <c r="J14" s="2">
        <f t="shared" si="0"/>
        <v>0.57291484254875613</v>
      </c>
      <c r="K14" s="2">
        <f t="shared" si="1"/>
        <v>1.2206636672642914</v>
      </c>
    </row>
    <row r="15" spans="1:11" x14ac:dyDescent="0.25">
      <c r="I15" s="6">
        <v>8.5000000000000006E-2</v>
      </c>
      <c r="J15" s="2">
        <f t="shared" si="0"/>
        <v>0.63064487641072431</v>
      </c>
      <c r="K15" s="2">
        <f t="shared" si="1"/>
        <v>1.2510387942286509</v>
      </c>
    </row>
    <row r="16" spans="1:11" x14ac:dyDescent="0.25">
      <c r="F16" s="7" t="s">
        <v>31</v>
      </c>
      <c r="I16" s="6">
        <v>0.09</v>
      </c>
      <c r="J16" s="2">
        <f t="shared" si="0"/>
        <v>0.69187264801516846</v>
      </c>
      <c r="K16" s="2">
        <f t="shared" si="1"/>
        <v>1.2766918376120202</v>
      </c>
    </row>
    <row r="17" spans="6:12" x14ac:dyDescent="0.25">
      <c r="F17" s="29" t="s">
        <v>33</v>
      </c>
      <c r="G17" s="29"/>
      <c r="I17" s="6">
        <v>9.5000000000000001E-2</v>
      </c>
      <c r="J17" s="2">
        <f t="shared" si="0"/>
        <v>0.75659815736208891</v>
      </c>
      <c r="K17" s="2">
        <f t="shared" si="1"/>
        <v>1.2979633335286609</v>
      </c>
    </row>
    <row r="18" spans="6:12" x14ac:dyDescent="0.25">
      <c r="F18" s="32" t="s">
        <v>32</v>
      </c>
      <c r="G18" s="32"/>
      <c r="I18" s="6">
        <v>0.1</v>
      </c>
      <c r="J18" s="2">
        <f t="shared" si="0"/>
        <v>0.82482140445148555</v>
      </c>
      <c r="K18" s="2">
        <f t="shared" si="1"/>
        <v>1.3151971991042075</v>
      </c>
    </row>
    <row r="19" spans="6:12" x14ac:dyDescent="0.25">
      <c r="F19" s="31" t="s">
        <v>40</v>
      </c>
      <c r="G19" s="31"/>
      <c r="I19" s="6">
        <v>0.105</v>
      </c>
      <c r="J19" s="2">
        <f t="shared" si="0"/>
        <v>0.89654238928335805</v>
      </c>
      <c r="K19" s="2">
        <f t="shared" si="1"/>
        <v>1.3287338127740063</v>
      </c>
    </row>
    <row r="20" spans="6:12" x14ac:dyDescent="0.25">
      <c r="F20" s="12" t="s">
        <v>30</v>
      </c>
      <c r="G20" s="21">
        <v>0.11870638349913418</v>
      </c>
      <c r="H20" t="s">
        <v>20</v>
      </c>
      <c r="I20" s="6">
        <v>0.11</v>
      </c>
      <c r="J20" s="2">
        <f t="shared" si="0"/>
        <v>0.97176111185770708</v>
      </c>
      <c r="K20" s="2">
        <f t="shared" si="1"/>
        <v>1.3389045884532673</v>
      </c>
    </row>
    <row r="21" spans="6:12" x14ac:dyDescent="0.25">
      <c r="F21" s="12" t="s">
        <v>29</v>
      </c>
      <c r="G21" s="12">
        <f>Cs*Vf*e/(rho_s*(1-e))</f>
        <v>8.3802103244578555E-3</v>
      </c>
      <c r="H21" t="s">
        <v>20</v>
      </c>
      <c r="I21" s="6">
        <v>0.115</v>
      </c>
      <c r="J21" s="2">
        <f t="shared" si="0"/>
        <v>1.0504775721745321</v>
      </c>
      <c r="K21" s="2">
        <f t="shared" si="1"/>
        <v>1.3460278900163827</v>
      </c>
    </row>
    <row r="22" spans="6:12" x14ac:dyDescent="0.25">
      <c r="F22" s="12" t="s">
        <v>36</v>
      </c>
      <c r="G22" s="12">
        <f>A*Po*10^5/((visc/3600)*(Rf+alpha_o*Cs*Vf/A))</f>
        <v>6.0198809690673614E-2</v>
      </c>
      <c r="H22" t="s">
        <v>21</v>
      </c>
      <c r="I22" s="6">
        <v>0.12</v>
      </c>
      <c r="J22" s="2">
        <f t="shared" si="0"/>
        <v>1.1326917702338335</v>
      </c>
      <c r="K22" s="2">
        <f t="shared" si="1"/>
        <v>1.3504061112798451</v>
      </c>
    </row>
    <row r="23" spans="6:12" x14ac:dyDescent="0.25">
      <c r="F23" s="12" t="s">
        <v>35</v>
      </c>
      <c r="G23" s="12">
        <f>Vw/Qw</f>
        <v>0.13920890408828418</v>
      </c>
      <c r="H23" t="s">
        <v>14</v>
      </c>
      <c r="I23" s="3">
        <v>0.127</v>
      </c>
      <c r="J23" s="8">
        <f t="shared" si="0"/>
        <v>1.2536678469242153</v>
      </c>
      <c r="K23" s="8">
        <f t="shared" si="1"/>
        <v>1.3524619451619198</v>
      </c>
      <c r="L23" t="s">
        <v>26</v>
      </c>
    </row>
    <row r="24" spans="6:12" x14ac:dyDescent="0.25">
      <c r="F24" s="13" t="s">
        <v>18</v>
      </c>
      <c r="G24" s="13">
        <f>tv+((visc/3600)/(10^5*A*Po))*(Rf*(Vf-Vo)+alpha_o*Cs*(Vf^2-Vo^2)/(2*A))</f>
        <v>1.1110856338052861</v>
      </c>
      <c r="H24" t="s">
        <v>14</v>
      </c>
      <c r="I24" s="6">
        <v>0.13</v>
      </c>
      <c r="J24" s="2">
        <f t="shared" si="0"/>
        <v>1.3076133795798646</v>
      </c>
      <c r="K24" s="2">
        <f t="shared" si="1"/>
        <v>1.3520462429317528</v>
      </c>
    </row>
    <row r="25" spans="6:12" x14ac:dyDescent="0.25">
      <c r="F25" s="12" t="s">
        <v>37</v>
      </c>
      <c r="G25" s="21">
        <f>24*Vf/(td+tf+tw)</f>
        <v>1.266035692663608</v>
      </c>
      <c r="I25" s="6">
        <v>0.13500000000000001</v>
      </c>
      <c r="J25" s="2">
        <f t="shared" si="0"/>
        <v>1.4003207908665944</v>
      </c>
      <c r="K25" s="2">
        <f t="shared" si="1"/>
        <v>1.349819579253094</v>
      </c>
    </row>
    <row r="26" spans="6:12" x14ac:dyDescent="0.25">
      <c r="I26" s="6">
        <v>0.14000000000000001</v>
      </c>
      <c r="J26" s="2">
        <f t="shared" si="0"/>
        <v>1.4965259398958006</v>
      </c>
      <c r="K26" s="2">
        <f t="shared" si="1"/>
        <v>1.34587025366147</v>
      </c>
    </row>
    <row r="27" spans="6:12" x14ac:dyDescent="0.25">
      <c r="I27" s="6">
        <v>0.14499999999999999</v>
      </c>
      <c r="J27" s="2">
        <f t="shared" si="0"/>
        <v>1.5962288266674824</v>
      </c>
      <c r="K27" s="2">
        <f t="shared" si="1"/>
        <v>1.3404057316730917</v>
      </c>
    </row>
    <row r="28" spans="6:12" x14ac:dyDescent="0.25">
      <c r="I28" s="6">
        <v>0.15</v>
      </c>
      <c r="J28" s="2">
        <f t="shared" si="0"/>
        <v>1.6994294511816408</v>
      </c>
      <c r="K28" s="2">
        <f t="shared" si="1"/>
        <v>1.3336151453871652</v>
      </c>
    </row>
  </sheetData>
  <sheetProtection algorithmName="SHA-512" hashValue="DHMEhA5u7Jx8ckUY+hNxhAKCZbvzWByPrbgI66XJQMpZTOQbyJ8Y64ioqNiS6+c8NPDE8marr7gOQUl/YHrZTA==" saltValue="oQwWhC/GfGwtbM7tHqhUJA==" spinCount="100000" sheet="1" objects="1" scenarios="1"/>
  <mergeCells count="13">
    <mergeCell ref="B13:D13"/>
    <mergeCell ref="A1:B1"/>
    <mergeCell ref="F3:G3"/>
    <mergeCell ref="F5:G5"/>
    <mergeCell ref="F4:G4"/>
    <mergeCell ref="B12:D12"/>
    <mergeCell ref="I3:K3"/>
    <mergeCell ref="I4:K4"/>
    <mergeCell ref="I5:K5"/>
    <mergeCell ref="F17:G17"/>
    <mergeCell ref="F19:G19"/>
    <mergeCell ref="F18:G18"/>
    <mergeCell ref="F11:G1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G3" sqref="G3"/>
    </sheetView>
  </sheetViews>
  <sheetFormatPr defaultRowHeight="15" x14ac:dyDescent="0.25"/>
  <sheetData>
    <row r="2" spans="2:5" ht="15.75" thickBot="1" x14ac:dyDescent="0.3"/>
    <row r="3" spans="2:5" x14ac:dyDescent="0.25">
      <c r="B3" s="37" t="s">
        <v>47</v>
      </c>
      <c r="C3" s="38"/>
      <c r="D3" s="38"/>
      <c r="E3" s="39"/>
    </row>
    <row r="4" spans="2:5" x14ac:dyDescent="0.25">
      <c r="B4" s="22" t="s">
        <v>48</v>
      </c>
      <c r="C4" s="23" t="s">
        <v>49</v>
      </c>
      <c r="D4" s="23"/>
      <c r="E4" s="24"/>
    </row>
    <row r="5" spans="2:5" ht="15.75" thickBot="1" x14ac:dyDescent="0.3">
      <c r="B5" s="25" t="s">
        <v>50</v>
      </c>
      <c r="C5" s="26">
        <v>2017</v>
      </c>
      <c r="D5" s="27"/>
      <c r="E5" s="28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17</vt:i4>
      </vt:variant>
    </vt:vector>
  </HeadingPairs>
  <TitlesOfParts>
    <vt:vector size="19" baseType="lpstr">
      <vt:lpstr>Mixed</vt:lpstr>
      <vt:lpstr>Credits</vt:lpstr>
      <vt:lpstr>A</vt:lpstr>
      <vt:lpstr>alpha_o</vt:lpstr>
      <vt:lpstr>Cs</vt:lpstr>
      <vt:lpstr>e</vt:lpstr>
      <vt:lpstr>Po</vt:lpstr>
      <vt:lpstr>Qo</vt:lpstr>
      <vt:lpstr>Qw</vt:lpstr>
      <vt:lpstr>Rf</vt:lpstr>
      <vt:lpstr>rho_s</vt:lpstr>
      <vt:lpstr>td</vt:lpstr>
      <vt:lpstr>tf</vt:lpstr>
      <vt:lpstr>tv</vt:lpstr>
      <vt:lpstr>tw</vt:lpstr>
      <vt:lpstr>Vf</vt:lpstr>
      <vt:lpstr>visc</vt:lpstr>
      <vt:lpstr>Vo</vt:lpstr>
      <vt:lpstr>Vw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2017-03-27T03:21:46Z</dcterms:modified>
</cp:coreProperties>
</file>