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unit operations\"/>
    </mc:Choice>
  </mc:AlternateContent>
  <workbookProtection workbookAlgorithmName="SHA-512" workbookHashValue="FSIMvg1mRKDlONVPq10eiGTO2Z1CSwcKd8K8PxYYvhw1VPAk/Dwx5HW4i7Yjzx+4qwWeaimHo2A/CZohcl/P3Q==" workbookSaltValue="XOWNU2z6pzGVo/RGJMdSAw==" workbookSpinCount="100000" lockStructure="1"/>
  <bookViews>
    <workbookView xWindow="0" yWindow="0" windowWidth="15345" windowHeight="4455"/>
  </bookViews>
  <sheets>
    <sheet name="Tubulação" sheetId="7" r:id="rId1"/>
    <sheet name="Acessórios" sheetId="4" r:id="rId2"/>
    <sheet name="Tabela" sheetId="6" r:id="rId3"/>
    <sheet name="Credits" sheetId="8" r:id="rId4"/>
  </sheets>
  <externalReferences>
    <externalReference r:id="rId5"/>
    <externalReference r:id="rId6"/>
  </externalReferences>
  <definedNames>
    <definedName name="A.">[1]Operation!$C$3</definedName>
    <definedName name="ae">[2]Main!#REF!</definedName>
    <definedName name="ai">[2]Main!$M$10</definedName>
    <definedName name="ao">[2]Main!$P$10</definedName>
    <definedName name="Area">[2]Main!$T$13</definedName>
    <definedName name="at">[2]Main!$M$8</definedName>
    <definedName name="B">[2]Main!$P$8</definedName>
    <definedName name="B.">[1]Operation!$C$4</definedName>
    <definedName name="C.">[1]Operation!$C$5</definedName>
    <definedName name="Cpc">[2]Main!$C$13</definedName>
    <definedName name="Cpe">[2]Main!#REF!</definedName>
    <definedName name="Cph">[2]Main!$F$13</definedName>
    <definedName name="Cpi">[2]Main!$M$12</definedName>
    <definedName name="Cpo">[2]Main!$P$12</definedName>
    <definedName name="D.">[1]Equilibrium!$R$3</definedName>
    <definedName name="D_shell">[2]Main!#REF!</definedName>
    <definedName name="Deq">[2]Main!$T$4</definedName>
    <definedName name="Dh">[2]Main!#REF!</definedName>
    <definedName name="Dshell">[2]Main!$P$4</definedName>
    <definedName name="dT">[2]Main!$J$16</definedName>
    <definedName name="dTc">[2]Main!$C$10</definedName>
    <definedName name="Dte">[2]Main!#REF!</definedName>
    <definedName name="dTh">[2]Main!$F$10</definedName>
    <definedName name="Dti">[2]Main!#REF!</definedName>
    <definedName name="dTlm">[2]Main!$J$10</definedName>
    <definedName name="Dtube_e">[2]Main!$M$5</definedName>
    <definedName name="Dtube_i">[2]Main!$M$4</definedName>
    <definedName name="E.">[1]Equilibrium!$R$4</definedName>
    <definedName name="eu">[2]Main!#REF!</definedName>
    <definedName name="F">[2]Main!$J$15</definedName>
    <definedName name="F." localSheetId="3">[1]Equilibrium!$R$5</definedName>
    <definedName name="Gi">[2]Main!$M$17</definedName>
    <definedName name="Go">[2]Main!$P$17</definedName>
    <definedName name="h_i">[2]Main!$M$25</definedName>
    <definedName name="h_o">[2]Main!$P$25</definedName>
    <definedName name="hi">[2]Main!$M$21</definedName>
    <definedName name="hi2_">[2]Main!#REF!</definedName>
    <definedName name="hii">[2]Main!$M$22</definedName>
    <definedName name="ho">[2]Main!$P$21</definedName>
    <definedName name="ho2_">[2]Main!#REF!</definedName>
    <definedName name="k_x.a">[1]Absorption_packed!#REF!</definedName>
    <definedName name="kc">[2]Main!$C$14</definedName>
    <definedName name="ke">[2]Main!#REF!</definedName>
    <definedName name="kh">[2]Main!$F$14</definedName>
    <definedName name="ki">[2]Main!$M$13</definedName>
    <definedName name="ko">[2]Main!$P$13</definedName>
    <definedName name="L.">[1]Absorption_packed!$B$6</definedName>
    <definedName name="Lt">[2]Main!$M$7</definedName>
    <definedName name="mc">[2]Main!$C$4</definedName>
    <definedName name="me">[2]Main!#REF!</definedName>
    <definedName name="mh">[2]Main!$F$4</definedName>
    <definedName name="mi">[2]Main!$M$11</definedName>
    <definedName name="MM.a">[1]Absorption_packed!#REF!</definedName>
    <definedName name="MM.b">[1]Absorption_packed!#REF!</definedName>
    <definedName name="MM.c">[1]Absorption_packed!#REF!</definedName>
    <definedName name="MM_a">[1]Absorption_packed!$E$7</definedName>
    <definedName name="MM_b">[1]Absorption_packed!$E$8</definedName>
    <definedName name="MM_c">[1]Absorption_packed!$E$9</definedName>
    <definedName name="mo">[2]Main!$P$11</definedName>
    <definedName name="np">[2]Main!$P$6</definedName>
    <definedName name="nt">[2]Main!$M$6</definedName>
    <definedName name="P">[2]Main!$P$7</definedName>
    <definedName name="phi_i">[2]Main!$M$24</definedName>
    <definedName name="phi_o">[2]Main!$P$24</definedName>
    <definedName name="Pr_i">[2]Main!$M$19</definedName>
    <definedName name="Pr_o">[2]Main!$P$19</definedName>
    <definedName name="Q">[2]Main!$J$12</definedName>
    <definedName name="R.">[2]Main!$J$13</definedName>
    <definedName name="ral">[2]Main!$T$5</definedName>
    <definedName name="Rd">[2]Main!$T$3</definedName>
    <definedName name="Rdc">[2]Main!#REF!</definedName>
    <definedName name="Rdh">[2]Main!#REF!</definedName>
    <definedName name="Rdshell">[2]Main!$P$3</definedName>
    <definedName name="Rdtube">[2]Main!$M$3</definedName>
    <definedName name="Re_i">[2]Main!$M$18</definedName>
    <definedName name="Re_o">[2]Main!$P$18</definedName>
    <definedName name="ro_c">[2]Main!$C$16</definedName>
    <definedName name="ro_e">[2]Main!#REF!</definedName>
    <definedName name="ro_h">[2]Main!$F$16</definedName>
    <definedName name="ro_i">[2]Main!$M$15</definedName>
    <definedName name="ro_o">[2]Main!$P$15</definedName>
    <definedName name="S" localSheetId="3">[1]Absorption_packed!$E$2</definedName>
    <definedName name="S">[2]Main!#REF!</definedName>
    <definedName name="S.">[2]Main!$J$14</definedName>
    <definedName name="Squared">[2]Main!$J$4</definedName>
    <definedName name="Tc1_">[2]Main!$C$7</definedName>
    <definedName name="Tc2_">[2]Main!$C$8</definedName>
    <definedName name="Tcm">[2]Main!$C$9</definedName>
    <definedName name="Th1_">[2]Main!$F$7</definedName>
    <definedName name="Th2_">[2]Main!$F$8</definedName>
    <definedName name="Thm">[2]Main!$F$9</definedName>
    <definedName name="Triangular">[2]Main!$J$3</definedName>
    <definedName name="U">[2]Main!$T$14</definedName>
    <definedName name="u_i">[2]Main!$M$23</definedName>
    <definedName name="u_o">[2]Main!$P$23</definedName>
    <definedName name="uc">[2]Main!$C$15</definedName>
    <definedName name="Uclean">[2]Main!$T$10</definedName>
    <definedName name="uh">[2]Main!$F$15</definedName>
    <definedName name="ui">[2]Main!$M$14</definedName>
    <definedName name="uo">[2]Main!$P$14</definedName>
    <definedName name="V.">[1]Absorption_packed!$B$2</definedName>
    <definedName name="Vc">[2]Main!$C$3</definedName>
    <definedName name="x1.">[1]Absorption_packed!$B$9</definedName>
    <definedName name="x2.">[1]Absorption_packed!$B$7</definedName>
    <definedName name="y1.">[1]Absorption_packed!$B$3</definedName>
    <definedName name="y2.">[1]Absorption_packed!$B$4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B9" i="7"/>
  <c r="D9" i="7"/>
  <c r="E9" i="7"/>
  <c r="E4" i="7"/>
  <c r="D5" i="4"/>
  <c r="D4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4" i="4"/>
  <c r="I10" i="7"/>
  <c r="I11" i="7"/>
  <c r="I12" i="7"/>
  <c r="I13" i="7"/>
  <c r="I14" i="7"/>
  <c r="I15" i="7"/>
  <c r="I16" i="7"/>
  <c r="I17" i="7"/>
  <c r="I18" i="7"/>
  <c r="I19" i="7"/>
  <c r="I9" i="7"/>
  <c r="F9" i="7"/>
  <c r="G9" i="7"/>
  <c r="H9" i="7"/>
  <c r="J9" i="7"/>
  <c r="F10" i="7"/>
  <c r="G10" i="7"/>
  <c r="H10" i="7"/>
  <c r="J10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11" i="7"/>
  <c r="G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11" i="7"/>
  <c r="J11" i="7"/>
</calcChain>
</file>

<file path=xl/sharedStrings.xml><?xml version="1.0" encoding="utf-8"?>
<sst xmlns="http://schemas.openxmlformats.org/spreadsheetml/2006/main" count="79" uniqueCount="62">
  <si>
    <t>D</t>
  </si>
  <si>
    <t>L</t>
  </si>
  <si>
    <t>f</t>
  </si>
  <si>
    <t>Q</t>
  </si>
  <si>
    <t>A</t>
  </si>
  <si>
    <t>u</t>
  </si>
  <si>
    <t>Re</t>
  </si>
  <si>
    <t>ρ</t>
  </si>
  <si>
    <t>µ</t>
  </si>
  <si>
    <t>K</t>
  </si>
  <si>
    <t>Leq</t>
  </si>
  <si>
    <t>Acessório</t>
  </si>
  <si>
    <t>N</t>
  </si>
  <si>
    <t>Tê</t>
  </si>
  <si>
    <t>Entrada</t>
  </si>
  <si>
    <t>Válvula globo</t>
  </si>
  <si>
    <t>Válvula gaveta</t>
  </si>
  <si>
    <t>Cotovelo 45°</t>
  </si>
  <si>
    <t>Situação</t>
  </si>
  <si>
    <t>Conexão</t>
  </si>
  <si>
    <t>Cotovelo 90°</t>
  </si>
  <si>
    <t>aberta</t>
  </si>
  <si>
    <t>Saída do tubo</t>
  </si>
  <si>
    <t xml:space="preserve">Entrada </t>
  </si>
  <si>
    <t>suave</t>
  </si>
  <si>
    <t>brusca</t>
  </si>
  <si>
    <t>flange suave</t>
  </si>
  <si>
    <t>flange brusco</t>
  </si>
  <si>
    <t>flange - linha</t>
  </si>
  <si>
    <t>flange - dobra</t>
  </si>
  <si>
    <t>brusco</t>
  </si>
  <si>
    <t>Válvula de retenção</t>
  </si>
  <si>
    <t>swing</t>
  </si>
  <si>
    <t>lift</t>
  </si>
  <si>
    <t>ball</t>
  </si>
  <si>
    <t>rosqueada</t>
  </si>
  <si>
    <t>linha</t>
  </si>
  <si>
    <t>dobra</t>
  </si>
  <si>
    <t>m/s</t>
  </si>
  <si>
    <t>m</t>
  </si>
  <si>
    <t>in</t>
  </si>
  <si>
    <t>TOTAL</t>
  </si>
  <si>
    <t>H total</t>
  </si>
  <si>
    <t>Válvula angular</t>
  </si>
  <si>
    <t>L/min</t>
  </si>
  <si>
    <t>mm²</t>
  </si>
  <si>
    <t>Pa.s</t>
  </si>
  <si>
    <t>g/L</t>
  </si>
  <si>
    <t>LAMINAR</t>
  </si>
  <si>
    <t>TURBULENTO</t>
  </si>
  <si>
    <t>H (Leq)</t>
  </si>
  <si>
    <t>H (L)</t>
  </si>
  <si>
    <t>Legenda:</t>
  </si>
  <si>
    <t>xi (%)</t>
  </si>
  <si>
    <t>L/s</t>
  </si>
  <si>
    <t>-</t>
  </si>
  <si>
    <t>Vazão de fluido:</t>
  </si>
  <si>
    <t>Propriedades físicas: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</si>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</sst>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 applyBorder="1"/>
    <xf numFmtId="164" fontId="0" fillId="0" borderId="0" xfId="0" applyNumberForma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165" fontId="4" fillId="0" borderId="0" xfId="0" applyNumberFormat="1" applyFont="1" applyFill="1" applyBorder="1" applyAlignment="1">
      <alignment horizontal="center"/>
    </xf>
    <xf numFmtId="166" fontId="4" fillId="0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12" fontId="4" fillId="0" borderId="5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2" fontId="4" fillId="0" borderId="5" xfId="0" applyNumberFormat="1" applyFont="1" applyFill="1" applyBorder="1" applyAlignment="1"/>
    <xf numFmtId="12" fontId="4" fillId="0" borderId="7" xfId="0" applyNumberFormat="1" applyFont="1" applyFill="1" applyBorder="1" applyAlignment="1"/>
    <xf numFmtId="165" fontId="4" fillId="0" borderId="9" xfId="0" applyNumberFormat="1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1" fontId="4" fillId="0" borderId="9" xfId="0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6" xfId="0" applyBorder="1"/>
    <xf numFmtId="0" fontId="0" fillId="0" borderId="10" xfId="0" applyBorder="1"/>
    <xf numFmtId="0" fontId="0" fillId="0" borderId="7" xfId="0" applyBorder="1"/>
    <xf numFmtId="0" fontId="1" fillId="0" borderId="9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0" fillId="0" borderId="9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6" fillId="2" borderId="0" xfId="0" applyFont="1" applyFill="1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0" fontId="0" fillId="4" borderId="7" xfId="0" applyFill="1" applyBorder="1"/>
    <xf numFmtId="0" fontId="0" fillId="0" borderId="9" xfId="0" applyBorder="1"/>
    <xf numFmtId="166" fontId="0" fillId="0" borderId="0" xfId="0" applyNumberFormat="1" applyAlignment="1">
      <alignment horizontal="center"/>
    </xf>
    <xf numFmtId="0" fontId="3" fillId="5" borderId="11" xfId="0" applyFont="1" applyFill="1" applyBorder="1" applyAlignment="1" applyProtection="1">
      <alignment horizontal="center"/>
      <protection locked="0"/>
    </xf>
    <xf numFmtId="0" fontId="0" fillId="6" borderId="5" xfId="0" applyFill="1" applyBorder="1"/>
    <xf numFmtId="1" fontId="3" fillId="5" borderId="1" xfId="0" applyNumberFormat="1" applyFont="1" applyFill="1" applyBorder="1" applyAlignment="1" applyProtection="1">
      <alignment horizontal="center"/>
      <protection locked="0"/>
    </xf>
    <xf numFmtId="166" fontId="3" fillId="5" borderId="1" xfId="0" applyNumberFormat="1" applyFont="1" applyFill="1" applyBorder="1" applyAlignment="1" applyProtection="1">
      <alignment horizontal="center"/>
      <protection locked="0"/>
    </xf>
    <xf numFmtId="165" fontId="3" fillId="5" borderId="1" xfId="0" applyNumberFormat="1" applyFont="1" applyFill="1" applyBorder="1" applyAlignment="1" applyProtection="1">
      <alignment horizontal="center"/>
      <protection locked="0"/>
    </xf>
    <xf numFmtId="2" fontId="3" fillId="5" borderId="1" xfId="0" applyNumberFormat="1" applyFont="1" applyFill="1" applyBorder="1" applyAlignment="1" applyProtection="1">
      <alignment horizontal="center"/>
      <protection locked="0"/>
    </xf>
    <xf numFmtId="2" fontId="3" fillId="5" borderId="8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0" fillId="0" borderId="9" xfId="0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4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Reynolds x Diâmetro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Tubulação!$B$9:$B$19</c:f>
              <c:numCache>
                <c:formatCode>#\ ?/?</c:formatCode>
                <c:ptCount val="11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2</c:v>
                </c:pt>
                <c:pt idx="6">
                  <c:v>2.5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</c:numCache>
            </c:numRef>
          </c:xVal>
          <c:yVal>
            <c:numRef>
              <c:f>Tubulação!$F$9:$F$19</c:f>
              <c:numCache>
                <c:formatCode>0</c:formatCode>
                <c:ptCount val="11"/>
                <c:pt idx="0">
                  <c:v>3341.8360754203745</c:v>
                </c:pt>
                <c:pt idx="1">
                  <c:v>1670.9180377101873</c:v>
                </c:pt>
                <c:pt idx="2">
                  <c:v>835.45901885509363</c:v>
                </c:pt>
                <c:pt idx="3">
                  <c:v>668.36721508407504</c:v>
                </c:pt>
                <c:pt idx="4">
                  <c:v>556.97267923672905</c:v>
                </c:pt>
                <c:pt idx="5">
                  <c:v>417.72950942754682</c:v>
                </c:pt>
                <c:pt idx="6">
                  <c:v>334.18360754203752</c:v>
                </c:pt>
                <c:pt idx="7">
                  <c:v>278.48633961836452</c:v>
                </c:pt>
                <c:pt idx="8">
                  <c:v>208.86475471377341</c:v>
                </c:pt>
                <c:pt idx="9">
                  <c:v>167.09180377101876</c:v>
                </c:pt>
                <c:pt idx="10">
                  <c:v>139.24316980918226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20-4941-BBA8-1CFB6F929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18784"/>
        <c:axId val="374317472"/>
      </c:scatterChart>
      <c:valAx>
        <c:axId val="37431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Diâmetro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\ ?/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7472"/>
        <c:crosses val="autoZero"/>
        <c:crossBetween val="midCat"/>
      </c:valAx>
      <c:valAx>
        <c:axId val="374317472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N° de Reynolds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1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b="1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600076</xdr:colOff>
      <xdr:row>0</xdr:row>
      <xdr:rowOff>190501</xdr:rowOff>
    </xdr:from>
    <xdr:to>
      <xdr:col>19</xdr:col>
      <xdr:colOff>9526</xdr:colOff>
      <xdr:row>19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53C8DF-B6FA-4641-949D-C1362E602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111805</xdr:colOff>
      <xdr:row>0</xdr:row>
      <xdr:rowOff>71718</xdr:rowOff>
    </xdr:from>
    <xdr:to>
      <xdr:col>8</xdr:col>
      <xdr:colOff>425481</xdr:colOff>
      <xdr:row>41</xdr:row>
      <xdr:rowOff>156456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81D7B46-CE71-4F6F-A6C7-D34495EE1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805" y="71718"/>
          <a:ext cx="5162767" cy="78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484909</xdr:colOff>
      <xdr:row>0</xdr:row>
      <xdr:rowOff>0</xdr:rowOff>
    </xdr:from>
    <xdr:to>
      <xdr:col>17</xdr:col>
      <xdr:colOff>145473</xdr:colOff>
      <xdr:row>39</xdr:row>
      <xdr:rowOff>47625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1E57889-3B88-406D-B950-D79C059A34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34000" y="0"/>
          <a:ext cx="5115791" cy="7477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173182</xdr:colOff>
      <xdr:row>0</xdr:row>
      <xdr:rowOff>34636</xdr:rowOff>
    </xdr:from>
    <xdr:to>
      <xdr:col>25</xdr:col>
      <xdr:colOff>458932</xdr:colOff>
      <xdr:row>35</xdr:row>
      <xdr:rowOff>63211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EC9AE54D-6977-4A19-9651-4C02599F8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0" y="34636"/>
          <a:ext cx="5134841" cy="6696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sorption_concentrated_packed_tow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at_exchanger_shell_tub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bel"/>
      <sheetName val="Main"/>
      <sheetName val="Credits"/>
    </sheetNames>
    <sheetDataSet>
      <sheetData sheetId="0"/>
      <sheetData sheetId="1">
        <row r="3">
          <cell r="C3">
            <v>1000</v>
          </cell>
          <cell r="J3">
            <v>1</v>
          </cell>
          <cell r="M3">
            <v>1E-3</v>
          </cell>
          <cell r="P3">
            <v>2E-3</v>
          </cell>
          <cell r="T3">
            <v>3.0000000000000001E-3</v>
          </cell>
        </row>
        <row r="4">
          <cell r="C4">
            <v>50000</v>
          </cell>
          <cell r="F4">
            <v>30000</v>
          </cell>
          <cell r="J4">
            <v>0</v>
          </cell>
          <cell r="M4">
            <v>4.9000000000000002E-2</v>
          </cell>
          <cell r="P4">
            <v>1.7709999999999999</v>
          </cell>
          <cell r="T4">
            <v>6.0646282310958775E-2</v>
          </cell>
        </row>
        <row r="5">
          <cell r="M5">
            <v>6.2E-2</v>
          </cell>
          <cell r="T5">
            <v>0.5</v>
          </cell>
        </row>
        <row r="6">
          <cell r="M6">
            <v>302</v>
          </cell>
          <cell r="P6">
            <v>2</v>
          </cell>
        </row>
        <row r="7">
          <cell r="C7">
            <v>80</v>
          </cell>
          <cell r="F7">
            <v>150</v>
          </cell>
          <cell r="M7">
            <v>16</v>
          </cell>
          <cell r="P7">
            <v>8.3333333333333329E-2</v>
          </cell>
        </row>
        <row r="8">
          <cell r="C8">
            <v>110</v>
          </cell>
          <cell r="F8">
            <v>100</v>
          </cell>
          <cell r="M8">
            <v>1.8857409903172736E-3</v>
          </cell>
          <cell r="P8">
            <v>0.41666666666666669</v>
          </cell>
        </row>
        <row r="9">
          <cell r="C9">
            <v>95</v>
          </cell>
          <cell r="F9">
            <v>125</v>
          </cell>
        </row>
        <row r="10">
          <cell r="C10">
            <v>20</v>
          </cell>
          <cell r="F10">
            <v>40</v>
          </cell>
          <cell r="J10">
            <v>28.85390081777927</v>
          </cell>
          <cell r="M10">
            <v>0.28474688953790833</v>
          </cell>
          <cell r="P10">
            <v>0.18890666666666664</v>
          </cell>
          <cell r="T10">
            <v>53.63421738491585</v>
          </cell>
        </row>
        <row r="11">
          <cell r="M11">
            <v>50000</v>
          </cell>
          <cell r="P11">
            <v>30000</v>
          </cell>
        </row>
        <row r="12">
          <cell r="J12">
            <v>1500000</v>
          </cell>
          <cell r="M12">
            <v>1</v>
          </cell>
          <cell r="P12">
            <v>1</v>
          </cell>
        </row>
        <row r="13">
          <cell r="C13">
            <v>1</v>
          </cell>
          <cell r="F13">
            <v>1</v>
          </cell>
          <cell r="J13">
            <v>1.6666666666666667</v>
          </cell>
          <cell r="M13">
            <v>1</v>
          </cell>
          <cell r="P13">
            <v>1</v>
          </cell>
          <cell r="T13">
            <v>2416</v>
          </cell>
        </row>
        <row r="14">
          <cell r="C14">
            <v>1</v>
          </cell>
          <cell r="F14">
            <v>1</v>
          </cell>
          <cell r="J14">
            <v>0.42857142857142855</v>
          </cell>
          <cell r="M14">
            <v>0.5</v>
          </cell>
          <cell r="P14">
            <v>0.5</v>
          </cell>
          <cell r="T14">
            <v>45.234431657646972</v>
          </cell>
        </row>
        <row r="15">
          <cell r="C15">
            <v>0.5</v>
          </cell>
          <cell r="F15">
            <v>0.5</v>
          </cell>
          <cell r="J15">
            <v>0.47568631394831673</v>
          </cell>
          <cell r="M15">
            <v>50</v>
          </cell>
          <cell r="P15">
            <v>60</v>
          </cell>
        </row>
        <row r="16">
          <cell r="C16">
            <v>50</v>
          </cell>
          <cell r="F16">
            <v>60</v>
          </cell>
          <cell r="J16">
            <v>13.725405723039742</v>
          </cell>
        </row>
        <row r="17">
          <cell r="M17">
            <v>175594.54321394264</v>
          </cell>
          <cell r="P17">
            <v>158808.58272162621</v>
          </cell>
        </row>
        <row r="18">
          <cell r="M18">
            <v>7113.5332354591528</v>
          </cell>
          <cell r="P18">
            <v>7962.6279220147308</v>
          </cell>
        </row>
        <row r="19">
          <cell r="M19">
            <v>0.5</v>
          </cell>
          <cell r="P19">
            <v>0.5</v>
          </cell>
        </row>
        <row r="21">
          <cell r="M21">
            <v>110.83699065378759</v>
          </cell>
          <cell r="P21">
            <v>138.33373387774068</v>
          </cell>
        </row>
        <row r="22">
          <cell r="M22">
            <v>87.596976484445037</v>
          </cell>
        </row>
        <row r="23">
          <cell r="M23">
            <v>0.5</v>
          </cell>
          <cell r="P23">
            <v>0.5</v>
          </cell>
        </row>
        <row r="24">
          <cell r="M24">
            <v>1</v>
          </cell>
          <cell r="P24">
            <v>1</v>
          </cell>
        </row>
        <row r="25">
          <cell r="M25">
            <v>87.596976484445037</v>
          </cell>
          <cell r="P25">
            <v>138.33373387774068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G5" sqref="G5"/>
    </sheetView>
  </sheetViews>
  <sheetFormatPr defaultRowHeight="15" x14ac:dyDescent="0.25"/>
  <cols>
    <col min="1" max="1" width="9.140625" customWidth="1"/>
  </cols>
  <sheetData>
    <row r="1" spans="1:10" ht="15.75" thickBot="1" x14ac:dyDescent="0.3"/>
    <row r="2" spans="1:10" x14ac:dyDescent="0.25">
      <c r="A2" s="50" t="s">
        <v>57</v>
      </c>
      <c r="B2" s="50"/>
      <c r="C2" s="50"/>
      <c r="D2" s="54" t="s">
        <v>56</v>
      </c>
      <c r="E2" s="54"/>
      <c r="F2" s="54"/>
      <c r="H2" s="51" t="s">
        <v>52</v>
      </c>
      <c r="I2" s="52"/>
      <c r="J2" s="53"/>
    </row>
    <row r="3" spans="1:10" x14ac:dyDescent="0.25">
      <c r="A3" s="35" t="s">
        <v>7</v>
      </c>
      <c r="B3" s="45">
        <v>1000</v>
      </c>
      <c r="C3" s="6" t="s">
        <v>47</v>
      </c>
      <c r="D3" s="38" t="s">
        <v>3</v>
      </c>
      <c r="E3" s="47">
        <v>1</v>
      </c>
      <c r="F3" s="39" t="s">
        <v>44</v>
      </c>
      <c r="H3" s="44"/>
      <c r="I3" s="6" t="s">
        <v>49</v>
      </c>
      <c r="J3" s="26"/>
    </row>
    <row r="4" spans="1:10" ht="15.75" thickBot="1" x14ac:dyDescent="0.3">
      <c r="A4" s="35" t="s">
        <v>8</v>
      </c>
      <c r="B4" s="46">
        <v>1E-3</v>
      </c>
      <c r="C4" s="6" t="s">
        <v>46</v>
      </c>
      <c r="E4" s="42">
        <f>E3/60</f>
        <v>1.6666666666666666E-2</v>
      </c>
      <c r="F4" t="s">
        <v>54</v>
      </c>
      <c r="H4" s="40"/>
      <c r="I4" s="41" t="s">
        <v>48</v>
      </c>
      <c r="J4" s="27"/>
    </row>
    <row r="6" spans="1:10" ht="15.75" thickBot="1" x14ac:dyDescent="0.3"/>
    <row r="7" spans="1:10" x14ac:dyDescent="0.25">
      <c r="B7" s="10" t="s">
        <v>40</v>
      </c>
      <c r="C7" s="11" t="s">
        <v>39</v>
      </c>
      <c r="D7" s="11" t="s">
        <v>45</v>
      </c>
      <c r="E7" s="11" t="s">
        <v>38</v>
      </c>
      <c r="F7" s="11" t="s">
        <v>55</v>
      </c>
      <c r="G7" s="11" t="s">
        <v>55</v>
      </c>
      <c r="H7" s="11" t="s">
        <v>39</v>
      </c>
      <c r="I7" s="11" t="s">
        <v>39</v>
      </c>
      <c r="J7" s="12" t="s">
        <v>39</v>
      </c>
    </row>
    <row r="8" spans="1:10" x14ac:dyDescent="0.25">
      <c r="B8" s="13" t="s">
        <v>0</v>
      </c>
      <c r="C8" s="9" t="s">
        <v>1</v>
      </c>
      <c r="D8" s="9" t="s">
        <v>4</v>
      </c>
      <c r="E8" s="9" t="s">
        <v>5</v>
      </c>
      <c r="F8" s="9" t="s">
        <v>6</v>
      </c>
      <c r="G8" s="9" t="s">
        <v>2</v>
      </c>
      <c r="H8" s="9" t="s">
        <v>51</v>
      </c>
      <c r="I8" s="9" t="s">
        <v>50</v>
      </c>
      <c r="J8" s="14" t="s">
        <v>42</v>
      </c>
    </row>
    <row r="9" spans="1:10" x14ac:dyDescent="0.25">
      <c r="B9" s="15">
        <f>1/4</f>
        <v>0.25</v>
      </c>
      <c r="C9" s="48">
        <v>1</v>
      </c>
      <c r="D9" s="7">
        <f t="shared" ref="D9:D10" si="0">25.4*25.4*B9*B9*PI()/4</f>
        <v>31.669217443593606</v>
      </c>
      <c r="E9" s="8">
        <f t="shared" ref="E9:E19" si="1">(1000000/60000)*$E$3/D9</f>
        <v>0.52627339770399606</v>
      </c>
      <c r="F9" s="3">
        <f t="shared" ref="F9:F19" si="2">$B$3*E9*B9*0.0254/$B$4</f>
        <v>3341.8360754203745</v>
      </c>
      <c r="G9" s="2">
        <f t="shared" ref="G9:G10" si="3">IF(F9&lt;2100,64/F9,0.316/F9^0.25)</f>
        <v>4.15614601460172E-2</v>
      </c>
      <c r="H9" s="16">
        <f t="shared" ref="H9:H19" si="4">E9*E9*G9*C9/(2*9.81*0.0254*B9)</f>
        <v>9.239339038349223E-2</v>
      </c>
      <c r="I9" s="16">
        <f>E9*E9*Acessórios!$D$24/(2*9.81)</f>
        <v>0</v>
      </c>
      <c r="J9" s="17">
        <f t="shared" ref="J9:J19" si="5">I9+H9</f>
        <v>9.239339038349223E-2</v>
      </c>
    </row>
    <row r="10" spans="1:10" x14ac:dyDescent="0.25">
      <c r="B10" s="15">
        <f>1/2</f>
        <v>0.5</v>
      </c>
      <c r="C10" s="48">
        <v>1</v>
      </c>
      <c r="D10" s="7">
        <f t="shared" si="0"/>
        <v>126.67686977437442</v>
      </c>
      <c r="E10" s="8">
        <f t="shared" si="1"/>
        <v>0.13156834942599901</v>
      </c>
      <c r="F10" s="3">
        <f t="shared" si="2"/>
        <v>1670.9180377101873</v>
      </c>
      <c r="G10" s="2">
        <f t="shared" si="3"/>
        <v>3.8302297632566762E-2</v>
      </c>
      <c r="H10" s="16">
        <f t="shared" si="4"/>
        <v>2.6608779543877345E-3</v>
      </c>
      <c r="I10" s="16">
        <f>E10*E10*Acessórios!$D$24/(2*9.81)</f>
        <v>0</v>
      </c>
      <c r="J10" s="17">
        <f t="shared" si="5"/>
        <v>2.6608779543877345E-3</v>
      </c>
    </row>
    <row r="11" spans="1:10" x14ac:dyDescent="0.25">
      <c r="B11" s="18">
        <v>1</v>
      </c>
      <c r="C11" s="48">
        <v>1</v>
      </c>
      <c r="D11" s="7">
        <f t="shared" ref="D11:D19" si="6">25.4*25.4*B11*B11*PI()/4</f>
        <v>506.7074790974977</v>
      </c>
      <c r="E11" s="8">
        <f t="shared" si="1"/>
        <v>3.2892087356499754E-2</v>
      </c>
      <c r="F11" s="3">
        <f t="shared" si="2"/>
        <v>835.45901885509363</v>
      </c>
      <c r="G11" s="2">
        <f>IF(F11&lt;2100,64/F11,0.316/F11^0.25)</f>
        <v>7.6604595265133524E-2</v>
      </c>
      <c r="H11" s="16">
        <f t="shared" si="4"/>
        <v>1.6630487214923341E-4</v>
      </c>
      <c r="I11" s="16">
        <f>E11*E11*Acessórios!$D$24/(2*9.81)</f>
        <v>0</v>
      </c>
      <c r="J11" s="17">
        <f t="shared" si="5"/>
        <v>1.6630487214923341E-4</v>
      </c>
    </row>
    <row r="12" spans="1:10" x14ac:dyDescent="0.25">
      <c r="B12" s="15">
        <v>1.25</v>
      </c>
      <c r="C12" s="48">
        <v>1</v>
      </c>
      <c r="D12" s="7">
        <f t="shared" si="6"/>
        <v>791.73043608984017</v>
      </c>
      <c r="E12" s="8">
        <f t="shared" si="1"/>
        <v>2.1050935908159842E-2</v>
      </c>
      <c r="F12" s="3">
        <f t="shared" si="2"/>
        <v>668.36721508407504</v>
      </c>
      <c r="G12" s="2">
        <f t="shared" ref="G12:G19" si="7">IF(F12&lt;2100,64/F12,0.316/F12^0.25)</f>
        <v>9.5755744081416877E-2</v>
      </c>
      <c r="H12" s="16">
        <f t="shared" si="4"/>
        <v>6.8118475632325992E-5</v>
      </c>
      <c r="I12" s="16">
        <f>E12*E12*Acessórios!$D$24/(2*9.81)</f>
        <v>0</v>
      </c>
      <c r="J12" s="17">
        <f t="shared" si="5"/>
        <v>6.8118475632325992E-5</v>
      </c>
    </row>
    <row r="13" spans="1:10" x14ac:dyDescent="0.25">
      <c r="B13" s="15">
        <v>1.5</v>
      </c>
      <c r="C13" s="48">
        <v>1</v>
      </c>
      <c r="D13" s="7">
        <f t="shared" si="6"/>
        <v>1140.0918279693699</v>
      </c>
      <c r="E13" s="8">
        <f t="shared" si="1"/>
        <v>1.4618705491777668E-2</v>
      </c>
      <c r="F13" s="3">
        <f t="shared" si="2"/>
        <v>556.97267923672905</v>
      </c>
      <c r="G13" s="2">
        <f t="shared" si="7"/>
        <v>0.11490689289770029</v>
      </c>
      <c r="H13" s="16">
        <f t="shared" si="4"/>
        <v>3.2850345115897956E-5</v>
      </c>
      <c r="I13" s="16">
        <f>E13*E13*Acessórios!$D$24/(2*9.81)</f>
        <v>0</v>
      </c>
      <c r="J13" s="17">
        <f t="shared" si="5"/>
        <v>3.2850345115897956E-5</v>
      </c>
    </row>
    <row r="14" spans="1:10" x14ac:dyDescent="0.25">
      <c r="B14" s="18">
        <v>2</v>
      </c>
      <c r="C14" s="48">
        <v>1</v>
      </c>
      <c r="D14" s="7">
        <f t="shared" si="6"/>
        <v>2026.8299163899908</v>
      </c>
      <c r="E14" s="8">
        <f t="shared" si="1"/>
        <v>8.2230218391249384E-3</v>
      </c>
      <c r="F14" s="3">
        <f t="shared" si="2"/>
        <v>417.72950942754682</v>
      </c>
      <c r="G14" s="2">
        <f t="shared" si="7"/>
        <v>0.15320919053026705</v>
      </c>
      <c r="H14" s="16">
        <f t="shared" si="4"/>
        <v>1.0394054509327088E-5</v>
      </c>
      <c r="I14" s="16">
        <f>E14*E14*Acessórios!$D$24/(2*9.81)</f>
        <v>0</v>
      </c>
      <c r="J14" s="17">
        <f t="shared" si="5"/>
        <v>1.0394054509327088E-5</v>
      </c>
    </row>
    <row r="15" spans="1:10" x14ac:dyDescent="0.25">
      <c r="B15" s="15">
        <v>2.5</v>
      </c>
      <c r="C15" s="48">
        <v>1</v>
      </c>
      <c r="D15" s="7">
        <f t="shared" si="6"/>
        <v>3166.9217443593607</v>
      </c>
      <c r="E15" s="8">
        <f t="shared" si="1"/>
        <v>5.2627339770399606E-3</v>
      </c>
      <c r="F15" s="3">
        <f t="shared" si="2"/>
        <v>334.18360754203752</v>
      </c>
      <c r="G15" s="2">
        <f t="shared" si="7"/>
        <v>0.19151148816283375</v>
      </c>
      <c r="H15" s="16">
        <f t="shared" si="4"/>
        <v>4.2574047270203745E-6</v>
      </c>
      <c r="I15" s="16">
        <f>E15*E15*Acessórios!$D$24/(2*9.81)</f>
        <v>0</v>
      </c>
      <c r="J15" s="17">
        <f t="shared" si="5"/>
        <v>4.2574047270203745E-6</v>
      </c>
    </row>
    <row r="16" spans="1:10" x14ac:dyDescent="0.25">
      <c r="B16" s="18">
        <v>3</v>
      </c>
      <c r="C16" s="48">
        <v>1</v>
      </c>
      <c r="D16" s="7">
        <f t="shared" si="6"/>
        <v>4560.3673118774796</v>
      </c>
      <c r="E16" s="8">
        <f t="shared" si="1"/>
        <v>3.654676372944417E-3</v>
      </c>
      <c r="F16" s="3">
        <f t="shared" si="2"/>
        <v>278.48633961836452</v>
      </c>
      <c r="G16" s="2">
        <f t="shared" si="7"/>
        <v>0.22981378579540057</v>
      </c>
      <c r="H16" s="16">
        <f t="shared" si="4"/>
        <v>2.0531465697436222E-6</v>
      </c>
      <c r="I16" s="16">
        <f>E16*E16*Acessórios!$D$24/(2*9.81)</f>
        <v>0</v>
      </c>
      <c r="J16" s="17">
        <f t="shared" si="5"/>
        <v>2.0531465697436222E-6</v>
      </c>
    </row>
    <row r="17" spans="2:10" x14ac:dyDescent="0.25">
      <c r="B17" s="18">
        <v>4</v>
      </c>
      <c r="C17" s="48">
        <v>1</v>
      </c>
      <c r="D17" s="7">
        <f t="shared" si="6"/>
        <v>8107.3196655599631</v>
      </c>
      <c r="E17" s="8">
        <f t="shared" si="1"/>
        <v>2.0557554597812346E-3</v>
      </c>
      <c r="F17" s="3">
        <f t="shared" si="2"/>
        <v>208.86475471377341</v>
      </c>
      <c r="G17" s="2">
        <f t="shared" si="7"/>
        <v>0.3064183810605341</v>
      </c>
      <c r="H17" s="16">
        <f t="shared" si="4"/>
        <v>6.4962840683294299E-7</v>
      </c>
      <c r="I17" s="16">
        <f>E17*E17*Acessórios!$D$24/(2*9.81)</f>
        <v>0</v>
      </c>
      <c r="J17" s="17">
        <f t="shared" si="5"/>
        <v>6.4962840683294299E-7</v>
      </c>
    </row>
    <row r="18" spans="2:10" x14ac:dyDescent="0.25">
      <c r="B18" s="18">
        <v>5</v>
      </c>
      <c r="C18" s="48">
        <v>1</v>
      </c>
      <c r="D18" s="7">
        <f t="shared" si="6"/>
        <v>12667.686977437443</v>
      </c>
      <c r="E18" s="8">
        <f t="shared" si="1"/>
        <v>1.3156834942599901E-3</v>
      </c>
      <c r="F18" s="3">
        <f t="shared" si="2"/>
        <v>167.09180377101876</v>
      </c>
      <c r="G18" s="2">
        <f t="shared" si="7"/>
        <v>0.38302297632566751</v>
      </c>
      <c r="H18" s="16">
        <f t="shared" si="4"/>
        <v>2.6608779543877341E-7</v>
      </c>
      <c r="I18" s="16">
        <f>E18*E18*Acessórios!$D$24/(2*9.81)</f>
        <v>0</v>
      </c>
      <c r="J18" s="17">
        <f t="shared" si="5"/>
        <v>2.6608779543877341E-7</v>
      </c>
    </row>
    <row r="19" spans="2:10" ht="15.75" thickBot="1" x14ac:dyDescent="0.3">
      <c r="B19" s="19">
        <v>6</v>
      </c>
      <c r="C19" s="49">
        <v>1</v>
      </c>
      <c r="D19" s="20">
        <f t="shared" si="6"/>
        <v>18241.469247509918</v>
      </c>
      <c r="E19" s="21">
        <f t="shared" si="1"/>
        <v>9.1366909323610426E-4</v>
      </c>
      <c r="F19" s="22">
        <f t="shared" si="2"/>
        <v>139.24316980918226</v>
      </c>
      <c r="G19" s="23">
        <f t="shared" si="7"/>
        <v>0.45962757159080114</v>
      </c>
      <c r="H19" s="24">
        <f t="shared" si="4"/>
        <v>1.2832166060897639E-7</v>
      </c>
      <c r="I19" s="24">
        <f>E19*E19*Acessórios!$D$24/(2*9.81)</f>
        <v>0</v>
      </c>
      <c r="J19" s="25">
        <f t="shared" si="5"/>
        <v>1.2832166060897639E-7</v>
      </c>
    </row>
  </sheetData>
  <sheetProtection algorithmName="SHA-512" hashValue="1N9RE7GlQ1z0pfrXrcmiNTJvqT6u6clVFPha/Ix5+xy+pdho1+sxPUhkJV5j237yRM+jnFu72+A6045naagknA==" saltValue="ie4K0DOKK23RW51W4ic62g==" spinCount="100000" sheet="1" objects="1" scenarios="1"/>
  <mergeCells count="3">
    <mergeCell ref="A2:C2"/>
    <mergeCell ref="H2:J2"/>
    <mergeCell ref="D2:F2"/>
  </mergeCells>
  <conditionalFormatting sqref="F9:F19">
    <cfRule type="cellIs" dxfId="1" priority="2" operator="greaterThan">
      <formula>2100</formula>
    </cfRule>
  </conditionalFormatting>
  <conditionalFormatting sqref="F9:F19">
    <cfRule type="cellIs" dxfId="0" priority="1" operator="lessThan">
      <formula>2100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zoomScale="85" zoomScaleNormal="85" workbookViewId="0">
      <selection activeCell="B5" sqref="B5"/>
    </sheetView>
  </sheetViews>
  <sheetFormatPr defaultRowHeight="15" x14ac:dyDescent="0.25"/>
  <cols>
    <col min="6" max="6" width="22" customWidth="1"/>
    <col min="7" max="7" width="15.7109375" customWidth="1"/>
  </cols>
  <sheetData>
    <row r="2" spans="2:7" ht="15.75" thickBot="1" x14ac:dyDescent="0.3"/>
    <row r="3" spans="2:7" x14ac:dyDescent="0.25">
      <c r="B3" s="32" t="s">
        <v>12</v>
      </c>
      <c r="C3" s="33" t="s">
        <v>9</v>
      </c>
      <c r="D3" s="33" t="s">
        <v>10</v>
      </c>
      <c r="E3" s="33" t="s">
        <v>53</v>
      </c>
      <c r="F3" s="33" t="s">
        <v>11</v>
      </c>
      <c r="G3" s="34" t="s">
        <v>18</v>
      </c>
    </row>
    <row r="4" spans="2:7" x14ac:dyDescent="0.25">
      <c r="B4" s="43">
        <v>0</v>
      </c>
      <c r="C4" s="4">
        <v>0.05</v>
      </c>
      <c r="D4" s="5">
        <f>B4*C4</f>
        <v>0</v>
      </c>
      <c r="E4" s="36" t="e">
        <f>D4/$D$24</f>
        <v>#DIV/0!</v>
      </c>
      <c r="F4" s="6" t="s">
        <v>23</v>
      </c>
      <c r="G4" s="26" t="s">
        <v>24</v>
      </c>
    </row>
    <row r="5" spans="2:7" x14ac:dyDescent="0.25">
      <c r="B5" s="43">
        <v>0</v>
      </c>
      <c r="C5" s="4">
        <v>0.5</v>
      </c>
      <c r="D5" s="5">
        <f t="shared" ref="D5:D23" si="0">B5*C5</f>
        <v>0</v>
      </c>
      <c r="E5" s="36" t="e">
        <f t="shared" ref="E5:E23" si="1">D5/$D$24</f>
        <v>#DIV/0!</v>
      </c>
      <c r="F5" s="6" t="s">
        <v>14</v>
      </c>
      <c r="G5" s="26" t="s">
        <v>25</v>
      </c>
    </row>
    <row r="6" spans="2:7" x14ac:dyDescent="0.25">
      <c r="B6" s="43">
        <v>0</v>
      </c>
      <c r="C6" s="4">
        <v>1.4</v>
      </c>
      <c r="D6" s="5">
        <f t="shared" si="0"/>
        <v>0</v>
      </c>
      <c r="E6" s="36" t="e">
        <f t="shared" si="1"/>
        <v>#DIV/0!</v>
      </c>
      <c r="F6" s="6" t="s">
        <v>20</v>
      </c>
      <c r="G6" s="26" t="s">
        <v>30</v>
      </c>
    </row>
    <row r="7" spans="2:7" x14ac:dyDescent="0.25">
      <c r="B7" s="43">
        <v>0</v>
      </c>
      <c r="C7" s="4">
        <v>0.75</v>
      </c>
      <c r="D7" s="5">
        <f t="shared" si="0"/>
        <v>0</v>
      </c>
      <c r="E7" s="36" t="e">
        <f t="shared" si="1"/>
        <v>#DIV/0!</v>
      </c>
      <c r="F7" s="6" t="s">
        <v>20</v>
      </c>
      <c r="G7" s="26" t="s">
        <v>24</v>
      </c>
    </row>
    <row r="8" spans="2:7" x14ac:dyDescent="0.25">
      <c r="B8" s="43">
        <v>0</v>
      </c>
      <c r="C8" s="4">
        <v>0.31</v>
      </c>
      <c r="D8" s="5">
        <f t="shared" si="0"/>
        <v>0</v>
      </c>
      <c r="E8" s="36" t="e">
        <f t="shared" si="1"/>
        <v>#DIV/0!</v>
      </c>
      <c r="F8" s="6" t="s">
        <v>20</v>
      </c>
      <c r="G8" s="26" t="s">
        <v>27</v>
      </c>
    </row>
    <row r="9" spans="2:7" x14ac:dyDescent="0.25">
      <c r="B9" s="43">
        <v>0</v>
      </c>
      <c r="C9" s="4">
        <v>0.22</v>
      </c>
      <c r="D9" s="5">
        <f t="shared" si="0"/>
        <v>0</v>
      </c>
      <c r="E9" s="36" t="e">
        <f t="shared" si="1"/>
        <v>#DIV/0!</v>
      </c>
      <c r="F9" s="6" t="s">
        <v>20</v>
      </c>
      <c r="G9" s="26" t="s">
        <v>26</v>
      </c>
    </row>
    <row r="10" spans="2:7" x14ac:dyDescent="0.25">
      <c r="B10" s="43">
        <v>0</v>
      </c>
      <c r="C10" s="4">
        <v>0.08</v>
      </c>
      <c r="D10" s="5">
        <f t="shared" si="0"/>
        <v>0</v>
      </c>
      <c r="E10" s="36" t="e">
        <f t="shared" si="1"/>
        <v>#DIV/0!</v>
      </c>
      <c r="F10" s="6" t="s">
        <v>19</v>
      </c>
      <c r="G10" s="26" t="s">
        <v>35</v>
      </c>
    </row>
    <row r="11" spans="2:7" x14ac:dyDescent="0.25">
      <c r="B11" s="43">
        <v>0</v>
      </c>
      <c r="C11" s="4">
        <v>0.35</v>
      </c>
      <c r="D11" s="5">
        <f t="shared" si="0"/>
        <v>0</v>
      </c>
      <c r="E11" s="36" t="e">
        <f t="shared" si="1"/>
        <v>#DIV/0!</v>
      </c>
      <c r="F11" s="6" t="s">
        <v>17</v>
      </c>
      <c r="G11" s="26"/>
    </row>
    <row r="12" spans="2:7" x14ac:dyDescent="0.25">
      <c r="B12" s="43">
        <v>0</v>
      </c>
      <c r="C12" s="4">
        <v>0.17</v>
      </c>
      <c r="D12" s="5">
        <f t="shared" si="0"/>
        <v>0</v>
      </c>
      <c r="E12" s="36" t="e">
        <f t="shared" si="1"/>
        <v>#DIV/0!</v>
      </c>
      <c r="F12" s="6" t="s">
        <v>17</v>
      </c>
      <c r="G12" s="26" t="s">
        <v>26</v>
      </c>
    </row>
    <row r="13" spans="2:7" x14ac:dyDescent="0.25">
      <c r="B13" s="43">
        <v>0</v>
      </c>
      <c r="C13" s="4">
        <v>0.9</v>
      </c>
      <c r="D13" s="5">
        <f t="shared" si="0"/>
        <v>0</v>
      </c>
      <c r="E13" s="36" t="e">
        <f t="shared" si="1"/>
        <v>#DIV/0!</v>
      </c>
      <c r="F13" s="6" t="s">
        <v>13</v>
      </c>
      <c r="G13" s="26" t="s">
        <v>36</v>
      </c>
    </row>
    <row r="14" spans="2:7" x14ac:dyDescent="0.25">
      <c r="B14" s="43">
        <v>0</v>
      </c>
      <c r="C14" s="4">
        <v>1.9</v>
      </c>
      <c r="D14" s="5">
        <f t="shared" si="0"/>
        <v>0</v>
      </c>
      <c r="E14" s="36" t="e">
        <f t="shared" si="1"/>
        <v>#DIV/0!</v>
      </c>
      <c r="F14" s="6" t="s">
        <v>13</v>
      </c>
      <c r="G14" s="26" t="s">
        <v>37</v>
      </c>
    </row>
    <row r="15" spans="2:7" x14ac:dyDescent="0.25">
      <c r="B15" s="43">
        <v>0</v>
      </c>
      <c r="C15" s="4">
        <v>0.14000000000000001</v>
      </c>
      <c r="D15" s="5">
        <f t="shared" si="0"/>
        <v>0</v>
      </c>
      <c r="E15" s="36" t="e">
        <f t="shared" si="1"/>
        <v>#DIV/0!</v>
      </c>
      <c r="F15" s="6" t="s">
        <v>13</v>
      </c>
      <c r="G15" s="26" t="s">
        <v>28</v>
      </c>
    </row>
    <row r="16" spans="2:7" x14ac:dyDescent="0.25">
      <c r="B16" s="43">
        <v>0</v>
      </c>
      <c r="C16" s="4">
        <v>0.69</v>
      </c>
      <c r="D16" s="5">
        <f t="shared" si="0"/>
        <v>0</v>
      </c>
      <c r="E16" s="36" t="e">
        <f t="shared" si="1"/>
        <v>#DIV/0!</v>
      </c>
      <c r="F16" s="6" t="s">
        <v>13</v>
      </c>
      <c r="G16" s="26" t="s">
        <v>29</v>
      </c>
    </row>
    <row r="17" spans="2:7" x14ac:dyDescent="0.25">
      <c r="B17" s="43">
        <v>0</v>
      </c>
      <c r="C17" s="4">
        <v>10</v>
      </c>
      <c r="D17" s="5">
        <f t="shared" si="0"/>
        <v>0</v>
      </c>
      <c r="E17" s="36" t="e">
        <f t="shared" si="1"/>
        <v>#DIV/0!</v>
      </c>
      <c r="F17" s="6" t="s">
        <v>15</v>
      </c>
      <c r="G17" s="26" t="s">
        <v>21</v>
      </c>
    </row>
    <row r="18" spans="2:7" x14ac:dyDescent="0.25">
      <c r="B18" s="43">
        <v>0</v>
      </c>
      <c r="C18" s="4">
        <v>0.15</v>
      </c>
      <c r="D18" s="5">
        <f t="shared" si="0"/>
        <v>0</v>
      </c>
      <c r="E18" s="36" t="e">
        <f t="shared" si="1"/>
        <v>#DIV/0!</v>
      </c>
      <c r="F18" s="6" t="s">
        <v>16</v>
      </c>
      <c r="G18" s="26" t="s">
        <v>21</v>
      </c>
    </row>
    <row r="19" spans="2:7" x14ac:dyDescent="0.25">
      <c r="B19" s="43">
        <v>0</v>
      </c>
      <c r="C19" s="4">
        <v>2</v>
      </c>
      <c r="D19" s="5">
        <f t="shared" si="0"/>
        <v>0</v>
      </c>
      <c r="E19" s="36" t="e">
        <f t="shared" si="1"/>
        <v>#DIV/0!</v>
      </c>
      <c r="F19" s="6" t="s">
        <v>43</v>
      </c>
      <c r="G19" s="26"/>
    </row>
    <row r="20" spans="2:7" x14ac:dyDescent="0.25">
      <c r="B20" s="43">
        <v>0</v>
      </c>
      <c r="C20" s="4">
        <v>2.5</v>
      </c>
      <c r="D20" s="5">
        <f t="shared" si="0"/>
        <v>0</v>
      </c>
      <c r="E20" s="36" t="e">
        <f t="shared" si="1"/>
        <v>#DIV/0!</v>
      </c>
      <c r="F20" s="6" t="s">
        <v>31</v>
      </c>
      <c r="G20" s="26" t="s">
        <v>32</v>
      </c>
    </row>
    <row r="21" spans="2:7" x14ac:dyDescent="0.25">
      <c r="B21" s="43">
        <v>0</v>
      </c>
      <c r="C21" s="4">
        <v>12</v>
      </c>
      <c r="D21" s="5">
        <f t="shared" si="0"/>
        <v>0</v>
      </c>
      <c r="E21" s="36" t="e">
        <f t="shared" si="1"/>
        <v>#DIV/0!</v>
      </c>
      <c r="F21" s="6" t="s">
        <v>31</v>
      </c>
      <c r="G21" s="26" t="s">
        <v>33</v>
      </c>
    </row>
    <row r="22" spans="2:7" x14ac:dyDescent="0.25">
      <c r="B22" s="43">
        <v>0</v>
      </c>
      <c r="C22" s="4">
        <v>70</v>
      </c>
      <c r="D22" s="5">
        <f t="shared" si="0"/>
        <v>0</v>
      </c>
      <c r="E22" s="36" t="e">
        <f t="shared" si="1"/>
        <v>#DIV/0!</v>
      </c>
      <c r="F22" s="6" t="s">
        <v>31</v>
      </c>
      <c r="G22" s="26" t="s">
        <v>34</v>
      </c>
    </row>
    <row r="23" spans="2:7" x14ac:dyDescent="0.25">
      <c r="B23" s="43">
        <v>0</v>
      </c>
      <c r="C23" s="4">
        <v>1</v>
      </c>
      <c r="D23" s="5">
        <f t="shared" si="0"/>
        <v>0</v>
      </c>
      <c r="E23" s="36" t="e">
        <f t="shared" si="1"/>
        <v>#DIV/0!</v>
      </c>
      <c r="F23" s="6" t="s">
        <v>22</v>
      </c>
      <c r="G23" s="26"/>
    </row>
    <row r="24" spans="2:7" ht="15.75" thickBot="1" x14ac:dyDescent="0.3">
      <c r="B24" s="28"/>
      <c r="C24" s="29" t="s">
        <v>41</v>
      </c>
      <c r="D24" s="30">
        <f>SUM(D4:D23)</f>
        <v>0</v>
      </c>
      <c r="E24" s="30"/>
      <c r="F24" s="31" t="s">
        <v>39</v>
      </c>
      <c r="G24" s="27"/>
    </row>
  </sheetData>
  <sheetProtection algorithmName="SHA-512" hashValue="sTuWDVItyRckWQQQNbg8IXpCEXN96AmF/vH071aO50+PDbt0F1Tt2mgjI1GPy5cWUOUcdBYPd657/yn5mLYWSQ==" saltValue="Ks3hmB3X3H5kPwMYaWgZNw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D13:AF16"/>
  <sheetViews>
    <sheetView zoomScale="55" zoomScaleNormal="55" workbookViewId="0">
      <selection activeCell="AE13" sqref="AE13"/>
    </sheetView>
  </sheetViews>
  <sheetFormatPr defaultRowHeight="15" x14ac:dyDescent="0.25"/>
  <cols>
    <col min="1" max="16384" width="9.140625" style="1"/>
  </cols>
  <sheetData>
    <row r="13" spans="30:32" x14ac:dyDescent="0.25">
      <c r="AF13" s="37"/>
    </row>
    <row r="16" spans="30:32" x14ac:dyDescent="0.25">
      <c r="AD16" s="37"/>
    </row>
  </sheetData>
  <sheetProtection algorithmName="SHA-512" hashValue="775gaCJ2IcVm+i0m1Lq8iyvwX2/zvpkwCXfCXVJkwNFc6tr5kgGK47QRHHQ/po7jSD+DqqAEvY3YpKildtprAA==" saltValue="n5U8pYaIo3R4ZVcyVd9z6Q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workbookViewId="0">
      <selection activeCell="G3" sqref="G3"/>
    </sheetView>
  </sheetViews>
  <sheetFormatPr defaultRowHeight="15" x14ac:dyDescent="0.25"/>
  <sheetData>
    <row r="2" spans="2:5" ht="15.75" thickBot="1" x14ac:dyDescent="0.3"/>
    <row r="3" spans="2:5" x14ac:dyDescent="0.25">
      <c r="B3" s="51" t="s">
        <v>58</v>
      </c>
      <c r="C3" s="52"/>
      <c r="D3" s="52"/>
      <c r="E3" s="53"/>
    </row>
    <row r="4" spans="2:5" x14ac:dyDescent="0.25">
      <c r="B4" s="55" t="s">
        <v>59</v>
      </c>
      <c r="C4" s="6" t="s">
        <v>60</v>
      </c>
      <c r="D4" s="6"/>
      <c r="E4" s="26"/>
    </row>
    <row r="5" spans="2:5" ht="15.75" thickBot="1" x14ac:dyDescent="0.3">
      <c r="B5" s="56" t="s">
        <v>61</v>
      </c>
      <c r="C5" s="57">
        <v>2017</v>
      </c>
      <c r="D5" s="41"/>
      <c r="E5" s="27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Tubulação</vt:lpstr>
      <vt:lpstr>Acessórios</vt:lpstr>
      <vt:lpstr>Tabela</vt:lpstr>
      <vt:lpstr>Credits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Pires</dc:creator>
  <cp:lastModifiedBy>Pires</cp:lastModifiedBy>
  <dcterms:created xsi:type="dcterms:W3CDTF">2016-11-23T00:43:51Z</dcterms:created>
  <dcterms:modified xsi:type="dcterms:W3CDTF">2017-03-27T03:47:14Z</dcterms:modified>
</cp:coreProperties>
</file>