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workbookProtection workbookAlgorithmName="SHA-512" workbookHashValue="W+gRSH6NdD8bgZErEi7l7zQOmRGamFP4LmIrm7FvSGig87Fhq+w6XLLWPyMthPMjrqB/SWnCG40fpuB5zAO4rw==" workbookSaltValue="pZSNmaYQ3JuS6qE+CU249w==" workbookSpinCount="100000" lockStructure="1"/>
  <bookViews>
    <workbookView xWindow="360" yWindow="300" windowWidth="18735" windowHeight="11700"/>
  </bookViews>
  <sheets>
    <sheet name="Nonisothermal_unsteady_gas" sheetId="1" r:id="rId1"/>
    <sheet name="Credits" sheetId="2" r:id="rId2"/>
  </sheets>
  <externalReferences>
    <externalReference r:id="rId3"/>
    <externalReference r:id="rId4"/>
  </externalReferences>
  <definedNames>
    <definedName name="A.">[1]Operation!$C$3</definedName>
    <definedName name="ae">[2]Main!#REF!</definedName>
    <definedName name="ai">[2]Main!$M$10</definedName>
    <definedName name="ao">[2]Main!$P$10</definedName>
    <definedName name="Area">[2]Main!$T$13</definedName>
    <definedName name="at">[2]Main!$M$8</definedName>
    <definedName name="B">[2]Main!$P$8</definedName>
    <definedName name="B.">[1]Operation!$C$4</definedName>
    <definedName name="C.">[1]Operation!$C$5</definedName>
    <definedName name="Cp">Nonisothermal_unsteady_gas!$B$12</definedName>
    <definedName name="Cpc">[2]Main!$C$13</definedName>
    <definedName name="Cpe">[2]Main!#REF!</definedName>
    <definedName name="Cph">[2]Main!$F$13</definedName>
    <definedName name="Cpi">[2]Main!$M$12</definedName>
    <definedName name="Cpo">[2]Main!$P$12</definedName>
    <definedName name="Cv">Nonisothermal_unsteady_gas!$B$11</definedName>
    <definedName name="D.">[1]Equilibrium!$R$3</definedName>
    <definedName name="D_shell">[2]Main!#REF!</definedName>
    <definedName name="Deq">[2]Main!$T$4</definedName>
    <definedName name="dF">Nonisothermal_unsteady_gas!$B$10</definedName>
    <definedName name="Dh">[2]Main!#REF!</definedName>
    <definedName name="Dshell">[2]Main!$P$4</definedName>
    <definedName name="dT">[2]Main!$J$16</definedName>
    <definedName name="dTc">[2]Main!$C$10</definedName>
    <definedName name="Dte">[2]Main!#REF!</definedName>
    <definedName name="dTh">[2]Main!$F$10</definedName>
    <definedName name="Dti">[2]Main!#REF!</definedName>
    <definedName name="dTlm">[2]Main!$J$10</definedName>
    <definedName name="Dtube_e">[2]Main!$M$5</definedName>
    <definedName name="Dtube_i">[2]Main!$M$4</definedName>
    <definedName name="E.">[1]Equilibrium!$R$4</definedName>
    <definedName name="eu">[2]Main!#REF!</definedName>
    <definedName name="F">[2]Main!$J$15</definedName>
    <definedName name="F." localSheetId="1">[1]Equilibrium!$R$5</definedName>
    <definedName name="Fin">Nonisothermal_unsteady_gas!$B$8</definedName>
    <definedName name="Fout">Nonisothermal_unsteady_gas!$B$9</definedName>
    <definedName name="Gi">[2]Main!$M$17</definedName>
    <definedName name="Go">[2]Main!$P$17</definedName>
    <definedName name="h_i">[2]Main!$M$25</definedName>
    <definedName name="h_o">[2]Main!$P$25</definedName>
    <definedName name="hi">[2]Main!$M$21</definedName>
    <definedName name="hi2_">[2]Main!#REF!</definedName>
    <definedName name="hii">[2]Main!$M$22</definedName>
    <definedName name="ho">[2]Main!$P$21</definedName>
    <definedName name="ho2_">[2]Main!#REF!</definedName>
    <definedName name="k_x.a">[1]Absorption_packed!#REF!</definedName>
    <definedName name="kc">[2]Main!$C$14</definedName>
    <definedName name="ke">[2]Main!#REF!</definedName>
    <definedName name="kh">[2]Main!$F$14</definedName>
    <definedName name="ki">[2]Main!$M$13</definedName>
    <definedName name="ko">[2]Main!$P$13</definedName>
    <definedName name="L.">[1]Absorption_packed!$B$6</definedName>
    <definedName name="Lt">[2]Main!$M$7</definedName>
    <definedName name="mc">[2]Main!$C$4</definedName>
    <definedName name="me">[2]Main!#REF!</definedName>
    <definedName name="mh">[2]Main!$F$4</definedName>
    <definedName name="mi">[2]Main!$M$11</definedName>
    <definedName name="MM.a">[1]Absorption_packed!#REF!</definedName>
    <definedName name="MM.b">[1]Absorption_packed!#REF!</definedName>
    <definedName name="MM.c">[1]Absorption_packed!#REF!</definedName>
    <definedName name="MM_a">[1]Absorption_packed!$E$7</definedName>
    <definedName name="MM_b">[1]Absorption_packed!$E$8</definedName>
    <definedName name="MM_c">[1]Absorption_packed!$E$9</definedName>
    <definedName name="mo">[2]Main!$P$11</definedName>
    <definedName name="no">Nonisothermal_unsteady_gas!$B$6</definedName>
    <definedName name="np">[2]Main!$P$6</definedName>
    <definedName name="nt">[2]Main!$M$6</definedName>
    <definedName name="P">[2]Main!$P$7</definedName>
    <definedName name="phi_i">[2]Main!$M$24</definedName>
    <definedName name="phi_o">[2]Main!$P$24</definedName>
    <definedName name="Po">Nonisothermal_unsteady_gas!$B$3</definedName>
    <definedName name="Pr_i">[2]Main!$M$19</definedName>
    <definedName name="Pr_o">[2]Main!$P$19</definedName>
    <definedName name="Q">[2]Main!$J$12</definedName>
    <definedName name="R." localSheetId="1">[2]Main!$J$13</definedName>
    <definedName name="R.">Nonisothermal_unsteady_gas!$B$5</definedName>
    <definedName name="R_">Nonisothermal_unsteady_gas!$B$5</definedName>
    <definedName name="ral">[2]Main!$T$5</definedName>
    <definedName name="Rd">[2]Main!$T$3</definedName>
    <definedName name="Rdc">[2]Main!#REF!</definedName>
    <definedName name="Rdh">[2]Main!#REF!</definedName>
    <definedName name="Rdshell">[2]Main!$P$3</definedName>
    <definedName name="Rdtube">[2]Main!$M$3</definedName>
    <definedName name="Re_i">[2]Main!$M$18</definedName>
    <definedName name="Re_o">[2]Main!$P$18</definedName>
    <definedName name="ro_c">[2]Main!$C$16</definedName>
    <definedName name="ro_e">[2]Main!#REF!</definedName>
    <definedName name="ro_h">[2]Main!$F$16</definedName>
    <definedName name="ro_i">[2]Main!$M$15</definedName>
    <definedName name="ro_o">[2]Main!$P$15</definedName>
    <definedName name="S" localSheetId="1">[1]Absorption_packed!$E$2</definedName>
    <definedName name="S">[2]Main!#REF!</definedName>
    <definedName name="S.">[2]Main!$J$14</definedName>
    <definedName name="solver_adj" localSheetId="0" hidden="1">Nonisothermal_unsteady_gas!$G$19:$G$38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Nonisothermal_unsteady_gas!$G$19</definedName>
    <definedName name="solver_lhs2" localSheetId="0" hidden="1">Nonisothermal_unsteady_gas!$N$19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Nonisothermal_unsteady_gas!$J$39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To</definedName>
    <definedName name="solver_rhs2" localSheetId="0" hidden="1">To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Squared">[2]Main!$J$4</definedName>
    <definedName name="Tc1_">[2]Main!$C$7</definedName>
    <definedName name="Tc2_">[2]Main!$C$8</definedName>
    <definedName name="Tcm">[2]Main!$C$9</definedName>
    <definedName name="Th1_">[2]Main!$F$7</definedName>
    <definedName name="Th2_">[2]Main!$F$8</definedName>
    <definedName name="Thm">[2]Main!$F$9</definedName>
    <definedName name="Tin">Nonisothermal_unsteady_gas!$B$7</definedName>
    <definedName name="To">Nonisothermal_unsteady_gas!$B$2</definedName>
    <definedName name="Triangular">[2]Main!$J$3</definedName>
    <definedName name="U">[2]Main!$T$14</definedName>
    <definedName name="u_i">[2]Main!$M$23</definedName>
    <definedName name="u_o">[2]Main!$P$23</definedName>
    <definedName name="uc">[2]Main!$C$15</definedName>
    <definedName name="Uclean">[2]Main!$T$10</definedName>
    <definedName name="uh">[2]Main!$F$15</definedName>
    <definedName name="ui">[2]Main!$M$14</definedName>
    <definedName name="uo">[2]Main!$P$14</definedName>
    <definedName name="V">Nonisothermal_unsteady_gas!$B$4</definedName>
    <definedName name="V.">[1]Absorption_packed!$B$2</definedName>
    <definedName name="Vc">[2]Main!$C$3</definedName>
    <definedName name="x1.">[1]Absorption_packed!$B$9</definedName>
    <definedName name="x2.">[1]Absorption_packed!$B$7</definedName>
    <definedName name="y1.">[1]Absorption_packed!$B$3</definedName>
    <definedName name="y2.">[1]Absorption_packed!$B$4</definedName>
  </definedNames>
  <calcPr calcId="171027"/>
</workbook>
</file>

<file path=xl/calcChain.xml><?xml version="1.0" encoding="utf-8"?>
<calcChain xmlns="http://schemas.openxmlformats.org/spreadsheetml/2006/main">
  <c r="Q19" i="1" l="1"/>
  <c r="B10" i="1"/>
  <c r="O26" i="1" s="1"/>
  <c r="J19" i="1"/>
  <c r="B33" i="1"/>
  <c r="C33" i="1"/>
  <c r="B34" i="1"/>
  <c r="C34" i="1"/>
  <c r="B35" i="1"/>
  <c r="C35" i="1"/>
  <c r="B36" i="1"/>
  <c r="C36" i="1"/>
  <c r="B37" i="1"/>
  <c r="C37" i="1"/>
  <c r="B38" i="1"/>
  <c r="C38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9" i="1"/>
  <c r="B6" i="1"/>
  <c r="H38" i="1" l="1"/>
  <c r="H23" i="1"/>
  <c r="H22" i="1"/>
  <c r="O36" i="1"/>
  <c r="O35" i="1"/>
  <c r="H36" i="1"/>
  <c r="O27" i="1"/>
  <c r="H25" i="1"/>
  <c r="O20" i="1"/>
  <c r="H27" i="1"/>
  <c r="O21" i="1"/>
  <c r="H20" i="1"/>
  <c r="O30" i="1"/>
  <c r="H21" i="1"/>
  <c r="H30" i="1"/>
  <c r="O19" i="1"/>
  <c r="O31" i="1"/>
  <c r="O23" i="1"/>
  <c r="H24" i="1"/>
  <c r="O22" i="1"/>
  <c r="H26" i="1"/>
  <c r="H31" i="1"/>
  <c r="O32" i="1"/>
  <c r="O24" i="1"/>
  <c r="O37" i="1"/>
  <c r="H29" i="1"/>
  <c r="H28" i="1"/>
  <c r="H32" i="1"/>
  <c r="O33" i="1"/>
  <c r="O25" i="1"/>
  <c r="H37" i="1"/>
  <c r="O28" i="1"/>
  <c r="H19" i="1"/>
  <c r="O29" i="1"/>
  <c r="H35" i="1"/>
  <c r="O38" i="1"/>
  <c r="H34" i="1"/>
  <c r="H33" i="1"/>
  <c r="O34" i="1"/>
  <c r="D32" i="1"/>
  <c r="R32" i="1" s="1"/>
  <c r="D24" i="1"/>
  <c r="K24" i="1" s="1"/>
  <c r="D37" i="1"/>
  <c r="E37" i="1" s="1"/>
  <c r="D34" i="1"/>
  <c r="L34" i="1" s="1"/>
  <c r="D19" i="1"/>
  <c r="E19" i="1" s="1"/>
  <c r="D25" i="1"/>
  <c r="R25" i="1" s="1"/>
  <c r="D26" i="1"/>
  <c r="R26" i="1" s="1"/>
  <c r="D21" i="1"/>
  <c r="E21" i="1" s="1"/>
  <c r="D36" i="1"/>
  <c r="E36" i="1" s="1"/>
  <c r="D27" i="1"/>
  <c r="L27" i="1" s="1"/>
  <c r="D29" i="1"/>
  <c r="E29" i="1" s="1"/>
  <c r="D30" i="1"/>
  <c r="E30" i="1" s="1"/>
  <c r="D22" i="1"/>
  <c r="E22" i="1" s="1"/>
  <c r="D23" i="1"/>
  <c r="E23" i="1" s="1"/>
  <c r="D33" i="1"/>
  <c r="K33" i="1" s="1"/>
  <c r="D28" i="1"/>
  <c r="E28" i="1" s="1"/>
  <c r="D20" i="1"/>
  <c r="L20" i="1" s="1"/>
  <c r="D38" i="1"/>
  <c r="R38" i="1" s="1"/>
  <c r="D35" i="1"/>
  <c r="E35" i="1" s="1"/>
  <c r="D31" i="1"/>
  <c r="E31" i="1" s="1"/>
  <c r="L38" i="1" l="1"/>
  <c r="E27" i="1"/>
  <c r="K27" i="1"/>
  <c r="K36" i="1"/>
  <c r="E20" i="1"/>
  <c r="F20" i="1" s="1"/>
  <c r="F21" i="1" s="1"/>
  <c r="R35" i="1"/>
  <c r="K29" i="1"/>
  <c r="R37" i="1"/>
  <c r="K35" i="1"/>
  <c r="R27" i="1"/>
  <c r="K38" i="1"/>
  <c r="K32" i="1"/>
  <c r="K21" i="1"/>
  <c r="K20" i="1"/>
  <c r="R20" i="1"/>
  <c r="K28" i="1"/>
  <c r="R36" i="1"/>
  <c r="L36" i="1"/>
  <c r="R21" i="1"/>
  <c r="L28" i="1"/>
  <c r="K25" i="1"/>
  <c r="K26" i="1"/>
  <c r="R33" i="1"/>
  <c r="R29" i="1"/>
  <c r="L22" i="1"/>
  <c r="K23" i="1"/>
  <c r="K31" i="1"/>
  <c r="E38" i="1"/>
  <c r="R31" i="1"/>
  <c r="K19" i="1"/>
  <c r="R30" i="1"/>
  <c r="L19" i="1"/>
  <c r="M20" i="1" s="1"/>
  <c r="R19" i="1"/>
  <c r="K37" i="1"/>
  <c r="R34" i="1"/>
  <c r="R28" i="1"/>
  <c r="K34" i="1"/>
  <c r="R23" i="1"/>
  <c r="L31" i="1"/>
  <c r="R22" i="1"/>
  <c r="R24" i="1"/>
  <c r="K22" i="1"/>
  <c r="K30" i="1"/>
  <c r="E25" i="1"/>
  <c r="L25" i="1"/>
  <c r="L23" i="1"/>
  <c r="E33" i="1"/>
  <c r="L33" i="1"/>
  <c r="E26" i="1"/>
  <c r="L26" i="1"/>
  <c r="E32" i="1"/>
  <c r="L32" i="1"/>
  <c r="E24" i="1"/>
  <c r="L24" i="1"/>
  <c r="E34" i="1"/>
  <c r="L37" i="1"/>
  <c r="L29" i="1"/>
  <c r="L30" i="1"/>
  <c r="L21" i="1"/>
  <c r="L35" i="1"/>
  <c r="P20" i="1"/>
  <c r="P21" i="1" s="1"/>
  <c r="P22" i="1" s="1"/>
  <c r="I20" i="1"/>
  <c r="I21" i="1" s="1"/>
  <c r="I22" i="1" s="1"/>
  <c r="M21" i="1" l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J21" i="1"/>
  <c r="P23" i="1"/>
  <c r="J20" i="1"/>
  <c r="I23" i="1"/>
  <c r="F22" i="1"/>
  <c r="Q20" i="1" l="1"/>
  <c r="P24" i="1"/>
  <c r="J22" i="1"/>
  <c r="I24" i="1"/>
  <c r="F23" i="1"/>
  <c r="J23" i="1" s="1"/>
  <c r="Q21" i="1" l="1"/>
  <c r="P25" i="1"/>
  <c r="I25" i="1"/>
  <c r="F24" i="1"/>
  <c r="J24" i="1" s="1"/>
  <c r="Q22" i="1" l="1"/>
  <c r="P26" i="1"/>
  <c r="I26" i="1"/>
  <c r="F25" i="1"/>
  <c r="J25" i="1" s="1"/>
  <c r="Q23" i="1" l="1"/>
  <c r="P27" i="1"/>
  <c r="I27" i="1"/>
  <c r="F26" i="1"/>
  <c r="J26" i="1" s="1"/>
  <c r="Q24" i="1" l="1"/>
  <c r="P28" i="1"/>
  <c r="I28" i="1"/>
  <c r="F27" i="1"/>
  <c r="J27" i="1" s="1"/>
  <c r="Q25" i="1" l="1"/>
  <c r="P29" i="1"/>
  <c r="I29" i="1"/>
  <c r="F28" i="1"/>
  <c r="J28" i="1" s="1"/>
  <c r="Q26" i="1" l="1"/>
  <c r="P30" i="1"/>
  <c r="I30" i="1"/>
  <c r="F29" i="1"/>
  <c r="J29" i="1" s="1"/>
  <c r="Q27" i="1" l="1"/>
  <c r="P31" i="1"/>
  <c r="I31" i="1"/>
  <c r="F30" i="1"/>
  <c r="J30" i="1" s="1"/>
  <c r="Q28" i="1" l="1"/>
  <c r="P32" i="1"/>
  <c r="I32" i="1"/>
  <c r="F31" i="1"/>
  <c r="J31" i="1" s="1"/>
  <c r="Q29" i="1" l="1"/>
  <c r="P33" i="1"/>
  <c r="I33" i="1"/>
  <c r="F32" i="1"/>
  <c r="J32" i="1" s="1"/>
  <c r="Q30" i="1" l="1"/>
  <c r="P34" i="1"/>
  <c r="I34" i="1"/>
  <c r="F33" i="1"/>
  <c r="J33" i="1" s="1"/>
  <c r="Q31" i="1" l="1"/>
  <c r="P35" i="1"/>
  <c r="I35" i="1"/>
  <c r="F34" i="1"/>
  <c r="J34" i="1" s="1"/>
  <c r="Q32" i="1" l="1"/>
  <c r="P36" i="1"/>
  <c r="I36" i="1"/>
  <c r="F35" i="1"/>
  <c r="J35" i="1" s="1"/>
  <c r="Q33" i="1" l="1"/>
  <c r="P37" i="1"/>
  <c r="I37" i="1"/>
  <c r="F36" i="1"/>
  <c r="J36" i="1" s="1"/>
  <c r="Q34" i="1" l="1"/>
  <c r="P38" i="1"/>
  <c r="I38" i="1"/>
  <c r="F37" i="1"/>
  <c r="J37" i="1" s="1"/>
  <c r="Q35" i="1" l="1"/>
  <c r="F38" i="1"/>
  <c r="Q36" i="1" l="1"/>
  <c r="J38" i="1"/>
  <c r="Q38" i="1" l="1"/>
  <c r="Q37" i="1"/>
  <c r="J39" i="1"/>
  <c r="Q39" i="1" l="1"/>
</calcChain>
</file>

<file path=xl/sharedStrings.xml><?xml version="1.0" encoding="utf-8"?>
<sst xmlns="http://schemas.openxmlformats.org/spreadsheetml/2006/main" count="54" uniqueCount="40">
  <si>
    <t>Initial Data:</t>
  </si>
  <si>
    <t>T</t>
  </si>
  <si>
    <t>K</t>
  </si>
  <si>
    <t>V</t>
  </si>
  <si>
    <t>L</t>
  </si>
  <si>
    <t>Fin</t>
  </si>
  <si>
    <t>Fout</t>
  </si>
  <si>
    <t>mol/min</t>
  </si>
  <si>
    <t>Cv</t>
  </si>
  <si>
    <t>Cp</t>
  </si>
  <si>
    <t>J/mol.K</t>
  </si>
  <si>
    <t>Tin</t>
  </si>
  <si>
    <t>To</t>
  </si>
  <si>
    <t>no</t>
  </si>
  <si>
    <t>Po</t>
  </si>
  <si>
    <t>atm</t>
  </si>
  <si>
    <t>mol</t>
  </si>
  <si>
    <t>R.</t>
  </si>
  <si>
    <t>dn1</t>
  </si>
  <si>
    <t>dn2</t>
  </si>
  <si>
    <t>dn</t>
  </si>
  <si>
    <t>h</t>
  </si>
  <si>
    <t>dQ = h.(300-T).t</t>
  </si>
  <si>
    <t>Area(T)</t>
  </si>
  <si>
    <t>Area(t)</t>
  </si>
  <si>
    <t>f(t)</t>
  </si>
  <si>
    <t>f(T)</t>
  </si>
  <si>
    <t>E</t>
  </si>
  <si>
    <t>SE</t>
  </si>
  <si>
    <t>P</t>
  </si>
  <si>
    <t>dF</t>
  </si>
  <si>
    <t>t (min)</t>
  </si>
  <si>
    <t>Heat Flow:</t>
  </si>
  <si>
    <t>Nonisothermal</t>
  </si>
  <si>
    <t>Unsteady</t>
  </si>
  <si>
    <t>Gas Flow</t>
  </si>
  <si>
    <t>ChemEng Brasil</t>
  </si>
  <si>
    <t>Autor:</t>
  </si>
  <si>
    <t>Lucas Joshua Pires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</si>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</sst>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Border="1"/>
    <xf numFmtId="0" fontId="2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6" borderId="1" xfId="0" applyFont="1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2" fillId="7" borderId="1" xfId="0" applyNumberFormat="1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T(0)</c:v>
          </c:tx>
          <c:marker>
            <c:symbol val="none"/>
          </c:marker>
          <c:xVal>
            <c:numRef>
              <c:f>Nonisothermal_unsteady_gas!$A$19:$A$38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</c:numCache>
            </c:numRef>
          </c:xVal>
          <c:yVal>
            <c:numRef>
              <c:f>Nonisothermal_unsteady_gas!$G$19:$G$38</c:f>
              <c:numCache>
                <c:formatCode>0.0</c:formatCode>
                <c:ptCount val="20"/>
                <c:pt idx="0">
                  <c:v>310</c:v>
                </c:pt>
                <c:pt idx="1">
                  <c:v>311.45985538273311</c:v>
                </c:pt>
                <c:pt idx="2">
                  <c:v>312.88791140126898</c:v>
                </c:pt>
                <c:pt idx="3">
                  <c:v>314.28417049701733</c:v>
                </c:pt>
                <c:pt idx="4">
                  <c:v>315.64888489813478</c:v>
                </c:pt>
                <c:pt idx="5">
                  <c:v>316.98239643623896</c:v>
                </c:pt>
                <c:pt idx="6">
                  <c:v>318.28513195489143</c:v>
                </c:pt>
                <c:pt idx="7">
                  <c:v>319.55759702817369</c:v>
                </c:pt>
                <c:pt idx="8">
                  <c:v>320.80036815630041</c:v>
                </c:pt>
                <c:pt idx="9">
                  <c:v>322.01408462937866</c:v>
                </c:pt>
                <c:pt idx="10">
                  <c:v>323.19886173087571</c:v>
                </c:pt>
                <c:pt idx="11">
                  <c:v>333.61235378928365</c:v>
                </c:pt>
                <c:pt idx="12">
                  <c:v>341.97250946242417</c:v>
                </c:pt>
                <c:pt idx="13">
                  <c:v>348.74106447340995</c:v>
                </c:pt>
                <c:pt idx="14">
                  <c:v>354.27072930013276</c:v>
                </c:pt>
                <c:pt idx="15">
                  <c:v>358.82503917114161</c:v>
                </c:pt>
                <c:pt idx="16">
                  <c:v>362.60251109588421</c:v>
                </c:pt>
                <c:pt idx="17">
                  <c:v>365.75668187754457</c:v>
                </c:pt>
                <c:pt idx="18">
                  <c:v>368.40806561701197</c:v>
                </c:pt>
                <c:pt idx="19">
                  <c:v>370.65550161200389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7F-449D-BC65-C710FAD1F357}"/>
            </c:ext>
          </c:extLst>
        </c:ser>
        <c:ser>
          <c:idx val="1"/>
          <c:order val="1"/>
          <c:tx>
            <c:v>T(h)</c:v>
          </c:tx>
          <c:marker>
            <c:symbol val="none"/>
          </c:marker>
          <c:xVal>
            <c:numRef>
              <c:f>Nonisothermal_unsteady_gas!$A$19:$A$38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</c:numCache>
            </c:numRef>
          </c:xVal>
          <c:yVal>
            <c:numRef>
              <c:f>Nonisothermal_unsteady_gas!$N$19:$N$38</c:f>
              <c:numCache>
                <c:formatCode>0.0</c:formatCode>
                <c:ptCount val="20"/>
                <c:pt idx="0">
                  <c:v>310</c:v>
                </c:pt>
                <c:pt idx="1">
                  <c:v>311.36835309172739</c:v>
                </c:pt>
                <c:pt idx="2">
                  <c:v>312.70429026172002</c:v>
                </c:pt>
                <c:pt idx="3">
                  <c:v>314.00598579094049</c:v>
                </c:pt>
                <c:pt idx="4">
                  <c:v>315.27195973371983</c:v>
                </c:pt>
                <c:pt idx="5">
                  <c:v>316.50096120082196</c:v>
                </c:pt>
                <c:pt idx="6">
                  <c:v>317.6920355623767</c:v>
                </c:pt>
                <c:pt idx="7">
                  <c:v>318.84459493761267</c:v>
                </c:pt>
                <c:pt idx="8">
                  <c:v>319.95848877110723</c:v>
                </c:pt>
                <c:pt idx="9">
                  <c:v>321.03405642362424</c:v>
                </c:pt>
                <c:pt idx="10">
                  <c:v>322.06906790060805</c:v>
                </c:pt>
                <c:pt idx="11">
                  <c:v>330.93065859682082</c:v>
                </c:pt>
                <c:pt idx="12">
                  <c:v>337.5518917090821</c:v>
                </c:pt>
                <c:pt idx="13">
                  <c:v>342.5564733836232</c:v>
                </c:pt>
                <c:pt idx="14">
                  <c:v>346.41958295962388</c:v>
                </c:pt>
                <c:pt idx="15">
                  <c:v>349.40336255962899</c:v>
                </c:pt>
                <c:pt idx="16">
                  <c:v>351.74601431152877</c:v>
                </c:pt>
                <c:pt idx="17">
                  <c:v>353.60585882823574</c:v>
                </c:pt>
                <c:pt idx="18">
                  <c:v>355.0811511581079</c:v>
                </c:pt>
                <c:pt idx="19">
                  <c:v>356.26918132537958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7F-449D-BC65-C710FAD1F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82848"/>
        <c:axId val="165185024"/>
      </c:scatterChart>
      <c:valAx>
        <c:axId val="16518284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 (min)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185024"/>
        <c:crosses val="autoZero"/>
        <c:crossBetween val="midCat"/>
      </c:valAx>
      <c:valAx>
        <c:axId val="16518502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 (K)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65182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P(0)</c:v>
          </c:tx>
          <c:marker>
            <c:symbol val="none"/>
          </c:marker>
          <c:xVal>
            <c:numRef>
              <c:f>Nonisothermal_unsteady_gas!$A$19:$A$38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</c:numCache>
            </c:numRef>
          </c:xVal>
          <c:yVal>
            <c:numRef>
              <c:f>Nonisothermal_unsteady_gas!$K$19:$K$38</c:f>
              <c:numCache>
                <c:formatCode>General</c:formatCode>
                <c:ptCount val="20"/>
                <c:pt idx="0">
                  <c:v>0.99999999999999989</c:v>
                </c:pt>
                <c:pt idx="1">
                  <c:v>1.0098202671388727</c:v>
                </c:pt>
                <c:pt idx="2">
                  <c:v>1.0195848244820893</c:v>
                </c:pt>
                <c:pt idx="3">
                  <c:v>1.0292921145426563</c:v>
                </c:pt>
                <c:pt idx="4">
                  <c:v>1.0389414021535353</c:v>
                </c:pt>
                <c:pt idx="5">
                  <c:v>1.0485322650993318</c:v>
                </c:pt>
                <c:pt idx="6">
                  <c:v>1.0580645862048317</c:v>
                </c:pt>
                <c:pt idx="7">
                  <c:v>1.067538539326025</c:v>
                </c:pt>
                <c:pt idx="8">
                  <c:v>1.0769545696099474</c:v>
                </c:pt>
                <c:pt idx="9">
                  <c:v>1.0863133718665858</c:v>
                </c:pt>
                <c:pt idx="10">
                  <c:v>1.095613906535442</c:v>
                </c:pt>
                <c:pt idx="11">
                  <c:v>1.1856604577048804</c:v>
                </c:pt>
                <c:pt idx="12">
                  <c:v>1.2714901937064937</c:v>
                </c:pt>
                <c:pt idx="13">
                  <c:v>1.3538848104410235</c:v>
                </c:pt>
                <c:pt idx="14">
                  <c:v>1.4334879375847354</c:v>
                </c:pt>
                <c:pt idx="15">
                  <c:v>1.5107992599264271</c:v>
                </c:pt>
                <c:pt idx="16">
                  <c:v>1.5862070241599846</c:v>
                </c:pt>
                <c:pt idx="17">
                  <c:v>1.6600256360899521</c:v>
                </c:pt>
                <c:pt idx="18">
                  <c:v>1.7325149870033518</c:v>
                </c:pt>
                <c:pt idx="19">
                  <c:v>1.8039085865711173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DA-44CB-840E-9BEC3054BC15}"/>
            </c:ext>
          </c:extLst>
        </c:ser>
        <c:ser>
          <c:idx val="1"/>
          <c:order val="1"/>
          <c:tx>
            <c:v>P(h)</c:v>
          </c:tx>
          <c:marker>
            <c:symbol val="none"/>
          </c:marker>
          <c:xVal>
            <c:numRef>
              <c:f>Nonisothermal_unsteady_gas!$A$19:$A$38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</c:numCache>
            </c:numRef>
          </c:xVal>
          <c:yVal>
            <c:numRef>
              <c:f>Nonisothermal_unsteady_gas!$R$19:$R$38</c:f>
              <c:numCache>
                <c:formatCode>General</c:formatCode>
                <c:ptCount val="20"/>
                <c:pt idx="0">
                  <c:v>0.99999999999999989</c:v>
                </c:pt>
                <c:pt idx="1">
                  <c:v>1.009523596905614</c:v>
                </c:pt>
                <c:pt idx="2">
                  <c:v>1.0189864717796799</c:v>
                </c:pt>
                <c:pt idx="3">
                  <c:v>1.0283810494899734</c:v>
                </c:pt>
                <c:pt idx="4">
                  <c:v>1.0377007731585981</c:v>
                </c:pt>
                <c:pt idx="5">
                  <c:v>1.046939746449824</c:v>
                </c:pt>
                <c:pt idx="6">
                  <c:v>1.0560929757646222</c:v>
                </c:pt>
                <c:pt idx="7">
                  <c:v>1.0651566300321371</c:v>
                </c:pt>
                <c:pt idx="8">
                  <c:v>1.0741283077320232</c:v>
                </c:pt>
                <c:pt idx="9">
                  <c:v>1.083007250191993</c:v>
                </c:pt>
                <c:pt idx="10">
                  <c:v>1.0917840111412254</c:v>
                </c:pt>
                <c:pt idx="11">
                  <c:v>1.1761296956896081</c:v>
                </c:pt>
                <c:pt idx="12">
                  <c:v>1.255053866317678</c:v>
                </c:pt>
                <c:pt idx="13">
                  <c:v>1.3298749510116656</c:v>
                </c:pt>
                <c:pt idx="14">
                  <c:v>1.4017197934945773</c:v>
                </c:pt>
                <c:pt idx="15">
                  <c:v>1.4711301719363039</c:v>
                </c:pt>
                <c:pt idx="16">
                  <c:v>1.538715208934907</c:v>
                </c:pt>
                <c:pt idx="17">
                  <c:v>1.6048778322059523</c:v>
                </c:pt>
                <c:pt idx="18">
                  <c:v>1.6698424203973703</c:v>
                </c:pt>
                <c:pt idx="19">
                  <c:v>1.7338931501852046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DA-44CB-840E-9BEC3054B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18176"/>
        <c:axId val="165224448"/>
      </c:scatterChart>
      <c:valAx>
        <c:axId val="16521817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 (min)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224448"/>
        <c:crosses val="autoZero"/>
        <c:crossBetween val="midCat"/>
      </c:valAx>
      <c:valAx>
        <c:axId val="165224448"/>
        <c:scaling>
          <c:orientation val="minMax"/>
          <c:min val="1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 (atm)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218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8740157499999996" l="0.511811024" r="0.511811024" t="0.78740157499999996" header="0.31496062000000175" footer="0.3149606200000017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12</xdr:col>
      <xdr:colOff>333375</xdr:colOff>
      <xdr:row>14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EC0BB79-1A96-4496-AA69-6746EA3F5E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19</xdr:col>
      <xdr:colOff>342900</xdr:colOff>
      <xdr:row>14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BF0D6AB-3E1B-420E-89E8-D7950B007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sorption_concentrated_packed_tow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at_exchanger_shell_tub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orption_packed"/>
      <sheetName val="Equilibrium"/>
      <sheetName val="Operation"/>
      <sheetName val="Credits"/>
    </sheetNames>
    <sheetDataSet>
      <sheetData sheetId="0">
        <row r="2">
          <cell r="B2">
            <v>6.5300000000000004E-4</v>
          </cell>
          <cell r="E2">
            <v>9.2899999999999996E-2</v>
          </cell>
        </row>
        <row r="3">
          <cell r="B3">
            <v>0.2</v>
          </cell>
        </row>
        <row r="4">
          <cell r="B4">
            <v>0.02</v>
          </cell>
        </row>
        <row r="6">
          <cell r="B6">
            <v>4.2000000000000003E-2</v>
          </cell>
        </row>
        <row r="7">
          <cell r="B7">
            <v>0</v>
          </cell>
          <cell r="E7">
            <v>64.099999999999994</v>
          </cell>
        </row>
        <row r="8">
          <cell r="E8">
            <v>29</v>
          </cell>
        </row>
        <row r="9">
          <cell r="B9">
            <v>3.5569096465060041E-3</v>
          </cell>
          <cell r="E9">
            <v>18</v>
          </cell>
        </row>
      </sheetData>
      <sheetData sheetId="1">
        <row r="3">
          <cell r="R3">
            <v>11.467356902472577</v>
          </cell>
        </row>
        <row r="4">
          <cell r="R4">
            <v>32.564812758541194</v>
          </cell>
        </row>
        <row r="5">
          <cell r="R5">
            <v>-1.2661060792755242E-2</v>
          </cell>
        </row>
      </sheetData>
      <sheetData sheetId="2">
        <row r="3">
          <cell r="C3">
            <v>-2500</v>
          </cell>
        </row>
        <row r="4">
          <cell r="C4">
            <v>60</v>
          </cell>
        </row>
        <row r="5">
          <cell r="C5">
            <v>0.02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"/>
      <sheetName val="Main"/>
      <sheetName val="Credits"/>
    </sheetNames>
    <sheetDataSet>
      <sheetData sheetId="0"/>
      <sheetData sheetId="1">
        <row r="3">
          <cell r="C3">
            <v>1000</v>
          </cell>
          <cell r="J3">
            <v>1</v>
          </cell>
          <cell r="M3">
            <v>1E-3</v>
          </cell>
          <cell r="P3">
            <v>2E-3</v>
          </cell>
          <cell r="T3">
            <v>3.0000000000000001E-3</v>
          </cell>
        </row>
        <row r="4">
          <cell r="C4">
            <v>50000</v>
          </cell>
          <cell r="F4">
            <v>30000</v>
          </cell>
          <cell r="J4">
            <v>0</v>
          </cell>
          <cell r="M4">
            <v>4.9000000000000002E-2</v>
          </cell>
          <cell r="P4">
            <v>1.7709999999999999</v>
          </cell>
          <cell r="T4">
            <v>6.0646282310958775E-2</v>
          </cell>
        </row>
        <row r="5">
          <cell r="M5">
            <v>6.2E-2</v>
          </cell>
          <cell r="T5">
            <v>0.5</v>
          </cell>
        </row>
        <row r="6">
          <cell r="M6">
            <v>302</v>
          </cell>
          <cell r="P6">
            <v>2</v>
          </cell>
        </row>
        <row r="7">
          <cell r="C7">
            <v>80</v>
          </cell>
          <cell r="F7">
            <v>150</v>
          </cell>
          <cell r="M7">
            <v>16</v>
          </cell>
          <cell r="P7">
            <v>8.3333333333333329E-2</v>
          </cell>
        </row>
        <row r="8">
          <cell r="C8">
            <v>110</v>
          </cell>
          <cell r="F8">
            <v>100</v>
          </cell>
          <cell r="M8">
            <v>1.8857409903172736E-3</v>
          </cell>
          <cell r="P8">
            <v>0.41666666666666669</v>
          </cell>
        </row>
        <row r="9">
          <cell r="C9">
            <v>95</v>
          </cell>
          <cell r="F9">
            <v>125</v>
          </cell>
        </row>
        <row r="10">
          <cell r="C10">
            <v>20</v>
          </cell>
          <cell r="F10">
            <v>40</v>
          </cell>
          <cell r="J10">
            <v>28.85390081777927</v>
          </cell>
          <cell r="M10">
            <v>0.28474688953790833</v>
          </cell>
          <cell r="P10">
            <v>0.18890666666666664</v>
          </cell>
          <cell r="T10">
            <v>53.63421738491585</v>
          </cell>
        </row>
        <row r="11">
          <cell r="M11">
            <v>50000</v>
          </cell>
          <cell r="P11">
            <v>30000</v>
          </cell>
        </row>
        <row r="12">
          <cell r="J12">
            <v>1500000</v>
          </cell>
          <cell r="M12">
            <v>1</v>
          </cell>
          <cell r="P12">
            <v>1</v>
          </cell>
        </row>
        <row r="13">
          <cell r="C13">
            <v>1</v>
          </cell>
          <cell r="F13">
            <v>1</v>
          </cell>
          <cell r="J13">
            <v>1.6666666666666667</v>
          </cell>
          <cell r="M13">
            <v>1</v>
          </cell>
          <cell r="P13">
            <v>1</v>
          </cell>
          <cell r="T13">
            <v>2416</v>
          </cell>
        </row>
        <row r="14">
          <cell r="C14">
            <v>1</v>
          </cell>
          <cell r="F14">
            <v>1</v>
          </cell>
          <cell r="J14">
            <v>0.42857142857142855</v>
          </cell>
          <cell r="M14">
            <v>0.5</v>
          </cell>
          <cell r="P14">
            <v>0.5</v>
          </cell>
          <cell r="T14">
            <v>45.234431657646972</v>
          </cell>
        </row>
        <row r="15">
          <cell r="C15">
            <v>0.5</v>
          </cell>
          <cell r="F15">
            <v>0.5</v>
          </cell>
          <cell r="J15">
            <v>0.47568631394831673</v>
          </cell>
          <cell r="M15">
            <v>50</v>
          </cell>
          <cell r="P15">
            <v>60</v>
          </cell>
        </row>
        <row r="16">
          <cell r="C16">
            <v>50</v>
          </cell>
          <cell r="F16">
            <v>60</v>
          </cell>
          <cell r="J16">
            <v>13.725405723039742</v>
          </cell>
        </row>
        <row r="17">
          <cell r="M17">
            <v>175594.54321394264</v>
          </cell>
          <cell r="P17">
            <v>158808.58272162621</v>
          </cell>
        </row>
        <row r="18">
          <cell r="M18">
            <v>7113.5332354591528</v>
          </cell>
          <cell r="P18">
            <v>7962.6279220147308</v>
          </cell>
        </row>
        <row r="19">
          <cell r="M19">
            <v>0.5</v>
          </cell>
          <cell r="P19">
            <v>0.5</v>
          </cell>
        </row>
        <row r="21">
          <cell r="M21">
            <v>110.83699065378759</v>
          </cell>
          <cell r="P21">
            <v>138.33373387774068</v>
          </cell>
        </row>
        <row r="22">
          <cell r="M22">
            <v>87.596976484445037</v>
          </cell>
        </row>
        <row r="23">
          <cell r="M23">
            <v>0.5</v>
          </cell>
          <cell r="P23">
            <v>0.5</v>
          </cell>
        </row>
        <row r="24">
          <cell r="M24">
            <v>1</v>
          </cell>
          <cell r="P24">
            <v>1</v>
          </cell>
        </row>
        <row r="25">
          <cell r="M25">
            <v>87.596976484445037</v>
          </cell>
          <cell r="P25">
            <v>138.33373387774068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showGridLines="0" tabSelected="1" workbookViewId="0">
      <selection activeCell="E12" sqref="E12"/>
    </sheetView>
  </sheetViews>
  <sheetFormatPr defaultRowHeight="15" x14ac:dyDescent="0.25"/>
  <cols>
    <col min="8" max="8" width="9.28515625" customWidth="1"/>
  </cols>
  <sheetData>
    <row r="1" spans="1:5" x14ac:dyDescent="0.25">
      <c r="A1" s="19" t="s">
        <v>0</v>
      </c>
      <c r="B1" s="19"/>
    </row>
    <row r="2" spans="1:5" x14ac:dyDescent="0.25">
      <c r="A2" s="2" t="s">
        <v>12</v>
      </c>
      <c r="B2" s="12">
        <v>310</v>
      </c>
      <c r="C2" t="s">
        <v>2</v>
      </c>
      <c r="D2" s="15" t="s">
        <v>33</v>
      </c>
      <c r="E2" s="16"/>
    </row>
    <row r="3" spans="1:5" x14ac:dyDescent="0.25">
      <c r="A3" s="2" t="s">
        <v>14</v>
      </c>
      <c r="B3" s="12">
        <v>1</v>
      </c>
      <c r="C3" t="s">
        <v>15</v>
      </c>
      <c r="D3" s="15" t="s">
        <v>34</v>
      </c>
      <c r="E3" s="16"/>
    </row>
    <row r="4" spans="1:5" x14ac:dyDescent="0.25">
      <c r="A4" s="2" t="s">
        <v>3</v>
      </c>
      <c r="B4" s="12">
        <v>1000</v>
      </c>
      <c r="C4" t="s">
        <v>4</v>
      </c>
      <c r="D4" s="17" t="s">
        <v>35</v>
      </c>
      <c r="E4" s="18"/>
    </row>
    <row r="5" spans="1:5" x14ac:dyDescent="0.25">
      <c r="A5" s="2" t="s">
        <v>17</v>
      </c>
      <c r="B5" s="12">
        <v>8.2049999999999998E-2</v>
      </c>
      <c r="C5" t="s">
        <v>10</v>
      </c>
    </row>
    <row r="6" spans="1:5" x14ac:dyDescent="0.25">
      <c r="A6" s="1" t="s">
        <v>13</v>
      </c>
      <c r="B6" s="3">
        <f>Po*V/(R.*To)</f>
        <v>39.315130427945192</v>
      </c>
      <c r="C6" t="s">
        <v>16</v>
      </c>
    </row>
    <row r="7" spans="1:5" x14ac:dyDescent="0.25">
      <c r="A7" s="2" t="s">
        <v>11</v>
      </c>
      <c r="B7" s="12">
        <v>350</v>
      </c>
      <c r="C7" t="s">
        <v>2</v>
      </c>
    </row>
    <row r="8" spans="1:5" x14ac:dyDescent="0.25">
      <c r="A8" s="2" t="s">
        <v>5</v>
      </c>
      <c r="B8" s="12">
        <v>6</v>
      </c>
      <c r="C8" t="s">
        <v>7</v>
      </c>
    </row>
    <row r="9" spans="1:5" x14ac:dyDescent="0.25">
      <c r="A9" s="2" t="s">
        <v>6</v>
      </c>
      <c r="B9" s="12">
        <v>4</v>
      </c>
      <c r="C9" t="s">
        <v>7</v>
      </c>
    </row>
    <row r="10" spans="1:5" x14ac:dyDescent="0.25">
      <c r="A10" s="8" t="s">
        <v>30</v>
      </c>
      <c r="B10" s="8">
        <f>Fin-Fout</f>
        <v>2</v>
      </c>
      <c r="C10" t="s">
        <v>7</v>
      </c>
    </row>
    <row r="11" spans="1:5" x14ac:dyDescent="0.25">
      <c r="A11" s="2" t="s">
        <v>8</v>
      </c>
      <c r="B11" s="12">
        <v>5</v>
      </c>
      <c r="C11" t="s">
        <v>10</v>
      </c>
    </row>
    <row r="12" spans="1:5" x14ac:dyDescent="0.25">
      <c r="A12" s="2" t="s">
        <v>9</v>
      </c>
      <c r="B12" s="12">
        <v>7</v>
      </c>
      <c r="C12" t="s">
        <v>10</v>
      </c>
    </row>
    <row r="15" spans="1:5" x14ac:dyDescent="0.25">
      <c r="B15" s="21" t="s">
        <v>32</v>
      </c>
      <c r="C15" s="21"/>
    </row>
    <row r="16" spans="1:5" x14ac:dyDescent="0.25">
      <c r="B16" s="20" t="s">
        <v>22</v>
      </c>
      <c r="C16" s="20"/>
    </row>
    <row r="17" spans="1:18" x14ac:dyDescent="0.25">
      <c r="E17" s="10" t="s">
        <v>21</v>
      </c>
      <c r="F17" s="11">
        <v>0</v>
      </c>
      <c r="H17" s="9"/>
      <c r="I17" s="9"/>
      <c r="J17" s="9"/>
      <c r="K17" s="9"/>
      <c r="L17" s="10" t="s">
        <v>21</v>
      </c>
      <c r="M17" s="11">
        <v>15</v>
      </c>
      <c r="N17" s="9"/>
      <c r="O17" s="9"/>
      <c r="P17" s="9"/>
      <c r="Q17" s="9"/>
    </row>
    <row r="18" spans="1:18" x14ac:dyDescent="0.25">
      <c r="A18" s="5" t="s">
        <v>31</v>
      </c>
      <c r="B18" s="5" t="s">
        <v>18</v>
      </c>
      <c r="C18" s="5" t="s">
        <v>19</v>
      </c>
      <c r="D18" s="6" t="s">
        <v>20</v>
      </c>
      <c r="E18" s="5" t="s">
        <v>25</v>
      </c>
      <c r="F18" s="5" t="s">
        <v>24</v>
      </c>
      <c r="G18" s="5" t="s">
        <v>1</v>
      </c>
      <c r="H18" s="5" t="s">
        <v>26</v>
      </c>
      <c r="I18" s="5" t="s">
        <v>23</v>
      </c>
      <c r="J18" s="5" t="s">
        <v>27</v>
      </c>
      <c r="K18" s="5" t="s">
        <v>29</v>
      </c>
      <c r="L18" s="5" t="s">
        <v>25</v>
      </c>
      <c r="M18" s="5" t="s">
        <v>24</v>
      </c>
      <c r="N18" s="5" t="s">
        <v>1</v>
      </c>
      <c r="O18" s="5" t="s">
        <v>26</v>
      </c>
      <c r="P18" s="5" t="s">
        <v>23</v>
      </c>
      <c r="Q18" s="5" t="s">
        <v>27</v>
      </c>
      <c r="R18" s="5" t="s">
        <v>29</v>
      </c>
    </row>
    <row r="19" spans="1:18" x14ac:dyDescent="0.25">
      <c r="A19" s="12">
        <v>0</v>
      </c>
      <c r="B19" s="4">
        <f t="shared" ref="B19:B38" si="0">Fin*A19</f>
        <v>0</v>
      </c>
      <c r="C19" s="4">
        <f t="shared" ref="C19:C38" si="1">Fout*A19</f>
        <v>0</v>
      </c>
      <c r="D19" s="7">
        <f>B19-C19</f>
        <v>0</v>
      </c>
      <c r="E19" s="4">
        <f t="shared" ref="E19:E38" si="2">1/(no+D19)</f>
        <v>2.5435500000000003E-2</v>
      </c>
      <c r="F19" s="4">
        <v>0</v>
      </c>
      <c r="G19" s="14">
        <v>310</v>
      </c>
      <c r="H19" s="4">
        <f t="shared" ref="H19:H38" si="3">Cv/(Cp*(Fin*Tin-Fout*G19)+F$17*(300-G19)-Cv*dF*G19)</f>
        <v>1.7123287671232876E-3</v>
      </c>
      <c r="I19" s="4">
        <v>0</v>
      </c>
      <c r="J19" s="4">
        <f>(I19-F19)^2</f>
        <v>0</v>
      </c>
      <c r="K19" s="4">
        <f t="shared" ref="K19:K38" si="4">(no+D19)*R.*G19/V</f>
        <v>0.99999999999999989</v>
      </c>
      <c r="L19" s="4">
        <f t="shared" ref="L19:L38" si="5">1/(no+D19)</f>
        <v>2.5435500000000003E-2</v>
      </c>
      <c r="M19" s="4">
        <v>0</v>
      </c>
      <c r="N19" s="14">
        <v>310</v>
      </c>
      <c r="O19" s="4">
        <f t="shared" ref="O19:O38" si="6">Cv/(Cp*(Fin*Tin-Fout*N19)+M$17*(300-N19)-Cv*dF*N19)</f>
        <v>1.8050541516245488E-3</v>
      </c>
      <c r="P19" s="4">
        <v>0</v>
      </c>
      <c r="Q19" s="4">
        <f>(P19-M19)^2</f>
        <v>0</v>
      </c>
      <c r="R19" s="4">
        <f t="shared" ref="R19:R38" si="7">(no+D19)*R.*N19/V</f>
        <v>0.99999999999999989</v>
      </c>
    </row>
    <row r="20" spans="1:18" x14ac:dyDescent="0.25">
      <c r="A20" s="12">
        <v>0.1</v>
      </c>
      <c r="B20" s="4">
        <f t="shared" si="0"/>
        <v>0.60000000000000009</v>
      </c>
      <c r="C20" s="4">
        <f t="shared" si="1"/>
        <v>0.4</v>
      </c>
      <c r="D20" s="7">
        <f t="shared" ref="D20:D32" si="8">B20-C20</f>
        <v>0.20000000000000007</v>
      </c>
      <c r="E20" s="4">
        <f t="shared" si="2"/>
        <v>2.5306761971176428E-2</v>
      </c>
      <c r="F20" s="4">
        <f>F19+(A20-A19)*(E20+E19)/2</f>
        <v>2.5371130985588214E-3</v>
      </c>
      <c r="G20" s="14">
        <v>311.45985538273311</v>
      </c>
      <c r="H20" s="4">
        <f t="shared" si="3"/>
        <v>1.7454897880752878E-3</v>
      </c>
      <c r="I20" s="4">
        <f>I19+(G20-G19)*(H20+H19)/2</f>
        <v>2.523957515160533E-3</v>
      </c>
      <c r="J20" s="4">
        <f t="shared" ref="J20:J38" si="9">(I20-F20)^2</f>
        <v>1.7306937454932094E-10</v>
      </c>
      <c r="K20" s="4">
        <f t="shared" si="4"/>
        <v>1.0098202671388727</v>
      </c>
      <c r="L20" s="4">
        <f t="shared" si="5"/>
        <v>2.5306761971176428E-2</v>
      </c>
      <c r="M20" s="4">
        <f>M19+(A20-A19)*(L20+L19)/2</f>
        <v>2.5371130985588214E-3</v>
      </c>
      <c r="N20" s="14">
        <v>311.36835309172739</v>
      </c>
      <c r="O20" s="4">
        <f t="shared" si="6"/>
        <v>1.8535837264297072E-3</v>
      </c>
      <c r="P20" s="4">
        <f>P19+(N20-N19)*(O20+O19)/2</f>
        <v>2.5031542259732315E-3</v>
      </c>
      <c r="Q20" s="4">
        <f t="shared" ref="Q20:Q38" si="10">(P20-M20)^2</f>
        <v>1.1532050272843284E-9</v>
      </c>
      <c r="R20" s="4">
        <f t="shared" si="7"/>
        <v>1.009523596905614</v>
      </c>
    </row>
    <row r="21" spans="1:18" x14ac:dyDescent="0.25">
      <c r="A21" s="12">
        <v>0.2</v>
      </c>
      <c r="B21" s="4">
        <f t="shared" si="0"/>
        <v>1.2000000000000002</v>
      </c>
      <c r="C21" s="4">
        <f t="shared" si="1"/>
        <v>0.8</v>
      </c>
      <c r="D21" s="7">
        <f t="shared" si="8"/>
        <v>0.40000000000000013</v>
      </c>
      <c r="E21" s="4">
        <f t="shared" si="2"/>
        <v>2.5179320556791097E-2</v>
      </c>
      <c r="F21" s="4">
        <f t="shared" ref="F21:F38" si="11">F20+(A21-A20)*(E21+E20)/2</f>
        <v>5.0614172249571973E-3</v>
      </c>
      <c r="G21" s="14">
        <v>312.88791140126898</v>
      </c>
      <c r="H21" s="4">
        <f t="shared" si="3"/>
        <v>1.7791952085117397E-3</v>
      </c>
      <c r="I21" s="4">
        <f t="shared" ref="I21:I38" si="12">I20+(G21-G20)*(H21+H20)/2</f>
        <v>5.0406813265701251E-3</v>
      </c>
      <c r="J21" s="4">
        <f t="shared" si="9"/>
        <v>4.2997748191898446E-10</v>
      </c>
      <c r="K21" s="4">
        <f t="shared" si="4"/>
        <v>1.0195848244820893</v>
      </c>
      <c r="L21" s="4">
        <f t="shared" si="5"/>
        <v>2.5179320556791097E-2</v>
      </c>
      <c r="M21" s="4">
        <f t="shared" ref="M21:M38" si="13">M20+(A21-A20)*(L21+L20)/2</f>
        <v>5.0614172249571973E-3</v>
      </c>
      <c r="N21" s="14">
        <v>312.70429026172002</v>
      </c>
      <c r="O21" s="4">
        <f t="shared" si="6"/>
        <v>1.9035489879088716E-3</v>
      </c>
      <c r="P21" s="4">
        <f t="shared" ref="P21:P38" si="14">P20+(N21-N20)*(O21+O20)/2</f>
        <v>5.0128008488133412E-3</v>
      </c>
      <c r="Q21" s="4">
        <f t="shared" si="10"/>
        <v>2.3635520293609007E-9</v>
      </c>
      <c r="R21" s="4">
        <f t="shared" si="7"/>
        <v>1.0189864717796799</v>
      </c>
    </row>
    <row r="22" spans="1:18" x14ac:dyDescent="0.25">
      <c r="A22" s="12">
        <v>0.3</v>
      </c>
      <c r="B22" s="4">
        <f t="shared" si="0"/>
        <v>1.7999999999999998</v>
      </c>
      <c r="C22" s="4">
        <f t="shared" si="1"/>
        <v>1.2</v>
      </c>
      <c r="D22" s="7">
        <f t="shared" si="8"/>
        <v>0.59999999999999987</v>
      </c>
      <c r="E22" s="4">
        <f t="shared" si="2"/>
        <v>2.5053156266273521E-2</v>
      </c>
      <c r="F22" s="4">
        <f t="shared" si="11"/>
        <v>7.573041066110427E-3</v>
      </c>
      <c r="G22" s="14">
        <v>314.28417049701733</v>
      </c>
      <c r="H22" s="4">
        <f t="shared" si="3"/>
        <v>1.8134329180193654E-3</v>
      </c>
      <c r="I22" s="4">
        <f t="shared" si="12"/>
        <v>7.5488011762253268E-3</v>
      </c>
      <c r="J22" s="4">
        <f t="shared" si="9"/>
        <v>5.875722616417824E-10</v>
      </c>
      <c r="K22" s="4">
        <f t="shared" si="4"/>
        <v>1.0292921145426563</v>
      </c>
      <c r="L22" s="4">
        <f t="shared" si="5"/>
        <v>2.5053156266273521E-2</v>
      </c>
      <c r="M22" s="4">
        <f t="shared" si="13"/>
        <v>7.573041066110427E-3</v>
      </c>
      <c r="N22" s="14">
        <v>314.00598579094049</v>
      </c>
      <c r="O22" s="4">
        <f t="shared" si="6"/>
        <v>1.9548945208230474E-3</v>
      </c>
      <c r="P22" s="4">
        <f t="shared" si="14"/>
        <v>7.5240601813463762E-3</v>
      </c>
      <c r="Q22" s="4">
        <f t="shared" si="10"/>
        <v>2.3991270722692209E-9</v>
      </c>
      <c r="R22" s="4">
        <f t="shared" si="7"/>
        <v>1.0283810494899734</v>
      </c>
    </row>
    <row r="23" spans="1:18" x14ac:dyDescent="0.25">
      <c r="A23" s="12">
        <v>0.4</v>
      </c>
      <c r="B23" s="4">
        <f t="shared" si="0"/>
        <v>2.4000000000000004</v>
      </c>
      <c r="C23" s="4">
        <f t="shared" si="1"/>
        <v>1.6</v>
      </c>
      <c r="D23" s="7">
        <f t="shared" si="8"/>
        <v>0.80000000000000027</v>
      </c>
      <c r="E23" s="4">
        <f t="shared" si="2"/>
        <v>2.4928249997745872E-2</v>
      </c>
      <c r="F23" s="4">
        <f t="shared" si="11"/>
        <v>1.0072111379311398E-2</v>
      </c>
      <c r="G23" s="14">
        <v>315.64888489813478</v>
      </c>
      <c r="H23" s="4">
        <f t="shared" si="3"/>
        <v>1.8481949080795502E-3</v>
      </c>
      <c r="I23" s="4">
        <f t="shared" si="12"/>
        <v>1.0047339289130118E-2</v>
      </c>
      <c r="J23" s="4">
        <f t="shared" si="9"/>
        <v>6.1365645194947594E-10</v>
      </c>
      <c r="K23" s="4">
        <f t="shared" si="4"/>
        <v>1.0389414021535353</v>
      </c>
      <c r="L23" s="4">
        <f t="shared" si="5"/>
        <v>2.4928249997745872E-2</v>
      </c>
      <c r="M23" s="4">
        <f t="shared" si="13"/>
        <v>1.0072111379311398E-2</v>
      </c>
      <c r="N23" s="14">
        <v>315.27195973371983</v>
      </c>
      <c r="O23" s="4">
        <f t="shared" si="6"/>
        <v>2.0075595585779681E-3</v>
      </c>
      <c r="P23" s="4">
        <f t="shared" si="14"/>
        <v>1.0032241988337067E-2</v>
      </c>
      <c r="Q23" s="4">
        <f t="shared" si="10"/>
        <v>1.5895683366640426E-9</v>
      </c>
      <c r="R23" s="4">
        <f t="shared" si="7"/>
        <v>1.0377007731585981</v>
      </c>
    </row>
    <row r="24" spans="1:18" x14ac:dyDescent="0.25">
      <c r="A24" s="12">
        <v>0.5</v>
      </c>
      <c r="B24" s="4">
        <f t="shared" si="0"/>
        <v>3</v>
      </c>
      <c r="C24" s="4">
        <f t="shared" si="1"/>
        <v>2</v>
      </c>
      <c r="D24" s="7">
        <f t="shared" si="8"/>
        <v>1</v>
      </c>
      <c r="E24" s="4">
        <f t="shared" si="2"/>
        <v>2.4804583028381601E-2</v>
      </c>
      <c r="F24" s="4">
        <f t="shared" si="11"/>
        <v>1.2558753030617771E-2</v>
      </c>
      <c r="G24" s="14">
        <v>316.98239643623896</v>
      </c>
      <c r="H24" s="4">
        <f t="shared" si="3"/>
        <v>1.8834740307093856E-3</v>
      </c>
      <c r="I24" s="4">
        <f t="shared" si="12"/>
        <v>1.2535451082260124E-2</v>
      </c>
      <c r="J24" s="4">
        <f t="shared" si="9"/>
        <v>5.4298079726247096E-10</v>
      </c>
      <c r="K24" s="4">
        <f t="shared" si="4"/>
        <v>1.0485322650993318</v>
      </c>
      <c r="L24" s="4">
        <f t="shared" si="5"/>
        <v>2.4804583028381601E-2</v>
      </c>
      <c r="M24" s="4">
        <f t="shared" si="13"/>
        <v>1.2558753030617771E-2</v>
      </c>
      <c r="N24" s="14">
        <v>316.50096120082196</v>
      </c>
      <c r="O24" s="4">
        <f t="shared" si="6"/>
        <v>2.0614739307331042E-3</v>
      </c>
      <c r="P24" s="4">
        <f t="shared" si="14"/>
        <v>1.2532666052362584E-2</v>
      </c>
      <c r="Q24" s="4">
        <f t="shared" si="10"/>
        <v>6.8053043448658595E-10</v>
      </c>
      <c r="R24" s="4">
        <f t="shared" si="7"/>
        <v>1.046939746449824</v>
      </c>
    </row>
    <row r="25" spans="1:18" x14ac:dyDescent="0.25">
      <c r="A25" s="12">
        <v>0.6</v>
      </c>
      <c r="B25" s="4">
        <f t="shared" si="0"/>
        <v>3.5999999999999996</v>
      </c>
      <c r="C25" s="4">
        <f t="shared" si="1"/>
        <v>2.4</v>
      </c>
      <c r="D25" s="7">
        <f t="shared" si="8"/>
        <v>1.1999999999999997</v>
      </c>
      <c r="E25" s="4">
        <f t="shared" si="2"/>
        <v>2.4682137005049672E-2</v>
      </c>
      <c r="F25" s="4">
        <f t="shared" si="11"/>
        <v>1.5033089032289334E-2</v>
      </c>
      <c r="G25" s="14">
        <v>318.28513195489143</v>
      </c>
      <c r="H25" s="4">
        <f t="shared" si="3"/>
        <v>1.9192642413890743E-3</v>
      </c>
      <c r="I25" s="4">
        <f t="shared" si="12"/>
        <v>1.5012432189861013E-2</v>
      </c>
      <c r="J25" s="4">
        <f t="shared" si="9"/>
        <v>4.2670513910846823E-10</v>
      </c>
      <c r="K25" s="4">
        <f t="shared" si="4"/>
        <v>1.0580645862048317</v>
      </c>
      <c r="L25" s="4">
        <f t="shared" si="5"/>
        <v>2.4682137005049672E-2</v>
      </c>
      <c r="M25" s="4">
        <f t="shared" si="13"/>
        <v>1.5033089032289334E-2</v>
      </c>
      <c r="N25" s="14">
        <v>317.6920355623767</v>
      </c>
      <c r="O25" s="4">
        <f t="shared" si="6"/>
        <v>2.1165614832291033E-3</v>
      </c>
      <c r="P25" s="4">
        <f t="shared" si="14"/>
        <v>1.502084148398165E-2</v>
      </c>
      <c r="Q25" s="4">
        <f t="shared" si="10"/>
        <v>1.5000243954905151E-10</v>
      </c>
      <c r="R25" s="4">
        <f t="shared" si="7"/>
        <v>1.0560929757646222</v>
      </c>
    </row>
    <row r="26" spans="1:18" x14ac:dyDescent="0.25">
      <c r="A26" s="12">
        <v>0.7</v>
      </c>
      <c r="B26" s="4">
        <f t="shared" si="0"/>
        <v>4.1999999999999993</v>
      </c>
      <c r="C26" s="4">
        <f t="shared" si="1"/>
        <v>2.8</v>
      </c>
      <c r="D26" s="7">
        <f t="shared" si="8"/>
        <v>1.3999999999999995</v>
      </c>
      <c r="E26" s="4">
        <f t="shared" si="2"/>
        <v>2.4560893935234484E-2</v>
      </c>
      <c r="F26" s="4">
        <f t="shared" si="11"/>
        <v>1.7495240579303541E-2</v>
      </c>
      <c r="G26" s="14">
        <v>319.55759702817369</v>
      </c>
      <c r="H26" s="4">
        <f t="shared" si="3"/>
        <v>1.9555608091671732E-3</v>
      </c>
      <c r="I26" s="4">
        <f t="shared" si="12"/>
        <v>1.7477721960817014E-2</v>
      </c>
      <c r="J26" s="4">
        <f t="shared" si="9"/>
        <v>3.0690199367648454E-10</v>
      </c>
      <c r="K26" s="4">
        <f t="shared" si="4"/>
        <v>1.067538539326025</v>
      </c>
      <c r="L26" s="4">
        <f t="shared" si="5"/>
        <v>2.4560893935234484E-2</v>
      </c>
      <c r="M26" s="4">
        <f t="shared" si="13"/>
        <v>1.7495240579303541E-2</v>
      </c>
      <c r="N26" s="14">
        <v>318.84459493761267</v>
      </c>
      <c r="O26" s="4">
        <f t="shared" si="6"/>
        <v>2.172744986819838E-3</v>
      </c>
      <c r="P26" s="4">
        <f t="shared" si="14"/>
        <v>1.7492681676639248E-2</v>
      </c>
      <c r="Q26" s="4">
        <f t="shared" si="10"/>
        <v>6.5479828453295652E-12</v>
      </c>
      <c r="R26" s="4">
        <f t="shared" si="7"/>
        <v>1.0651566300321371</v>
      </c>
    </row>
    <row r="27" spans="1:18" x14ac:dyDescent="0.25">
      <c r="A27" s="12">
        <v>0.8</v>
      </c>
      <c r="B27" s="4">
        <f t="shared" si="0"/>
        <v>4.8000000000000007</v>
      </c>
      <c r="C27" s="4">
        <f t="shared" si="1"/>
        <v>3.2</v>
      </c>
      <c r="D27" s="7">
        <f t="shared" si="8"/>
        <v>1.6000000000000005</v>
      </c>
      <c r="E27" s="4">
        <f t="shared" si="2"/>
        <v>2.4440836178222132E-2</v>
      </c>
      <c r="F27" s="4">
        <f t="shared" si="11"/>
        <v>1.9945327084976375E-2</v>
      </c>
      <c r="G27" s="14">
        <v>320.80036815630041</v>
      </c>
      <c r="H27" s="4">
        <f t="shared" si="3"/>
        <v>1.992360484938826E-3</v>
      </c>
      <c r="I27" s="4">
        <f t="shared" si="12"/>
        <v>1.993090326103282E-2</v>
      </c>
      <c r="J27" s="4">
        <f t="shared" si="9"/>
        <v>2.0804669715467812E-10</v>
      </c>
      <c r="K27" s="4">
        <f t="shared" si="4"/>
        <v>1.0769545696099474</v>
      </c>
      <c r="L27" s="4">
        <f t="shared" si="5"/>
        <v>2.4440836178222132E-2</v>
      </c>
      <c r="M27" s="4">
        <f t="shared" si="13"/>
        <v>1.9945327084976375E-2</v>
      </c>
      <c r="N27" s="14">
        <v>319.95848877110723</v>
      </c>
      <c r="O27" s="4">
        <f t="shared" si="6"/>
        <v>2.2299526303905404E-3</v>
      </c>
      <c r="P27" s="4">
        <f t="shared" si="14"/>
        <v>1.9944750539915158E-2</v>
      </c>
      <c r="Q27" s="4">
        <f t="shared" si="10"/>
        <v>3.3240420761376393E-13</v>
      </c>
      <c r="R27" s="4">
        <f t="shared" si="7"/>
        <v>1.0741283077320232</v>
      </c>
    </row>
    <row r="28" spans="1:18" x14ac:dyDescent="0.25">
      <c r="A28" s="12">
        <v>0.9</v>
      </c>
      <c r="B28" s="4">
        <f t="shared" si="0"/>
        <v>5.4</v>
      </c>
      <c r="C28" s="4">
        <f t="shared" si="1"/>
        <v>3.6</v>
      </c>
      <c r="D28" s="7">
        <f t="shared" si="8"/>
        <v>1.8000000000000003</v>
      </c>
      <c r="E28" s="4">
        <f t="shared" si="2"/>
        <v>2.432194643654392E-2</v>
      </c>
      <c r="F28" s="4">
        <f t="shared" si="11"/>
        <v>2.2383466215714676E-2</v>
      </c>
      <c r="G28" s="14">
        <v>322.01408462937866</v>
      </c>
      <c r="H28" s="4">
        <f t="shared" si="3"/>
        <v>2.0296616506575958E-3</v>
      </c>
      <c r="I28" s="4">
        <f t="shared" si="12"/>
        <v>2.2371700521562191E-2</v>
      </c>
      <c r="J28" s="4">
        <f t="shared" si="9"/>
        <v>1.3843155888984039E-10</v>
      </c>
      <c r="K28" s="4">
        <f t="shared" si="4"/>
        <v>1.0863133718665858</v>
      </c>
      <c r="L28" s="4">
        <f t="shared" si="5"/>
        <v>2.432194643654392E-2</v>
      </c>
      <c r="M28" s="4">
        <f t="shared" si="13"/>
        <v>2.2383466215714676E-2</v>
      </c>
      <c r="N28" s="14">
        <v>321.03405642362424</v>
      </c>
      <c r="O28" s="4">
        <f t="shared" si="6"/>
        <v>2.2881253060496542E-3</v>
      </c>
      <c r="P28" s="4">
        <f t="shared" si="14"/>
        <v>2.2374499779908096E-2</v>
      </c>
      <c r="Q28" s="4">
        <f t="shared" si="10"/>
        <v>8.039697107353671E-11</v>
      </c>
      <c r="R28" s="4">
        <f t="shared" si="7"/>
        <v>1.083007250191993</v>
      </c>
    </row>
    <row r="29" spans="1:18" x14ac:dyDescent="0.25">
      <c r="A29" s="12">
        <v>1</v>
      </c>
      <c r="B29" s="4">
        <f t="shared" si="0"/>
        <v>6</v>
      </c>
      <c r="C29" s="4">
        <f t="shared" si="1"/>
        <v>4</v>
      </c>
      <c r="D29" s="7">
        <f t="shared" si="8"/>
        <v>2</v>
      </c>
      <c r="E29" s="4">
        <f t="shared" si="2"/>
        <v>2.4204207747668363E-2</v>
      </c>
      <c r="F29" s="4">
        <f t="shared" si="11"/>
        <v>2.4809773924925289E-2</v>
      </c>
      <c r="G29" s="14">
        <v>323.19886173087571</v>
      </c>
      <c r="H29" s="4">
        <f t="shared" si="3"/>
        <v>2.0674456559034329E-3</v>
      </c>
      <c r="I29" s="4">
        <f t="shared" si="12"/>
        <v>2.4798779981157065E-2</v>
      </c>
      <c r="J29" s="4">
        <f t="shared" si="9"/>
        <v>1.2086679957887357E-10</v>
      </c>
      <c r="K29" s="4">
        <f t="shared" si="4"/>
        <v>1.095613906535442</v>
      </c>
      <c r="L29" s="4">
        <f t="shared" si="5"/>
        <v>2.4204207747668363E-2</v>
      </c>
      <c r="M29" s="4">
        <f t="shared" si="13"/>
        <v>2.4809773924925289E-2</v>
      </c>
      <c r="N29" s="14">
        <v>322.06906790060805</v>
      </c>
      <c r="O29" s="4">
        <f t="shared" si="6"/>
        <v>2.3470438546198224E-3</v>
      </c>
      <c r="P29" s="4">
        <f t="shared" si="14"/>
        <v>2.477322641943526E-2</v>
      </c>
      <c r="Q29" s="4">
        <f t="shared" si="10"/>
        <v>1.3357201575437485E-9</v>
      </c>
      <c r="R29" s="4">
        <f t="shared" si="7"/>
        <v>1.0917840111412254</v>
      </c>
    </row>
    <row r="30" spans="1:18" x14ac:dyDescent="0.25">
      <c r="A30" s="12">
        <v>2</v>
      </c>
      <c r="B30" s="4">
        <f t="shared" si="0"/>
        <v>12</v>
      </c>
      <c r="C30" s="4">
        <f t="shared" si="1"/>
        <v>8</v>
      </c>
      <c r="D30" s="7">
        <f t="shared" si="8"/>
        <v>4</v>
      </c>
      <c r="E30" s="4">
        <f t="shared" si="2"/>
        <v>2.3086621005643793E-2</v>
      </c>
      <c r="F30" s="4">
        <f t="shared" si="11"/>
        <v>4.8455188301581367E-2</v>
      </c>
      <c r="G30" s="14">
        <v>333.61235378928365</v>
      </c>
      <c r="H30" s="4">
        <f t="shared" si="3"/>
        <v>2.4719060999749635E-3</v>
      </c>
      <c r="I30" s="4">
        <f t="shared" si="12"/>
        <v>4.8434031711236974E-2</v>
      </c>
      <c r="J30" s="4">
        <f t="shared" si="9"/>
        <v>4.4760131500045324E-10</v>
      </c>
      <c r="K30" s="4">
        <f t="shared" si="4"/>
        <v>1.1856604577048804</v>
      </c>
      <c r="L30" s="4">
        <f t="shared" si="5"/>
        <v>2.3086621005643793E-2</v>
      </c>
      <c r="M30" s="4">
        <f t="shared" si="13"/>
        <v>4.8455188301581367E-2</v>
      </c>
      <c r="N30" s="14">
        <v>330.93065859682082</v>
      </c>
      <c r="O30" s="4">
        <f t="shared" si="6"/>
        <v>3.0108237408722899E-3</v>
      </c>
      <c r="P30" s="4">
        <f t="shared" si="14"/>
        <v>4.8512841237311657E-2</v>
      </c>
      <c r="Q30" s="4">
        <f t="shared" si="10"/>
        <v>3.3238609983209698E-9</v>
      </c>
      <c r="R30" s="4">
        <f t="shared" si="7"/>
        <v>1.1761296956896081</v>
      </c>
    </row>
    <row r="31" spans="1:18" x14ac:dyDescent="0.25">
      <c r="A31" s="12">
        <v>3</v>
      </c>
      <c r="B31" s="4">
        <f t="shared" si="0"/>
        <v>18</v>
      </c>
      <c r="C31" s="4">
        <f t="shared" si="1"/>
        <v>12</v>
      </c>
      <c r="D31" s="7">
        <f t="shared" si="8"/>
        <v>6</v>
      </c>
      <c r="E31" s="4">
        <f t="shared" si="2"/>
        <v>2.2067684469982553E-2</v>
      </c>
      <c r="F31" s="4">
        <f t="shared" si="11"/>
        <v>7.1032341039394542E-2</v>
      </c>
      <c r="G31" s="14">
        <v>341.97250946242417</v>
      </c>
      <c r="H31" s="4">
        <f t="shared" si="3"/>
        <v>2.9324745413969035E-3</v>
      </c>
      <c r="I31" s="4">
        <f t="shared" si="12"/>
        <v>7.1024763450624903E-2</v>
      </c>
      <c r="J31" s="4">
        <f t="shared" si="9"/>
        <v>5.7419851561757223E-11</v>
      </c>
      <c r="K31" s="4">
        <f t="shared" si="4"/>
        <v>1.2714901937064937</v>
      </c>
      <c r="L31" s="4">
        <f t="shared" si="5"/>
        <v>2.2067684469982553E-2</v>
      </c>
      <c r="M31" s="4">
        <f t="shared" si="13"/>
        <v>7.1032341039394542E-2</v>
      </c>
      <c r="N31" s="14">
        <v>337.5518917090821</v>
      </c>
      <c r="O31" s="4">
        <f t="shared" si="6"/>
        <v>3.8175231874597059E-3</v>
      </c>
      <c r="P31" s="4">
        <f t="shared" si="14"/>
        <v>7.1118879629251355E-2</v>
      </c>
      <c r="Q31" s="4">
        <f t="shared" si="10"/>
        <v>7.4889275344057472E-9</v>
      </c>
      <c r="R31" s="4">
        <f t="shared" si="7"/>
        <v>1.255053866317678</v>
      </c>
    </row>
    <row r="32" spans="1:18" x14ac:dyDescent="0.25">
      <c r="A32" s="12">
        <v>4</v>
      </c>
      <c r="B32" s="4">
        <f t="shared" si="0"/>
        <v>24</v>
      </c>
      <c r="C32" s="4">
        <f t="shared" si="1"/>
        <v>16</v>
      </c>
      <c r="D32" s="7">
        <f t="shared" si="8"/>
        <v>8</v>
      </c>
      <c r="E32" s="4">
        <f t="shared" si="2"/>
        <v>2.1134888374087234E-2</v>
      </c>
      <c r="F32" s="4">
        <f t="shared" si="11"/>
        <v>9.2633627461429432E-2</v>
      </c>
      <c r="G32" s="14">
        <v>348.74106447340995</v>
      </c>
      <c r="H32" s="4">
        <f t="shared" si="3"/>
        <v>3.4534213407583793E-3</v>
      </c>
      <c r="I32" s="4">
        <f t="shared" si="12"/>
        <v>9.2636407237022697E-2</v>
      </c>
      <c r="J32" s="4">
        <f t="shared" si="9"/>
        <v>7.7271523489094944E-12</v>
      </c>
      <c r="K32" s="4">
        <f t="shared" si="4"/>
        <v>1.3538848104410235</v>
      </c>
      <c r="L32" s="4">
        <f t="shared" si="5"/>
        <v>2.1134888374087234E-2</v>
      </c>
      <c r="M32" s="4">
        <f t="shared" si="13"/>
        <v>9.2633627461429432E-2</v>
      </c>
      <c r="N32" s="14">
        <v>342.5564733836232</v>
      </c>
      <c r="O32" s="4">
        <f t="shared" si="6"/>
        <v>4.7869477443691242E-3</v>
      </c>
      <c r="P32" s="4">
        <f t="shared" si="14"/>
        <v>9.264976840152743E-2</v>
      </c>
      <c r="Q32" s="4">
        <f t="shared" si="10"/>
        <v>2.6052994724713611E-10</v>
      </c>
      <c r="R32" s="4">
        <f t="shared" si="7"/>
        <v>1.3298749510116656</v>
      </c>
    </row>
    <row r="33" spans="1:18" x14ac:dyDescent="0.25">
      <c r="A33" s="12">
        <v>5</v>
      </c>
      <c r="B33" s="4">
        <f t="shared" si="0"/>
        <v>30</v>
      </c>
      <c r="C33" s="4">
        <f t="shared" si="1"/>
        <v>20</v>
      </c>
      <c r="D33" s="7">
        <f t="shared" ref="D33:D38" si="15">B33-C33</f>
        <v>10</v>
      </c>
      <c r="E33" s="4">
        <f t="shared" si="2"/>
        <v>2.0277752310948655E-2</v>
      </c>
      <c r="F33" s="4">
        <f t="shared" si="11"/>
        <v>0.11333994780394738</v>
      </c>
      <c r="G33" s="14">
        <v>354.27072930013276</v>
      </c>
      <c r="H33" s="4">
        <f t="shared" si="3"/>
        <v>4.0397110492902981E-3</v>
      </c>
      <c r="I33" s="4">
        <f t="shared" si="12"/>
        <v>0.11335366254663748</v>
      </c>
      <c r="J33" s="4">
        <f t="shared" si="9"/>
        <v>1.8809416705570258E-10</v>
      </c>
      <c r="K33" s="4">
        <f t="shared" si="4"/>
        <v>1.4334879375847354</v>
      </c>
      <c r="L33" s="4">
        <f t="shared" si="5"/>
        <v>2.0277752310948655E-2</v>
      </c>
      <c r="M33" s="4">
        <f t="shared" si="13"/>
        <v>0.11333994780394738</v>
      </c>
      <c r="N33" s="14">
        <v>346.41958295962388</v>
      </c>
      <c r="O33" s="4">
        <f t="shared" si="6"/>
        <v>5.9540672070156802E-3</v>
      </c>
      <c r="P33" s="4">
        <f t="shared" si="14"/>
        <v>0.11339662725885799</v>
      </c>
      <c r="Q33" s="4">
        <f t="shared" si="10"/>
        <v>3.2125606089642238E-9</v>
      </c>
      <c r="R33" s="4">
        <f t="shared" si="7"/>
        <v>1.4017197934945773</v>
      </c>
    </row>
    <row r="34" spans="1:18" x14ac:dyDescent="0.25">
      <c r="A34" s="12">
        <v>6</v>
      </c>
      <c r="B34" s="4">
        <f t="shared" si="0"/>
        <v>36</v>
      </c>
      <c r="C34" s="4">
        <f t="shared" si="1"/>
        <v>24</v>
      </c>
      <c r="D34" s="7">
        <f t="shared" si="15"/>
        <v>12</v>
      </c>
      <c r="E34" s="4">
        <f t="shared" si="2"/>
        <v>1.9487429763121483E-2</v>
      </c>
      <c r="F34" s="4">
        <f t="shared" si="11"/>
        <v>0.13322253884098245</v>
      </c>
      <c r="G34" s="14">
        <v>358.82503917114161</v>
      </c>
      <c r="H34" s="4">
        <f t="shared" si="3"/>
        <v>4.6963856578086036E-3</v>
      </c>
      <c r="I34" s="4">
        <f t="shared" si="12"/>
        <v>0.13324710828025171</v>
      </c>
      <c r="J34" s="4">
        <f t="shared" si="9"/>
        <v>6.0365734600594957E-10</v>
      </c>
      <c r="K34" s="4">
        <f t="shared" si="4"/>
        <v>1.5107992599264271</v>
      </c>
      <c r="L34" s="4">
        <f t="shared" si="5"/>
        <v>1.9487429763121483E-2</v>
      </c>
      <c r="M34" s="4">
        <f t="shared" si="13"/>
        <v>0.13322253884098245</v>
      </c>
      <c r="N34" s="14">
        <v>349.40336255962899</v>
      </c>
      <c r="O34" s="4">
        <f t="shared" si="6"/>
        <v>7.3354463059655088E-3</v>
      </c>
      <c r="P34" s="4">
        <f t="shared" si="14"/>
        <v>0.13322311691587074</v>
      </c>
      <c r="Q34" s="4">
        <f t="shared" si="10"/>
        <v>3.3417057647275773E-13</v>
      </c>
      <c r="R34" s="4">
        <f t="shared" si="7"/>
        <v>1.4711301719363039</v>
      </c>
    </row>
    <row r="35" spans="1:18" x14ac:dyDescent="0.25">
      <c r="A35" s="12">
        <v>7</v>
      </c>
      <c r="B35" s="4">
        <f t="shared" si="0"/>
        <v>42</v>
      </c>
      <c r="C35" s="4">
        <f t="shared" si="1"/>
        <v>28</v>
      </c>
      <c r="D35" s="7">
        <f t="shared" si="15"/>
        <v>14</v>
      </c>
      <c r="E35" s="4">
        <f t="shared" si="2"/>
        <v>1.8756401643835213E-2</v>
      </c>
      <c r="F35" s="4">
        <f t="shared" si="11"/>
        <v>0.1523444545444608</v>
      </c>
      <c r="G35" s="14">
        <v>362.60251109588421</v>
      </c>
      <c r="H35" s="4">
        <f t="shared" si="3"/>
        <v>5.4282652778926549E-3</v>
      </c>
      <c r="I35" s="4">
        <f t="shared" si="12"/>
        <v>0.15236990060896691</v>
      </c>
      <c r="J35" s="4">
        <f t="shared" si="9"/>
        <v>6.4750219884896873E-10</v>
      </c>
      <c r="K35" s="4">
        <f t="shared" si="4"/>
        <v>1.5862070241599846</v>
      </c>
      <c r="L35" s="4">
        <f t="shared" si="5"/>
        <v>1.8756401643835213E-2</v>
      </c>
      <c r="M35" s="4">
        <f t="shared" si="13"/>
        <v>0.1523444545444608</v>
      </c>
      <c r="N35" s="14">
        <v>351.74601431152877</v>
      </c>
      <c r="O35" s="4">
        <f t="shared" si="6"/>
        <v>8.9692334244530318E-3</v>
      </c>
      <c r="P35" s="4">
        <f t="shared" si="14"/>
        <v>0.15232121018318565</v>
      </c>
      <c r="Q35" s="4">
        <f t="shared" si="10"/>
        <v>5.4030033108989184E-10</v>
      </c>
      <c r="R35" s="4">
        <f t="shared" si="7"/>
        <v>1.538715208934907</v>
      </c>
    </row>
    <row r="36" spans="1:18" x14ac:dyDescent="0.25">
      <c r="A36" s="12">
        <v>8</v>
      </c>
      <c r="B36" s="4">
        <f t="shared" si="0"/>
        <v>48</v>
      </c>
      <c r="C36" s="4">
        <f t="shared" si="1"/>
        <v>32</v>
      </c>
      <c r="D36" s="7">
        <f t="shared" si="15"/>
        <v>16</v>
      </c>
      <c r="E36" s="4">
        <f t="shared" si="2"/>
        <v>1.8078236320939779E-2</v>
      </c>
      <c r="F36" s="4">
        <f t="shared" si="11"/>
        <v>0.17076177352684829</v>
      </c>
      <c r="G36" s="14">
        <v>365.75668187754457</v>
      </c>
      <c r="H36" s="4">
        <f t="shared" si="3"/>
        <v>6.240280072260628E-3</v>
      </c>
      <c r="I36" s="4">
        <f t="shared" si="12"/>
        <v>0.17077219301293306</v>
      </c>
      <c r="J36" s="4">
        <f t="shared" si="9"/>
        <v>1.0856569027065903E-10</v>
      </c>
      <c r="K36" s="4">
        <f t="shared" si="4"/>
        <v>1.6600256360899521</v>
      </c>
      <c r="L36" s="4">
        <f t="shared" si="5"/>
        <v>1.8078236320939779E-2</v>
      </c>
      <c r="M36" s="4">
        <f t="shared" si="13"/>
        <v>0.17076177352684829</v>
      </c>
      <c r="N36" s="14">
        <v>353.60585882823574</v>
      </c>
      <c r="O36" s="4">
        <f t="shared" si="6"/>
        <v>1.0895869691936439E-2</v>
      </c>
      <c r="P36" s="4">
        <f t="shared" si="14"/>
        <v>0.17079421173560341</v>
      </c>
      <c r="Q36" s="4">
        <f t="shared" si="10"/>
        <v>1.0522373872407468E-9</v>
      </c>
      <c r="R36" s="4">
        <f t="shared" si="7"/>
        <v>1.6048778322059523</v>
      </c>
    </row>
    <row r="37" spans="1:18" x14ac:dyDescent="0.25">
      <c r="A37" s="12">
        <v>9</v>
      </c>
      <c r="B37" s="4">
        <f t="shared" si="0"/>
        <v>54</v>
      </c>
      <c r="C37" s="4">
        <f t="shared" si="1"/>
        <v>36</v>
      </c>
      <c r="D37" s="7">
        <f t="shared" si="15"/>
        <v>18</v>
      </c>
      <c r="E37" s="4">
        <f t="shared" si="2"/>
        <v>1.744739988434937E-2</v>
      </c>
      <c r="F37" s="4">
        <f t="shared" si="11"/>
        <v>0.18852459162949287</v>
      </c>
      <c r="G37" s="14">
        <v>368.40806561701197</v>
      </c>
      <c r="H37" s="4">
        <f t="shared" si="3"/>
        <v>7.1378249094701703E-3</v>
      </c>
      <c r="I37" s="4">
        <f t="shared" si="12"/>
        <v>0.18850743801965752</v>
      </c>
      <c r="J37" s="4">
        <f t="shared" si="9"/>
        <v>2.9424633038310289E-10</v>
      </c>
      <c r="K37" s="4">
        <f t="shared" si="4"/>
        <v>1.7325149870033518</v>
      </c>
      <c r="L37" s="4">
        <f t="shared" si="5"/>
        <v>1.744739988434937E-2</v>
      </c>
      <c r="M37" s="4">
        <f t="shared" si="13"/>
        <v>0.18852459162949287</v>
      </c>
      <c r="N37" s="14">
        <v>355.0811511581079</v>
      </c>
      <c r="O37" s="4">
        <f t="shared" si="6"/>
        <v>1.3133735968463867E-2</v>
      </c>
      <c r="P37" s="4">
        <f t="shared" si="14"/>
        <v>0.18851955819592403</v>
      </c>
      <c r="Q37" s="4">
        <f t="shared" si="10"/>
        <v>2.5335453491876271E-11</v>
      </c>
      <c r="R37" s="4">
        <f t="shared" si="7"/>
        <v>1.6698424203973703</v>
      </c>
    </row>
    <row r="38" spans="1:18" x14ac:dyDescent="0.25">
      <c r="A38" s="12">
        <v>10</v>
      </c>
      <c r="B38" s="4">
        <f t="shared" si="0"/>
        <v>60</v>
      </c>
      <c r="C38" s="4">
        <f t="shared" si="1"/>
        <v>40</v>
      </c>
      <c r="D38" s="7">
        <f t="shared" si="15"/>
        <v>20</v>
      </c>
      <c r="E38" s="4">
        <f t="shared" si="2"/>
        <v>1.6859104798138808E-2</v>
      </c>
      <c r="F38" s="4">
        <f t="shared" si="11"/>
        <v>0.20567784397073696</v>
      </c>
      <c r="G38" s="14">
        <v>370.65550161200389</v>
      </c>
      <c r="H38" s="4">
        <f t="shared" si="3"/>
        <v>8.1288793006950699E-3</v>
      </c>
      <c r="I38" s="4">
        <f t="shared" si="12"/>
        <v>0.20566290830306752</v>
      </c>
      <c r="J38" s="4">
        <f t="shared" si="9"/>
        <v>2.2307416873199145E-10</v>
      </c>
      <c r="K38" s="4">
        <f t="shared" si="4"/>
        <v>1.8039085865711173</v>
      </c>
      <c r="L38" s="4">
        <f t="shared" si="5"/>
        <v>1.6859104798138808E-2</v>
      </c>
      <c r="M38" s="4">
        <f t="shared" si="13"/>
        <v>0.20567784397073696</v>
      </c>
      <c r="N38" s="14">
        <v>356.26918132537958</v>
      </c>
      <c r="O38" s="4">
        <f t="shared" si="6"/>
        <v>1.5736463844285564E-2</v>
      </c>
      <c r="P38" s="4">
        <f t="shared" si="14"/>
        <v>0.20566889235227775</v>
      </c>
      <c r="Q38" s="4">
        <f t="shared" si="10"/>
        <v>8.013147303922545E-11</v>
      </c>
      <c r="R38" s="4">
        <f t="shared" si="7"/>
        <v>1.7338931501852046</v>
      </c>
    </row>
    <row r="39" spans="1:18" x14ac:dyDescent="0.25">
      <c r="E39" s="9"/>
      <c r="F39" s="9"/>
      <c r="G39" s="9"/>
      <c r="H39" s="9"/>
      <c r="I39" s="4" t="s">
        <v>28</v>
      </c>
      <c r="J39" s="13">
        <f>SUM(J19:J38)</f>
        <v>6.1260967759378743E-9</v>
      </c>
      <c r="K39" s="9"/>
      <c r="M39" s="9"/>
      <c r="N39" s="9"/>
      <c r="O39" s="9"/>
      <c r="P39" s="4" t="s">
        <v>28</v>
      </c>
      <c r="Q39" s="13">
        <f>SUM(Q19:Q38)</f>
        <v>2.5743200759660647E-8</v>
      </c>
      <c r="R39" s="9"/>
    </row>
  </sheetData>
  <mergeCells count="6">
    <mergeCell ref="D2:E2"/>
    <mergeCell ref="D3:E3"/>
    <mergeCell ref="D4:E4"/>
    <mergeCell ref="A1:B1"/>
    <mergeCell ref="B16:C16"/>
    <mergeCell ref="B15:C1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G3" sqref="G3"/>
    </sheetView>
  </sheetViews>
  <sheetFormatPr defaultRowHeight="15" x14ac:dyDescent="0.25"/>
  <sheetData>
    <row r="2" spans="2:5" ht="15.75" thickBot="1" x14ac:dyDescent="0.3"/>
    <row r="3" spans="2:5" x14ac:dyDescent="0.25">
      <c r="B3" s="22" t="s">
        <v>36</v>
      </c>
      <c r="C3" s="23"/>
      <c r="D3" s="23"/>
      <c r="E3" s="24"/>
    </row>
    <row r="4" spans="2:5" x14ac:dyDescent="0.25">
      <c r="B4" s="25" t="s">
        <v>37</v>
      </c>
      <c r="C4" s="9" t="s">
        <v>38</v>
      </c>
      <c r="D4" s="9"/>
      <c r="E4" s="26"/>
    </row>
    <row r="5" spans="2:5" ht="15.75" thickBot="1" x14ac:dyDescent="0.3">
      <c r="B5" s="27" t="s">
        <v>39</v>
      </c>
      <c r="C5" s="28">
        <v>2017</v>
      </c>
      <c r="D5" s="29"/>
      <c r="E5" s="30"/>
    </row>
  </sheetData>
  <sheetProtection algorithmName="SHA-512" hashValue="qM1nm1Wx3t6vojzoiK7CL8DHDIQiUVYo72MotQbmeK+DSwR/OnT2MGXWvauQIOtOLR/08SFUvwelRbGHRIdtHA==" saltValue="SWX+d6wIdJ8D3NFLgyyBQQ==" spinCount="100000" sheet="1" objects="1" scenarios="1"/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12</vt:i4>
      </vt:variant>
    </vt:vector>
  </HeadingPairs>
  <TitlesOfParts>
    <vt:vector size="14" baseType="lpstr">
      <vt:lpstr>Nonisothermal_unsteady_gas</vt:lpstr>
      <vt:lpstr>Credits</vt:lpstr>
      <vt:lpstr>Cp</vt:lpstr>
      <vt:lpstr>Cv</vt:lpstr>
      <vt:lpstr>dF</vt:lpstr>
      <vt:lpstr>Fin</vt:lpstr>
      <vt:lpstr>Fout</vt:lpstr>
      <vt:lpstr>no</vt:lpstr>
      <vt:lpstr>Po</vt:lpstr>
      <vt:lpstr>R.</vt:lpstr>
      <vt:lpstr>R_</vt:lpstr>
      <vt:lpstr>Tin</vt:lpstr>
      <vt:lpstr>To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2017-03-27T03:51:40Z</dcterms:modified>
</cp:coreProperties>
</file>