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HZh/lD+fSKZHVSAcPONYPFVyd43f+ICPamko69TOrtCzJcm0sLmeQOvKty+69Pz78vA3sumi9/bg4yK6fvF0tQ==" workbookSaltValue="7KCvYlRZOOcUbLBFq4qsrA==" workbookSpinCount="100000" lockStructure="1"/>
  <bookViews>
    <workbookView xWindow="360" yWindow="300" windowWidth="18735" windowHeight="11700"/>
  </bookViews>
  <sheets>
    <sheet name="Pumping" sheetId="2" r:id="rId1"/>
    <sheet name="Credits" sheetId="3" r:id="rId2"/>
  </sheets>
  <externalReferences>
    <externalReference r:id="rId3"/>
    <externalReference r:id="rId4"/>
  </externalReferences>
  <definedNames>
    <definedName name="A">#REF!</definedName>
    <definedName name="A." localSheetId="1">[1]Operation!$C$3</definedName>
    <definedName name="A.">#REF!</definedName>
    <definedName name="ae">[2]Main!#REF!</definedName>
    <definedName name="ai">[2]Main!$M$10</definedName>
    <definedName name="ao">[2]Main!$P$10</definedName>
    <definedName name="Ap">Pumping!$B$7</definedName>
    <definedName name="Area">[2]Main!$T$13</definedName>
    <definedName name="As">Pumping!$B$3</definedName>
    <definedName name="at">[2]Main!$M$8</definedName>
    <definedName name="B" localSheetId="1">[2]Main!$P$8</definedName>
    <definedName name="B">#REF!</definedName>
    <definedName name="B." localSheetId="1">[1]Operation!$C$4</definedName>
    <definedName name="B.">#REF!</definedName>
    <definedName name="Bp">Pumping!$B$8</definedName>
    <definedName name="Bs">Pumping!$B$4</definedName>
    <definedName name="C." localSheetId="1">[1]Operation!$C$5</definedName>
    <definedName name="C.">#REF!</definedName>
    <definedName name="C_">#REF!</definedName>
    <definedName name="Cp">Pumping!$B$9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Cs">Pumping!#REF!</definedName>
    <definedName name="D">#REF!</definedName>
    <definedName name="D." localSheetId="1">[1]Equilibrium!$R$3</definedName>
    <definedName name="D.">#REF!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1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">Pumping!$J$5</definedName>
    <definedName name="np">[2]Main!$P$6</definedName>
    <definedName name="nt">[2]Main!$M$6</definedName>
    <definedName name="P">[2]Main!$P$7</definedName>
    <definedName name="P1.">#REF!</definedName>
    <definedName name="P2.">#REF!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 localSheetId="1">[2]Main!$J$13</definedName>
    <definedName name="R.">#REF!</definedName>
    <definedName name="R_">#REF!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1">[1]Absorption_packed!$E$2</definedName>
    <definedName name="S">[2]Main!#REF!</definedName>
    <definedName name="S.">[2]Main!$J$14</definedName>
    <definedName name="solver_adj" localSheetId="0" hidden="1">Pumping!$J$8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Pumping!$J$11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er" localSheetId="0" hidden="1">3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J15" i="2" l="1"/>
  <c r="J10" i="2"/>
  <c r="J16" i="2" l="1"/>
  <c r="E30" i="2"/>
  <c r="F30" i="2"/>
  <c r="E31" i="2"/>
  <c r="F31" i="2"/>
  <c r="E32" i="2"/>
  <c r="F32" i="2"/>
  <c r="E33" i="2"/>
  <c r="F3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E4" i="2"/>
  <c r="E5" i="2"/>
  <c r="E6" i="2"/>
  <c r="E7" i="2"/>
  <c r="E8" i="2"/>
  <c r="G8" i="2" s="1"/>
  <c r="E9" i="2"/>
  <c r="E10" i="2"/>
  <c r="E11" i="2"/>
  <c r="G11" i="2" s="1"/>
  <c r="E12" i="2"/>
  <c r="E13" i="2"/>
  <c r="E14" i="2"/>
  <c r="E15" i="2"/>
  <c r="E16" i="2"/>
  <c r="G16" i="2" s="1"/>
  <c r="E17" i="2"/>
  <c r="E18" i="2"/>
  <c r="E19" i="2"/>
  <c r="G19" i="2" s="1"/>
  <c r="E20" i="2"/>
  <c r="E21" i="2"/>
  <c r="E22" i="2"/>
  <c r="E23" i="2"/>
  <c r="E24" i="2"/>
  <c r="G24" i="2" s="1"/>
  <c r="E25" i="2"/>
  <c r="E26" i="2"/>
  <c r="E27" i="2"/>
  <c r="G27" i="2" s="1"/>
  <c r="E28" i="2"/>
  <c r="E29" i="2"/>
  <c r="E3" i="2"/>
  <c r="J9" i="2"/>
  <c r="J11" i="2" s="1"/>
  <c r="G32" i="2" l="1"/>
  <c r="G25" i="2"/>
  <c r="G17" i="2"/>
  <c r="G9" i="2"/>
  <c r="G26" i="2"/>
  <c r="G18" i="2"/>
  <c r="G10" i="2"/>
  <c r="G28" i="2"/>
  <c r="G20" i="2"/>
  <c r="G12" i="2"/>
  <c r="G4" i="2"/>
  <c r="G29" i="2"/>
  <c r="G21" i="2"/>
  <c r="G13" i="2"/>
  <c r="G5" i="2"/>
  <c r="G31" i="2"/>
  <c r="G6" i="2"/>
  <c r="G3" i="2"/>
  <c r="G22" i="2"/>
  <c r="G14" i="2"/>
  <c r="G23" i="2"/>
  <c r="G15" i="2"/>
  <c r="G7" i="2"/>
  <c r="G33" i="2"/>
  <c r="G30" i="2"/>
  <c r="J17" i="2"/>
</calcChain>
</file>

<file path=xl/sharedStrings.xml><?xml version="1.0" encoding="utf-8"?>
<sst xmlns="http://schemas.openxmlformats.org/spreadsheetml/2006/main" count="30" uniqueCount="23">
  <si>
    <t>Initial Data:</t>
  </si>
  <si>
    <t>Cp</t>
  </si>
  <si>
    <t>System</t>
  </si>
  <si>
    <t>As</t>
  </si>
  <si>
    <t>Bs</t>
  </si>
  <si>
    <t>Pump</t>
  </si>
  <si>
    <t>Ap</t>
  </si>
  <si>
    <t>Bp</t>
  </si>
  <si>
    <t>Q</t>
  </si>
  <si>
    <t>Hv</t>
  </si>
  <si>
    <t>Hs</t>
  </si>
  <si>
    <t>Hp</t>
  </si>
  <si>
    <t>E</t>
  </si>
  <si>
    <t>Pumping</t>
  </si>
  <si>
    <t>Parallel</t>
  </si>
  <si>
    <t>Series</t>
  </si>
  <si>
    <t>n Pumps in Parallel</t>
  </si>
  <si>
    <t>n Pumps in Series</t>
  </si>
  <si>
    <t>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</si>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</sst>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0" fontId="0" fillId="7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2" fontId="2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2" fontId="2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Hp</c:v>
          </c:tx>
          <c:marker>
            <c:symbol val="none"/>
          </c:marker>
          <c:xVal>
            <c:numRef>
              <c:f>Pumping!$D$3:$D$33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Pumping!$E$3:$E$33</c:f>
              <c:numCache>
                <c:formatCode>0.00</c:formatCode>
                <c:ptCount val="31"/>
                <c:pt idx="0">
                  <c:v>68</c:v>
                </c:pt>
                <c:pt idx="1">
                  <c:v>67.96374999999999</c:v>
                </c:pt>
                <c:pt idx="2">
                  <c:v>67.905000000000001</c:v>
                </c:pt>
                <c:pt idx="3">
                  <c:v>67.823750000000004</c:v>
                </c:pt>
                <c:pt idx="4">
                  <c:v>67.72</c:v>
                </c:pt>
                <c:pt idx="5">
                  <c:v>67.59375</c:v>
                </c:pt>
                <c:pt idx="6">
                  <c:v>67.444999999999993</c:v>
                </c:pt>
                <c:pt idx="7">
                  <c:v>67.273750000000007</c:v>
                </c:pt>
                <c:pt idx="8">
                  <c:v>67.08</c:v>
                </c:pt>
                <c:pt idx="9">
                  <c:v>66.86375000000001</c:v>
                </c:pt>
                <c:pt idx="10">
                  <c:v>66.625</c:v>
                </c:pt>
                <c:pt idx="11">
                  <c:v>66.363749999999996</c:v>
                </c:pt>
                <c:pt idx="12">
                  <c:v>66.08</c:v>
                </c:pt>
                <c:pt idx="13">
                  <c:v>65.773749999999993</c:v>
                </c:pt>
                <c:pt idx="14">
                  <c:v>65.445000000000007</c:v>
                </c:pt>
                <c:pt idx="15">
                  <c:v>65.09375</c:v>
                </c:pt>
                <c:pt idx="16">
                  <c:v>64.72</c:v>
                </c:pt>
                <c:pt idx="17">
                  <c:v>64.323750000000004</c:v>
                </c:pt>
                <c:pt idx="18">
                  <c:v>63.904999999999994</c:v>
                </c:pt>
                <c:pt idx="19">
                  <c:v>63.463750000000005</c:v>
                </c:pt>
                <c:pt idx="20">
                  <c:v>63</c:v>
                </c:pt>
                <c:pt idx="21">
                  <c:v>62.513749999999995</c:v>
                </c:pt>
                <c:pt idx="22">
                  <c:v>62.005000000000003</c:v>
                </c:pt>
                <c:pt idx="23">
                  <c:v>61.473749999999995</c:v>
                </c:pt>
                <c:pt idx="24">
                  <c:v>60.920000000000009</c:v>
                </c:pt>
                <c:pt idx="25">
                  <c:v>60.34375</c:v>
                </c:pt>
                <c:pt idx="26">
                  <c:v>59.74499999999999</c:v>
                </c:pt>
                <c:pt idx="27">
                  <c:v>59.123750000000001</c:v>
                </c:pt>
                <c:pt idx="28">
                  <c:v>58.48</c:v>
                </c:pt>
                <c:pt idx="29">
                  <c:v>57.813750000000006</c:v>
                </c:pt>
                <c:pt idx="30">
                  <c:v>57.125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F-487E-97BE-3180974AAA24}"/>
            </c:ext>
          </c:extLst>
        </c:ser>
        <c:ser>
          <c:idx val="1"/>
          <c:order val="1"/>
          <c:tx>
            <c:v>Hs</c:v>
          </c:tx>
          <c:marker>
            <c:symbol val="none"/>
          </c:marker>
          <c:xVal>
            <c:numRef>
              <c:f>Pumping!$D$3:$D$33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Pumping!$F$3:$F$33</c:f>
              <c:numCache>
                <c:formatCode>0.00</c:formatCode>
                <c:ptCount val="31"/>
                <c:pt idx="0">
                  <c:v>50</c:v>
                </c:pt>
                <c:pt idx="1">
                  <c:v>50.015000000000001</c:v>
                </c:pt>
                <c:pt idx="2">
                  <c:v>50.06</c:v>
                </c:pt>
                <c:pt idx="3">
                  <c:v>50.134999999999998</c:v>
                </c:pt>
                <c:pt idx="4">
                  <c:v>50.24</c:v>
                </c:pt>
                <c:pt idx="5">
                  <c:v>50.375</c:v>
                </c:pt>
                <c:pt idx="6">
                  <c:v>50.54</c:v>
                </c:pt>
                <c:pt idx="7">
                  <c:v>50.734999999999999</c:v>
                </c:pt>
                <c:pt idx="8">
                  <c:v>50.96</c:v>
                </c:pt>
                <c:pt idx="9">
                  <c:v>51.215000000000003</c:v>
                </c:pt>
                <c:pt idx="10">
                  <c:v>51.5</c:v>
                </c:pt>
                <c:pt idx="11">
                  <c:v>51.814999999999998</c:v>
                </c:pt>
                <c:pt idx="12">
                  <c:v>52.16</c:v>
                </c:pt>
                <c:pt idx="13">
                  <c:v>52.534999999999997</c:v>
                </c:pt>
                <c:pt idx="14">
                  <c:v>52.94</c:v>
                </c:pt>
                <c:pt idx="15">
                  <c:v>53.375</c:v>
                </c:pt>
                <c:pt idx="16">
                  <c:v>53.84</c:v>
                </c:pt>
                <c:pt idx="17">
                  <c:v>54.335000000000001</c:v>
                </c:pt>
                <c:pt idx="18">
                  <c:v>54.86</c:v>
                </c:pt>
                <c:pt idx="19">
                  <c:v>55.414999999999999</c:v>
                </c:pt>
                <c:pt idx="20">
                  <c:v>56</c:v>
                </c:pt>
                <c:pt idx="21">
                  <c:v>56.615000000000002</c:v>
                </c:pt>
                <c:pt idx="22">
                  <c:v>57.260000000000005</c:v>
                </c:pt>
                <c:pt idx="23">
                  <c:v>57.935000000000002</c:v>
                </c:pt>
                <c:pt idx="24">
                  <c:v>58.64</c:v>
                </c:pt>
                <c:pt idx="25">
                  <c:v>59.375</c:v>
                </c:pt>
                <c:pt idx="26">
                  <c:v>60.14</c:v>
                </c:pt>
                <c:pt idx="27">
                  <c:v>60.935000000000002</c:v>
                </c:pt>
                <c:pt idx="28">
                  <c:v>61.76</c:v>
                </c:pt>
                <c:pt idx="29">
                  <c:v>62.615000000000002</c:v>
                </c:pt>
                <c:pt idx="30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6F-487E-97BE-3180974A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84128"/>
        <c:axId val="176786432"/>
      </c:scatterChart>
      <c:valAx>
        <c:axId val="176784128"/>
        <c:scaling>
          <c:orientation val="minMax"/>
          <c:max val="1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Q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6786432"/>
        <c:crosses val="autoZero"/>
        <c:crossBetween val="midCat"/>
      </c:valAx>
      <c:valAx>
        <c:axId val="176786432"/>
        <c:scaling>
          <c:orientation val="minMax"/>
          <c:min val="5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678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63" footer="0.314960620000003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Hv</c:v>
          </c:tx>
          <c:spPr>
            <a:ln w="28575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Pumping!$D$3:$D$33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Pumping!$G$3:$G$33</c:f>
              <c:numCache>
                <c:formatCode>0.00</c:formatCode>
                <c:ptCount val="31"/>
                <c:pt idx="0">
                  <c:v>18</c:v>
                </c:pt>
                <c:pt idx="1">
                  <c:v>17.94874999999999</c:v>
                </c:pt>
                <c:pt idx="2">
                  <c:v>17.844999999999999</c:v>
                </c:pt>
                <c:pt idx="3">
                  <c:v>17.688750000000006</c:v>
                </c:pt>
                <c:pt idx="4">
                  <c:v>17.479999999999997</c:v>
                </c:pt>
                <c:pt idx="5">
                  <c:v>17.21875</c:v>
                </c:pt>
                <c:pt idx="6">
                  <c:v>16.904999999999994</c:v>
                </c:pt>
                <c:pt idx="7">
                  <c:v>16.538750000000007</c:v>
                </c:pt>
                <c:pt idx="8">
                  <c:v>16.119999999999997</c:v>
                </c:pt>
                <c:pt idx="9">
                  <c:v>15.648750000000007</c:v>
                </c:pt>
                <c:pt idx="10">
                  <c:v>15.125</c:v>
                </c:pt>
                <c:pt idx="11">
                  <c:v>14.548749999999998</c:v>
                </c:pt>
                <c:pt idx="12">
                  <c:v>13.920000000000002</c:v>
                </c:pt>
                <c:pt idx="13">
                  <c:v>13.238749999999996</c:v>
                </c:pt>
                <c:pt idx="14">
                  <c:v>12.50500000000001</c:v>
                </c:pt>
                <c:pt idx="15">
                  <c:v>11.71875</c:v>
                </c:pt>
                <c:pt idx="16">
                  <c:v>10.879999999999995</c:v>
                </c:pt>
                <c:pt idx="17">
                  <c:v>9.9887500000000031</c:v>
                </c:pt>
                <c:pt idx="18">
                  <c:v>9.0449999999999946</c:v>
                </c:pt>
                <c:pt idx="19">
                  <c:v>8.0487500000000054</c:v>
                </c:pt>
                <c:pt idx="20">
                  <c:v>7</c:v>
                </c:pt>
                <c:pt idx="21">
                  <c:v>5.8987499999999926</c:v>
                </c:pt>
                <c:pt idx="22">
                  <c:v>4.7449999999999974</c:v>
                </c:pt>
                <c:pt idx="23">
                  <c:v>3.5387499999999932</c:v>
                </c:pt>
                <c:pt idx="24">
                  <c:v>2.2800000000000082</c:v>
                </c:pt>
                <c:pt idx="25">
                  <c:v>0.96875</c:v>
                </c:pt>
                <c:pt idx="26">
                  <c:v>-0.39500000000001023</c:v>
                </c:pt>
                <c:pt idx="27">
                  <c:v>-1.8112500000000011</c:v>
                </c:pt>
                <c:pt idx="28">
                  <c:v>-3.2800000000000011</c:v>
                </c:pt>
                <c:pt idx="29">
                  <c:v>-4.801249999999996</c:v>
                </c:pt>
                <c:pt idx="30">
                  <c:v>-6.375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B-43C3-AE7A-50079259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38688"/>
        <c:axId val="77940608"/>
      </c:scatterChart>
      <c:valAx>
        <c:axId val="77938688"/>
        <c:scaling>
          <c:orientation val="minMax"/>
          <c:max val="1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Q</a:t>
                </a:r>
              </a:p>
            </c:rich>
          </c:tx>
          <c:layout>
            <c:manualLayout>
              <c:xMode val="edge"/>
              <c:yMode val="edge"/>
              <c:x val="0.48789646283078775"/>
              <c:y val="0.845421245421245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7940608"/>
        <c:crosses val="autoZero"/>
        <c:crossBetween val="midCat"/>
      </c:valAx>
      <c:valAx>
        <c:axId val="77940608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Hv</a:t>
                </a:r>
              </a:p>
            </c:rich>
          </c:tx>
          <c:layout>
            <c:manualLayout>
              <c:xMode val="edge"/>
              <c:yMode val="edge"/>
              <c:x val="2.3756495916852256E-2"/>
              <c:y val="0.3254108621037757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793868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85" footer="0.314960620000003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9525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9525</xdr:colOff>
      <xdr:row>29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tabSelected="1" workbookViewId="0">
      <selection activeCell="J20" sqref="J20"/>
    </sheetView>
  </sheetViews>
  <sheetFormatPr defaultRowHeight="15" x14ac:dyDescent="0.25"/>
  <sheetData>
    <row r="1" spans="1:10" x14ac:dyDescent="0.25">
      <c r="A1" s="8" t="s">
        <v>0</v>
      </c>
      <c r="B1" s="8"/>
    </row>
    <row r="2" spans="1:10" x14ac:dyDescent="0.25">
      <c r="A2" s="8" t="s">
        <v>2</v>
      </c>
      <c r="B2" s="8"/>
      <c r="D2" s="3" t="s">
        <v>8</v>
      </c>
      <c r="E2" s="3" t="s">
        <v>11</v>
      </c>
      <c r="F2" s="3" t="s">
        <v>10</v>
      </c>
      <c r="G2" s="3" t="s">
        <v>9</v>
      </c>
      <c r="I2" s="9" t="s">
        <v>13</v>
      </c>
      <c r="J2" s="9"/>
    </row>
    <row r="3" spans="1:10" x14ac:dyDescent="0.25">
      <c r="A3" s="2" t="s">
        <v>3</v>
      </c>
      <c r="B3" s="6">
        <v>50</v>
      </c>
      <c r="D3" s="6">
        <v>0</v>
      </c>
      <c r="E3" s="22">
        <f t="shared" ref="E3:E33" si="0">Ap+Bp*($D3/100)+Cp*($D3/100)^2</f>
        <v>68</v>
      </c>
      <c r="F3" s="22">
        <f t="shared" ref="F3:F33" si="1">(As+Bs*($D3/100)^2)</f>
        <v>50</v>
      </c>
      <c r="G3" s="22">
        <f>E3-F3</f>
        <v>18</v>
      </c>
      <c r="I3" s="10" t="s">
        <v>14</v>
      </c>
      <c r="J3" s="11"/>
    </row>
    <row r="4" spans="1:10" x14ac:dyDescent="0.25">
      <c r="A4" s="2" t="s">
        <v>4</v>
      </c>
      <c r="B4" s="6">
        <v>6</v>
      </c>
      <c r="D4" s="6">
        <v>5</v>
      </c>
      <c r="E4" s="22">
        <f t="shared" si="0"/>
        <v>67.96374999999999</v>
      </c>
      <c r="F4" s="22">
        <f t="shared" si="1"/>
        <v>50.015000000000001</v>
      </c>
      <c r="G4" s="22">
        <f t="shared" ref="G4:G29" si="2">E4-F4</f>
        <v>17.94874999999999</v>
      </c>
      <c r="I4" s="10" t="s">
        <v>15</v>
      </c>
      <c r="J4" s="11"/>
    </row>
    <row r="5" spans="1:10" x14ac:dyDescent="0.25">
      <c r="D5" s="6">
        <v>10</v>
      </c>
      <c r="E5" s="22">
        <f t="shared" si="0"/>
        <v>67.905000000000001</v>
      </c>
      <c r="F5" s="22">
        <f t="shared" si="1"/>
        <v>50.06</v>
      </c>
      <c r="G5" s="22">
        <f t="shared" si="2"/>
        <v>17.844999999999999</v>
      </c>
      <c r="I5" s="2" t="s">
        <v>18</v>
      </c>
      <c r="J5" s="23">
        <v>10</v>
      </c>
    </row>
    <row r="6" spans="1:10" x14ac:dyDescent="0.25">
      <c r="A6" s="8" t="s">
        <v>5</v>
      </c>
      <c r="B6" s="8"/>
      <c r="D6" s="6">
        <v>15</v>
      </c>
      <c r="E6" s="22">
        <f t="shared" si="0"/>
        <v>67.823750000000004</v>
      </c>
      <c r="F6" s="22">
        <f t="shared" si="1"/>
        <v>50.134999999999998</v>
      </c>
      <c r="G6" s="22">
        <f t="shared" si="2"/>
        <v>17.688750000000006</v>
      </c>
    </row>
    <row r="7" spans="1:10" x14ac:dyDescent="0.25">
      <c r="A7" s="2" t="s">
        <v>6</v>
      </c>
      <c r="B7" s="6">
        <v>68</v>
      </c>
      <c r="D7" s="6">
        <v>20</v>
      </c>
      <c r="E7" s="22">
        <f t="shared" si="0"/>
        <v>67.72</v>
      </c>
      <c r="F7" s="22">
        <f t="shared" si="1"/>
        <v>50.24</v>
      </c>
      <c r="G7" s="22">
        <f t="shared" si="2"/>
        <v>17.479999999999997</v>
      </c>
      <c r="I7" s="9" t="s">
        <v>16</v>
      </c>
      <c r="J7" s="9"/>
    </row>
    <row r="8" spans="1:10" x14ac:dyDescent="0.25">
      <c r="A8" s="2" t="s">
        <v>7</v>
      </c>
      <c r="B8" s="6">
        <v>-0.5</v>
      </c>
      <c r="D8" s="6">
        <v>25</v>
      </c>
      <c r="E8" s="22">
        <f t="shared" si="0"/>
        <v>67.59375</v>
      </c>
      <c r="F8" s="22">
        <f t="shared" si="1"/>
        <v>50.375</v>
      </c>
      <c r="G8" s="22">
        <f t="shared" si="2"/>
        <v>17.21875</v>
      </c>
      <c r="I8" s="1" t="s">
        <v>8</v>
      </c>
      <c r="J8" s="24">
        <v>172.14612516878518</v>
      </c>
    </row>
    <row r="9" spans="1:10" x14ac:dyDescent="0.25">
      <c r="A9" s="2" t="s">
        <v>1</v>
      </c>
      <c r="B9" s="6">
        <v>-4.5</v>
      </c>
      <c r="D9" s="6">
        <v>30</v>
      </c>
      <c r="E9" s="22">
        <f t="shared" si="0"/>
        <v>67.444999999999993</v>
      </c>
      <c r="F9" s="22">
        <f t="shared" si="1"/>
        <v>50.54</v>
      </c>
      <c r="G9" s="22">
        <f t="shared" si="2"/>
        <v>16.904999999999994</v>
      </c>
      <c r="I9" s="1" t="s">
        <v>10</v>
      </c>
      <c r="J9" s="4">
        <f>As+Bs*(J8/100)^2</f>
        <v>67.780573046376233</v>
      </c>
    </row>
    <row r="10" spans="1:10" x14ac:dyDescent="0.25">
      <c r="D10" s="6">
        <v>35</v>
      </c>
      <c r="E10" s="22">
        <f t="shared" si="0"/>
        <v>67.273750000000007</v>
      </c>
      <c r="F10" s="22">
        <f t="shared" si="1"/>
        <v>50.734999999999999</v>
      </c>
      <c r="G10" s="22">
        <f t="shared" si="2"/>
        <v>16.538750000000007</v>
      </c>
      <c r="I10" s="1" t="s">
        <v>11</v>
      </c>
      <c r="J10" s="4">
        <f>Ap+Bp*(J8/n/100)+Cp*(J8/n/100)^2</f>
        <v>67.780572639567794</v>
      </c>
    </row>
    <row r="11" spans="1:10" x14ac:dyDescent="0.25">
      <c r="D11" s="6">
        <v>40</v>
      </c>
      <c r="E11" s="22">
        <f t="shared" si="0"/>
        <v>67.08</v>
      </c>
      <c r="F11" s="22">
        <f t="shared" si="1"/>
        <v>50.96</v>
      </c>
      <c r="G11" s="22">
        <f t="shared" si="2"/>
        <v>16.119999999999997</v>
      </c>
      <c r="I11" s="5" t="s">
        <v>12</v>
      </c>
      <c r="J11" s="7">
        <f>J9-J10</f>
        <v>4.0680843937934696E-7</v>
      </c>
    </row>
    <row r="12" spans="1:10" x14ac:dyDescent="0.25">
      <c r="D12" s="6">
        <v>45</v>
      </c>
      <c r="E12" s="22">
        <f t="shared" si="0"/>
        <v>66.86375000000001</v>
      </c>
      <c r="F12" s="22">
        <f t="shared" si="1"/>
        <v>51.215000000000003</v>
      </c>
      <c r="G12" s="22">
        <f t="shared" si="2"/>
        <v>15.648750000000007</v>
      </c>
    </row>
    <row r="13" spans="1:10" x14ac:dyDescent="0.25">
      <c r="D13" s="6">
        <v>50</v>
      </c>
      <c r="E13" s="22">
        <f t="shared" si="0"/>
        <v>66.625</v>
      </c>
      <c r="F13" s="22">
        <f t="shared" si="1"/>
        <v>51.5</v>
      </c>
      <c r="G13" s="22">
        <f t="shared" si="2"/>
        <v>15.125</v>
      </c>
      <c r="I13" s="9" t="s">
        <v>17</v>
      </c>
      <c r="J13" s="9"/>
    </row>
    <row r="14" spans="1:10" x14ac:dyDescent="0.25">
      <c r="D14" s="6">
        <v>55</v>
      </c>
      <c r="E14" s="22">
        <f t="shared" si="0"/>
        <v>66.363749999999996</v>
      </c>
      <c r="F14" s="22">
        <f t="shared" si="1"/>
        <v>51.814999999999998</v>
      </c>
      <c r="G14" s="22">
        <f t="shared" si="2"/>
        <v>14.548749999999998</v>
      </c>
      <c r="I14" s="1" t="s">
        <v>8</v>
      </c>
      <c r="J14" s="24">
        <v>236.13366682691662</v>
      </c>
    </row>
    <row r="15" spans="1:10" x14ac:dyDescent="0.25">
      <c r="D15" s="6">
        <v>60</v>
      </c>
      <c r="E15" s="22">
        <f t="shared" si="0"/>
        <v>66.08</v>
      </c>
      <c r="F15" s="22">
        <f t="shared" si="1"/>
        <v>52.16</v>
      </c>
      <c r="G15" s="22">
        <f t="shared" si="2"/>
        <v>13.920000000000002</v>
      </c>
      <c r="I15" s="1" t="s">
        <v>10</v>
      </c>
      <c r="J15" s="4">
        <f>(As+Bs*(J14/100)^2)/n</f>
        <v>8.3455465165475164</v>
      </c>
    </row>
    <row r="16" spans="1:10" x14ac:dyDescent="0.25">
      <c r="D16" s="6">
        <v>65</v>
      </c>
      <c r="E16" s="22">
        <f t="shared" si="0"/>
        <v>65.773749999999993</v>
      </c>
      <c r="F16" s="22">
        <f t="shared" si="1"/>
        <v>52.534999999999997</v>
      </c>
      <c r="G16" s="22">
        <f t="shared" si="2"/>
        <v>13.238749999999996</v>
      </c>
      <c r="I16" s="1" t="s">
        <v>10</v>
      </c>
      <c r="J16" s="4">
        <f>Ap+Bp*(J14/100)+Cp*(J14/100)^2</f>
        <v>41.727732791759053</v>
      </c>
    </row>
    <row r="17" spans="4:10" x14ac:dyDescent="0.25">
      <c r="D17" s="6">
        <v>70</v>
      </c>
      <c r="E17" s="22">
        <f t="shared" si="0"/>
        <v>65.445000000000007</v>
      </c>
      <c r="F17" s="22">
        <f t="shared" si="1"/>
        <v>52.94</v>
      </c>
      <c r="G17" s="22">
        <f t="shared" si="2"/>
        <v>12.50500000000001</v>
      </c>
      <c r="I17" s="5" t="s">
        <v>12</v>
      </c>
      <c r="J17" s="7">
        <f>J15-J16</f>
        <v>-33.382186275211538</v>
      </c>
    </row>
    <row r="18" spans="4:10" x14ac:dyDescent="0.25">
      <c r="D18" s="6">
        <v>75</v>
      </c>
      <c r="E18" s="22">
        <f t="shared" si="0"/>
        <v>65.09375</v>
      </c>
      <c r="F18" s="22">
        <f t="shared" si="1"/>
        <v>53.375</v>
      </c>
      <c r="G18" s="22">
        <f t="shared" si="2"/>
        <v>11.71875</v>
      </c>
    </row>
    <row r="19" spans="4:10" x14ac:dyDescent="0.25">
      <c r="D19" s="6">
        <v>80</v>
      </c>
      <c r="E19" s="22">
        <f t="shared" si="0"/>
        <v>64.72</v>
      </c>
      <c r="F19" s="22">
        <f t="shared" si="1"/>
        <v>53.84</v>
      </c>
      <c r="G19" s="22">
        <f t="shared" si="2"/>
        <v>10.879999999999995</v>
      </c>
    </row>
    <row r="20" spans="4:10" x14ac:dyDescent="0.25">
      <c r="D20" s="6">
        <v>85</v>
      </c>
      <c r="E20" s="22">
        <f t="shared" si="0"/>
        <v>64.323750000000004</v>
      </c>
      <c r="F20" s="22">
        <f t="shared" si="1"/>
        <v>54.335000000000001</v>
      </c>
      <c r="G20" s="22">
        <f t="shared" si="2"/>
        <v>9.9887500000000031</v>
      </c>
    </row>
    <row r="21" spans="4:10" x14ac:dyDescent="0.25">
      <c r="D21" s="6">
        <v>90</v>
      </c>
      <c r="E21" s="22">
        <f t="shared" si="0"/>
        <v>63.904999999999994</v>
      </c>
      <c r="F21" s="22">
        <f t="shared" si="1"/>
        <v>54.86</v>
      </c>
      <c r="G21" s="22">
        <f t="shared" si="2"/>
        <v>9.0449999999999946</v>
      </c>
    </row>
    <row r="22" spans="4:10" x14ac:dyDescent="0.25">
      <c r="D22" s="6">
        <v>95</v>
      </c>
      <c r="E22" s="22">
        <f t="shared" si="0"/>
        <v>63.463750000000005</v>
      </c>
      <c r="F22" s="22">
        <f t="shared" si="1"/>
        <v>55.414999999999999</v>
      </c>
      <c r="G22" s="22">
        <f t="shared" si="2"/>
        <v>8.0487500000000054</v>
      </c>
    </row>
    <row r="23" spans="4:10" x14ac:dyDescent="0.25">
      <c r="D23" s="6">
        <v>100</v>
      </c>
      <c r="E23" s="22">
        <f t="shared" si="0"/>
        <v>63</v>
      </c>
      <c r="F23" s="22">
        <f t="shared" si="1"/>
        <v>56</v>
      </c>
      <c r="G23" s="22">
        <f t="shared" si="2"/>
        <v>7</v>
      </c>
    </row>
    <row r="24" spans="4:10" x14ac:dyDescent="0.25">
      <c r="D24" s="6">
        <v>105</v>
      </c>
      <c r="E24" s="22">
        <f t="shared" si="0"/>
        <v>62.513749999999995</v>
      </c>
      <c r="F24" s="22">
        <f t="shared" si="1"/>
        <v>56.615000000000002</v>
      </c>
      <c r="G24" s="22">
        <f t="shared" si="2"/>
        <v>5.8987499999999926</v>
      </c>
    </row>
    <row r="25" spans="4:10" x14ac:dyDescent="0.25">
      <c r="D25" s="6">
        <v>110</v>
      </c>
      <c r="E25" s="22">
        <f t="shared" si="0"/>
        <v>62.005000000000003</v>
      </c>
      <c r="F25" s="22">
        <f t="shared" si="1"/>
        <v>57.260000000000005</v>
      </c>
      <c r="G25" s="22">
        <f t="shared" si="2"/>
        <v>4.7449999999999974</v>
      </c>
    </row>
    <row r="26" spans="4:10" x14ac:dyDescent="0.25">
      <c r="D26" s="6">
        <v>115</v>
      </c>
      <c r="E26" s="22">
        <f t="shared" si="0"/>
        <v>61.473749999999995</v>
      </c>
      <c r="F26" s="22">
        <f t="shared" si="1"/>
        <v>57.935000000000002</v>
      </c>
      <c r="G26" s="22">
        <f t="shared" si="2"/>
        <v>3.5387499999999932</v>
      </c>
    </row>
    <row r="27" spans="4:10" x14ac:dyDescent="0.25">
      <c r="D27" s="6">
        <v>120</v>
      </c>
      <c r="E27" s="22">
        <f t="shared" si="0"/>
        <v>60.920000000000009</v>
      </c>
      <c r="F27" s="22">
        <f t="shared" si="1"/>
        <v>58.64</v>
      </c>
      <c r="G27" s="22">
        <f t="shared" si="2"/>
        <v>2.2800000000000082</v>
      </c>
    </row>
    <row r="28" spans="4:10" x14ac:dyDescent="0.25">
      <c r="D28" s="6">
        <v>125</v>
      </c>
      <c r="E28" s="22">
        <f t="shared" si="0"/>
        <v>60.34375</v>
      </c>
      <c r="F28" s="22">
        <f t="shared" si="1"/>
        <v>59.375</v>
      </c>
      <c r="G28" s="22">
        <f t="shared" si="2"/>
        <v>0.96875</v>
      </c>
    </row>
    <row r="29" spans="4:10" x14ac:dyDescent="0.25">
      <c r="D29" s="6">
        <v>130</v>
      </c>
      <c r="E29" s="22">
        <f t="shared" si="0"/>
        <v>59.74499999999999</v>
      </c>
      <c r="F29" s="22">
        <f t="shared" si="1"/>
        <v>60.14</v>
      </c>
      <c r="G29" s="22">
        <f t="shared" si="2"/>
        <v>-0.39500000000001023</v>
      </c>
    </row>
    <row r="30" spans="4:10" x14ac:dyDescent="0.25">
      <c r="D30" s="6">
        <v>135</v>
      </c>
      <c r="E30" s="22">
        <f t="shared" si="0"/>
        <v>59.123750000000001</v>
      </c>
      <c r="F30" s="22">
        <f t="shared" si="1"/>
        <v>60.935000000000002</v>
      </c>
      <c r="G30" s="22">
        <f t="shared" ref="G30:G33" si="3">E30-F30</f>
        <v>-1.8112500000000011</v>
      </c>
    </row>
    <row r="31" spans="4:10" x14ac:dyDescent="0.25">
      <c r="D31" s="6">
        <v>140</v>
      </c>
      <c r="E31" s="22">
        <f t="shared" si="0"/>
        <v>58.48</v>
      </c>
      <c r="F31" s="22">
        <f t="shared" si="1"/>
        <v>61.76</v>
      </c>
      <c r="G31" s="22">
        <f t="shared" si="3"/>
        <v>-3.2800000000000011</v>
      </c>
    </row>
    <row r="32" spans="4:10" x14ac:dyDescent="0.25">
      <c r="D32" s="6">
        <v>145</v>
      </c>
      <c r="E32" s="22">
        <f t="shared" si="0"/>
        <v>57.813750000000006</v>
      </c>
      <c r="F32" s="22">
        <f t="shared" si="1"/>
        <v>62.615000000000002</v>
      </c>
      <c r="G32" s="22">
        <f t="shared" si="3"/>
        <v>-4.801249999999996</v>
      </c>
    </row>
    <row r="33" spans="4:7" x14ac:dyDescent="0.25">
      <c r="D33" s="6">
        <v>150</v>
      </c>
      <c r="E33" s="22">
        <f t="shared" si="0"/>
        <v>57.125</v>
      </c>
      <c r="F33" s="22">
        <f t="shared" si="1"/>
        <v>63.5</v>
      </c>
      <c r="G33" s="22">
        <f t="shared" si="3"/>
        <v>-6.375</v>
      </c>
    </row>
  </sheetData>
  <mergeCells count="8">
    <mergeCell ref="A1:B1"/>
    <mergeCell ref="A2:B2"/>
    <mergeCell ref="A6:B6"/>
    <mergeCell ref="I7:J7"/>
    <mergeCell ref="I13:J13"/>
    <mergeCell ref="I2:J2"/>
    <mergeCell ref="I3:J3"/>
    <mergeCell ref="I4:J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12" t="s">
        <v>19</v>
      </c>
      <c r="C3" s="13"/>
      <c r="D3" s="13"/>
      <c r="E3" s="14"/>
    </row>
    <row r="4" spans="2:5" x14ac:dyDescent="0.25">
      <c r="B4" s="15" t="s">
        <v>20</v>
      </c>
      <c r="C4" s="16" t="s">
        <v>21</v>
      </c>
      <c r="D4" s="16"/>
      <c r="E4" s="17"/>
    </row>
    <row r="5" spans="2:5" ht="15.75" thickBot="1" x14ac:dyDescent="0.3">
      <c r="B5" s="18" t="s">
        <v>22</v>
      </c>
      <c r="C5" s="19">
        <v>2017</v>
      </c>
      <c r="D5" s="20"/>
      <c r="E5" s="21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Pumping</vt:lpstr>
      <vt:lpstr>Credits</vt:lpstr>
      <vt:lpstr>Ap</vt:lpstr>
      <vt:lpstr>As</vt:lpstr>
      <vt:lpstr>Bp</vt:lpstr>
      <vt:lpstr>Bs</vt:lpstr>
      <vt:lpstr>Cp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2017-03-27T03:55:33Z</dcterms:modified>
</cp:coreProperties>
</file>