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yyQKPVI1gLOiImLU6lEFgpoGAO6KxKIMR7baaKk9e4CbUVyeN3VEbtXP+qUR6UoFX1AiGJ0Y2MZSNaIkhGrw3w==" workbookSaltValue="wqA3bKgeLSmBHaw+uTUe0Q==" workbookSpinCount="100000" lockStructure="1"/>
  <bookViews>
    <workbookView xWindow="360" yWindow="300" windowWidth="18735" windowHeight="11700"/>
  </bookViews>
  <sheets>
    <sheet name="Continuous_screening" sheetId="4" r:id="rId1"/>
    <sheet name="Classification" sheetId="1" r:id="rId2"/>
    <sheet name="Figures" sheetId="5" r:id="rId3"/>
    <sheet name="Credits" sheetId="6" r:id="rId4"/>
  </sheets>
  <externalReferences>
    <externalReference r:id="rId5"/>
    <externalReference r:id="rId6"/>
  </externalReferences>
  <definedNames>
    <definedName name="A.">[1]Operation!$C$3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>[2]Main!$P$8</definedName>
    <definedName name="B.">[1]Operation!$C$4</definedName>
    <definedName name="C.">[1]Operation!$C$5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>[1]Equilibrium!$R$3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3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>[1]Absorption_packed!$B$6</definedName>
    <definedName name="Lt">[2]Main!$M$7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3">[1]Absorption_packed!$E$2</definedName>
    <definedName name="S">[2]Main!#REF!</definedName>
    <definedName name="S.">[2]Main!$J$14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.">[1]Absorption_packed!$B$2</definedName>
    <definedName name="Vc">[2]Main!$C$3</definedName>
    <definedName name="x1.">[1]Absorption_packed!$B$9</definedName>
    <definedName name="x2.">[1]Absorption_packed!$B$7</definedName>
    <definedName name="xB">Continuous_screening!#REF!</definedName>
    <definedName name="xD">Continuous_screening!#REF!</definedName>
    <definedName name="xF">Continuous_screening!#REF!</definedName>
    <definedName name="xT">Continuous_screening!#REF!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G5" i="4" l="1"/>
  <c r="I5" i="4" s="1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4" i="4"/>
  <c r="I4" i="4" s="1"/>
  <c r="I35" i="1"/>
  <c r="K24" i="1"/>
  <c r="M24" i="1" s="1"/>
  <c r="K25" i="1"/>
  <c r="L25" i="1" s="1"/>
  <c r="K26" i="1"/>
  <c r="M26" i="1" s="1"/>
  <c r="K27" i="1"/>
  <c r="M27" i="1" s="1"/>
  <c r="K28" i="1"/>
  <c r="M28" i="1" s="1"/>
  <c r="K29" i="1"/>
  <c r="L29" i="1" s="1"/>
  <c r="K30" i="1"/>
  <c r="M30" i="1" s="1"/>
  <c r="K31" i="1"/>
  <c r="M31" i="1" s="1"/>
  <c r="K32" i="1"/>
  <c r="L32" i="1" s="1"/>
  <c r="K33" i="1"/>
  <c r="L33" i="1" s="1"/>
  <c r="K34" i="1"/>
  <c r="M34" i="1" s="1"/>
  <c r="K36" i="1"/>
  <c r="M36" i="1" s="1"/>
  <c r="K23" i="1"/>
  <c r="N23" i="1" s="1"/>
  <c r="D2" i="1"/>
  <c r="O25" i="1" s="1"/>
  <c r="L23" i="1" l="1"/>
  <c r="O32" i="1"/>
  <c r="O28" i="1"/>
  <c r="N24" i="1"/>
  <c r="N32" i="1"/>
  <c r="O24" i="1"/>
  <c r="M32" i="1"/>
  <c r="N30" i="1"/>
  <c r="O23" i="1"/>
  <c r="O31" i="1"/>
  <c r="O27" i="1"/>
  <c r="N29" i="1"/>
  <c r="O34" i="1"/>
  <c r="O30" i="1"/>
  <c r="O26" i="1"/>
  <c r="H10" i="4"/>
  <c r="J10" i="4" s="1"/>
  <c r="L24" i="1"/>
  <c r="N33" i="1"/>
  <c r="N25" i="1"/>
  <c r="O33" i="1"/>
  <c r="O29" i="1"/>
  <c r="K11" i="4"/>
  <c r="H6" i="4"/>
  <c r="J6" i="4" s="1"/>
  <c r="K6" i="4" s="1"/>
  <c r="H7" i="4"/>
  <c r="J7" i="4" s="1"/>
  <c r="K7" i="4" s="1"/>
  <c r="H5" i="4"/>
  <c r="J5" i="4" s="1"/>
  <c r="K5" i="4" s="1"/>
  <c r="H8" i="4"/>
  <c r="J8" i="4" s="1"/>
  <c r="K8" i="4" s="1"/>
  <c r="H9" i="4"/>
  <c r="J9" i="4" s="1"/>
  <c r="H11" i="4"/>
  <c r="J11" i="4" s="1"/>
  <c r="H4" i="4"/>
  <c r="J4" i="4" s="1"/>
  <c r="K4" i="4" s="1"/>
  <c r="K9" i="4"/>
  <c r="K10" i="4"/>
  <c r="M23" i="1"/>
  <c r="N31" i="1"/>
  <c r="L30" i="1"/>
  <c r="N34" i="1"/>
  <c r="N26" i="1"/>
  <c r="N35" i="1" s="1"/>
  <c r="B11" i="1" s="1"/>
  <c r="L31" i="1"/>
  <c r="N36" i="1"/>
  <c r="N27" i="1"/>
  <c r="N28" i="1"/>
  <c r="M29" i="1"/>
  <c r="L34" i="1"/>
  <c r="L26" i="1"/>
  <c r="M33" i="1"/>
  <c r="M25" i="1"/>
  <c r="L36" i="1"/>
  <c r="L27" i="1"/>
  <c r="L28" i="1"/>
  <c r="O35" i="1" l="1"/>
  <c r="P29" i="1" s="1"/>
  <c r="P33" i="1"/>
  <c r="M35" i="1"/>
  <c r="L35" i="1"/>
  <c r="P27" i="1" l="1"/>
  <c r="P23" i="1"/>
  <c r="P26" i="1"/>
  <c r="P34" i="1"/>
  <c r="P31" i="1"/>
  <c r="P32" i="1"/>
  <c r="P24" i="1"/>
  <c r="P28" i="1"/>
  <c r="P25" i="1"/>
  <c r="P30" i="1"/>
  <c r="B9" i="1"/>
  <c r="B7" i="1"/>
  <c r="B6" i="1"/>
  <c r="B10" i="1"/>
  <c r="P35" i="1" l="1"/>
</calcChain>
</file>

<file path=xl/sharedStrings.xml><?xml version="1.0" encoding="utf-8"?>
<sst xmlns="http://schemas.openxmlformats.org/spreadsheetml/2006/main" count="73" uniqueCount="48">
  <si>
    <t>rho</t>
  </si>
  <si>
    <t>kg/m³</t>
  </si>
  <si>
    <t>g/mm³</t>
  </si>
  <si>
    <t>a</t>
  </si>
  <si>
    <t>phi_s</t>
  </si>
  <si>
    <t>Mesh</t>
  </si>
  <si>
    <t>Dpi</t>
  </si>
  <si>
    <t>xi</t>
  </si>
  <si>
    <t>f&lt;Dpi_av</t>
  </si>
  <si>
    <t>Pan</t>
  </si>
  <si>
    <t>-</t>
  </si>
  <si>
    <t>TOTAL</t>
  </si>
  <si>
    <t>Dv</t>
  </si>
  <si>
    <t>Ds</t>
  </si>
  <si>
    <t>D</t>
  </si>
  <si>
    <t>xi/D</t>
  </si>
  <si>
    <t>xi/D³</t>
  </si>
  <si>
    <t>Aw</t>
  </si>
  <si>
    <t>Nw</t>
  </si>
  <si>
    <t>mm²/g</t>
  </si>
  <si>
    <t>particles/g</t>
  </si>
  <si>
    <t>mm</t>
  </si>
  <si>
    <t>Dw</t>
  </si>
  <si>
    <t>xi.D</t>
  </si>
  <si>
    <t>Ni</t>
  </si>
  <si>
    <t>fi</t>
  </si>
  <si>
    <t>Feed</t>
  </si>
  <si>
    <t>Overflow</t>
  </si>
  <si>
    <t>Underflow</t>
  </si>
  <si>
    <t>Dp</t>
  </si>
  <si>
    <t>xF</t>
  </si>
  <si>
    <t>xB</t>
  </si>
  <si>
    <t>B/F</t>
  </si>
  <si>
    <t>E</t>
  </si>
  <si>
    <t>EB</t>
  </si>
  <si>
    <t>xT</t>
  </si>
  <si>
    <t>ET</t>
  </si>
  <si>
    <t>T/F</t>
  </si>
  <si>
    <t>F</t>
  </si>
  <si>
    <t>T</t>
  </si>
  <si>
    <t>Top</t>
  </si>
  <si>
    <t>B</t>
  </si>
  <si>
    <t>Bottom</t>
  </si>
  <si>
    <t>Symbols: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</si>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</sst>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166" fontId="2" fillId="6" borderId="2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2" borderId="3" xfId="0" applyFont="1" applyFill="1" applyBorder="1" applyAlignment="1" applyProtection="1">
      <alignment horizontal="center" vertical="top"/>
      <protection locked="0"/>
    </xf>
    <xf numFmtId="166" fontId="0" fillId="2" borderId="3" xfId="0" applyNumberFormat="1" applyFont="1" applyFill="1" applyBorder="1" applyAlignment="1" applyProtection="1">
      <alignment horizontal="center" vertical="top"/>
      <protection locked="0"/>
    </xf>
    <xf numFmtId="166" fontId="0" fillId="2" borderId="4" xfId="0" applyNumberFormat="1" applyFont="1" applyFill="1" applyBorder="1" applyAlignment="1" applyProtection="1">
      <alignment horizontal="center" vertical="top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164" fontId="0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0" fillId="0" borderId="0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fracao total</c:v>
          </c:tx>
          <c:xVal>
            <c:numRef>
              <c:f>Classification!$H$22:$H$34</c:f>
              <c:numCache>
                <c:formatCode>General</c:formatCode>
                <c:ptCount val="13"/>
                <c:pt idx="0">
                  <c:v>4.6989999999999998</c:v>
                </c:pt>
                <c:pt idx="1">
                  <c:v>3.327</c:v>
                </c:pt>
                <c:pt idx="2">
                  <c:v>2.3620000000000001</c:v>
                </c:pt>
                <c:pt idx="3">
                  <c:v>1.651</c:v>
                </c:pt>
                <c:pt idx="4">
                  <c:v>1.1679999999999999</c:v>
                </c:pt>
                <c:pt idx="5">
                  <c:v>0.83299999999999996</c:v>
                </c:pt>
                <c:pt idx="6">
                  <c:v>0.58899999999999997</c:v>
                </c:pt>
                <c:pt idx="7">
                  <c:v>0.41699999999999998</c:v>
                </c:pt>
                <c:pt idx="8">
                  <c:v>0.29499999999999998</c:v>
                </c:pt>
                <c:pt idx="9">
                  <c:v>0.20799999999999999</c:v>
                </c:pt>
                <c:pt idx="10">
                  <c:v>0.14699999999999999</c:v>
                </c:pt>
                <c:pt idx="11">
                  <c:v>0.104</c:v>
                </c:pt>
                <c:pt idx="12">
                  <c:v>7.3999999999999996E-2</c:v>
                </c:pt>
              </c:numCache>
            </c:numRef>
          </c:xVal>
          <c:yVal>
            <c:numRef>
              <c:f>Classification!$J$22:$J$34</c:f>
              <c:numCache>
                <c:formatCode>0.0000</c:formatCode>
                <c:ptCount val="13"/>
                <c:pt idx="0">
                  <c:v>1</c:v>
                </c:pt>
                <c:pt idx="1">
                  <c:v>0.97489999999999999</c:v>
                </c:pt>
                <c:pt idx="2">
                  <c:v>0.84989999999999999</c:v>
                </c:pt>
                <c:pt idx="3">
                  <c:v>0.5292</c:v>
                </c:pt>
                <c:pt idx="4">
                  <c:v>0.2722</c:v>
                </c:pt>
                <c:pt idx="5">
                  <c:v>0.1132</c:v>
                </c:pt>
                <c:pt idx="6">
                  <c:v>5.9400000000000001E-2</c:v>
                </c:pt>
                <c:pt idx="7">
                  <c:v>3.8399999999999997E-2</c:v>
                </c:pt>
                <c:pt idx="8">
                  <c:v>2.8199999999999999E-2</c:v>
                </c:pt>
                <c:pt idx="9">
                  <c:v>2.0500000000000001E-2</c:v>
                </c:pt>
                <c:pt idx="10">
                  <c:v>1.47E-2</c:v>
                </c:pt>
                <c:pt idx="11">
                  <c:v>1.06E-2</c:v>
                </c:pt>
                <c:pt idx="12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5-4B46-B230-5067B95C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8304"/>
        <c:axId val="96820608"/>
      </c:scatterChart>
      <c:valAx>
        <c:axId val="96818304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Granulometria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20608"/>
        <c:crosses val="autoZero"/>
        <c:crossBetween val="midCat"/>
      </c:valAx>
      <c:valAx>
        <c:axId val="96820608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fração Passante (Dpi &lt; Dpi_av)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low"/>
        <c:crossAx val="96818304"/>
        <c:crosses val="autoZero"/>
        <c:crossBetween val="midCat"/>
      </c:valAx>
    </c:plotArea>
    <c:plotVisOnly val="1"/>
    <c:dispBlanksAs val="gap"/>
    <c:showDLblsOverMax val="0"/>
  </c:chart>
  <c:spPr>
    <a:ln w="28575"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190499</xdr:rowOff>
    </xdr:from>
    <xdr:to>
      <xdr:col>15</xdr:col>
      <xdr:colOff>600075</xdr:colOff>
      <xdr:row>17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2F5E81-F2CB-4574-83E3-BFEC5F8AF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190499</xdr:rowOff>
    </xdr:from>
    <xdr:to>
      <xdr:col>11</xdr:col>
      <xdr:colOff>34428</xdr:colOff>
      <xdr:row>14</xdr:row>
      <xdr:rowOff>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ACF538C-B5CC-4265-81DC-A1138F1F5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 l="2269"/>
        <a:stretch>
          <a:fillRect/>
        </a:stretch>
      </xdr:blipFill>
      <xdr:spPr bwMode="auto">
        <a:xfrm>
          <a:off x="609600" y="190499"/>
          <a:ext cx="6130428" cy="247650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tabSelected="1" workbookViewId="0">
      <selection activeCell="G17" sqref="G17"/>
    </sheetView>
  </sheetViews>
  <sheetFormatPr defaultRowHeight="15" x14ac:dyDescent="0.25"/>
  <cols>
    <col min="14" max="15" width="9" customWidth="1"/>
  </cols>
  <sheetData>
    <row r="2" spans="2:11" ht="15" customHeight="1" x14ac:dyDescent="0.25">
      <c r="B2" s="14" t="s">
        <v>5</v>
      </c>
      <c r="C2" s="14" t="s">
        <v>29</v>
      </c>
      <c r="D2" s="14" t="s">
        <v>30</v>
      </c>
      <c r="E2" s="14" t="s">
        <v>35</v>
      </c>
      <c r="F2" s="14" t="s">
        <v>31</v>
      </c>
      <c r="G2" s="22" t="s">
        <v>37</v>
      </c>
      <c r="H2" s="22" t="s">
        <v>32</v>
      </c>
      <c r="I2" s="22" t="s">
        <v>36</v>
      </c>
      <c r="J2" s="22" t="s">
        <v>34</v>
      </c>
      <c r="K2" s="22" t="s">
        <v>33</v>
      </c>
    </row>
    <row r="3" spans="2:11" x14ac:dyDescent="0.25">
      <c r="B3" s="28">
        <v>4</v>
      </c>
      <c r="C3" s="28">
        <v>4.6989999999999998</v>
      </c>
      <c r="D3" s="29">
        <v>0</v>
      </c>
      <c r="E3" s="29">
        <v>0</v>
      </c>
      <c r="F3" s="30">
        <v>0</v>
      </c>
      <c r="G3" s="3" t="s">
        <v>10</v>
      </c>
      <c r="H3" s="3" t="s">
        <v>10</v>
      </c>
      <c r="I3" s="15" t="s">
        <v>10</v>
      </c>
      <c r="J3" s="15" t="s">
        <v>10</v>
      </c>
      <c r="K3" s="19" t="s">
        <v>10</v>
      </c>
    </row>
    <row r="4" spans="2:11" x14ac:dyDescent="0.25">
      <c r="B4" s="28">
        <v>6</v>
      </c>
      <c r="C4" s="28">
        <v>3.327</v>
      </c>
      <c r="D4" s="29">
        <v>2.5000000000000001E-2</v>
      </c>
      <c r="E4" s="29">
        <v>7.0999999999999994E-2</v>
      </c>
      <c r="F4" s="30">
        <v>0</v>
      </c>
      <c r="G4" s="18">
        <f>(D4-F4)/(E4-F4)</f>
        <v>0.35211267605633806</v>
      </c>
      <c r="H4" s="18">
        <f>1-G4</f>
        <v>0.647887323943662</v>
      </c>
      <c r="I4" s="15">
        <f>G4*(E4/D4)</f>
        <v>0.99999999999999989</v>
      </c>
      <c r="J4" s="15">
        <f>H4*(1-F4)/(1-D4)</f>
        <v>0.66449981942939695</v>
      </c>
      <c r="K4" s="16">
        <f t="shared" ref="K4:K5" si="0">I4*J4</f>
        <v>0.66449981942939684</v>
      </c>
    </row>
    <row r="5" spans="2:11" x14ac:dyDescent="0.25">
      <c r="B5" s="28">
        <v>8</v>
      </c>
      <c r="C5" s="28">
        <v>2.3620000000000001</v>
      </c>
      <c r="D5" s="29">
        <v>0.15</v>
      </c>
      <c r="E5" s="29">
        <v>0.43</v>
      </c>
      <c r="F5" s="30">
        <v>0</v>
      </c>
      <c r="G5" s="18">
        <f t="shared" ref="G5:G11" si="1">(D5-F5)/(E5-F5)</f>
        <v>0.34883720930232559</v>
      </c>
      <c r="H5" s="18">
        <f t="shared" ref="H5:H11" si="2">1-G5</f>
        <v>0.65116279069767447</v>
      </c>
      <c r="I5" s="15">
        <f t="shared" ref="I5:I11" si="3">G5*(E5/D5)</f>
        <v>1</v>
      </c>
      <c r="J5" s="15">
        <f t="shared" ref="J5:J11" si="4">H5*(1-F5)/(1-D5)</f>
        <v>0.76607387140902883</v>
      </c>
      <c r="K5" s="16">
        <f t="shared" si="0"/>
        <v>0.76607387140902883</v>
      </c>
    </row>
    <row r="6" spans="2:11" x14ac:dyDescent="0.25">
      <c r="B6" s="28">
        <v>10</v>
      </c>
      <c r="C6" s="28">
        <v>1.651</v>
      </c>
      <c r="D6" s="29">
        <v>0.47</v>
      </c>
      <c r="E6" s="29">
        <v>0.85</v>
      </c>
      <c r="F6" s="30">
        <v>0.19500000000000001</v>
      </c>
      <c r="G6" s="18">
        <f t="shared" si="1"/>
        <v>0.41984732824427473</v>
      </c>
      <c r="H6" s="18">
        <f t="shared" si="2"/>
        <v>0.58015267175572527</v>
      </c>
      <c r="I6" s="15">
        <f t="shared" si="3"/>
        <v>0.75929835959070968</v>
      </c>
      <c r="J6" s="15">
        <f t="shared" si="4"/>
        <v>0.88117528445916748</v>
      </c>
      <c r="K6" s="16">
        <f>I6*J6</f>
        <v>0.66907494800172285</v>
      </c>
    </row>
    <row r="7" spans="2:11" x14ac:dyDescent="0.25">
      <c r="B7" s="28">
        <v>14</v>
      </c>
      <c r="C7" s="28">
        <v>1.1679999999999999</v>
      </c>
      <c r="D7" s="29">
        <v>0.73</v>
      </c>
      <c r="E7" s="29">
        <v>0.97</v>
      </c>
      <c r="F7" s="30">
        <v>0.57999999999999996</v>
      </c>
      <c r="G7" s="18">
        <f t="shared" si="1"/>
        <v>0.38461538461538464</v>
      </c>
      <c r="H7" s="18">
        <f t="shared" si="2"/>
        <v>0.61538461538461542</v>
      </c>
      <c r="I7" s="15">
        <f t="shared" si="3"/>
        <v>0.51106427818756583</v>
      </c>
      <c r="J7" s="15">
        <f t="shared" si="4"/>
        <v>0.95726495726495742</v>
      </c>
      <c r="K7" s="16">
        <f t="shared" ref="K7:K11" si="5">I7*J7</f>
        <v>0.48922392441886653</v>
      </c>
    </row>
    <row r="8" spans="2:11" x14ac:dyDescent="0.25">
      <c r="B8" s="28">
        <v>20</v>
      </c>
      <c r="C8" s="28">
        <v>0.83299999999999996</v>
      </c>
      <c r="D8" s="29">
        <v>0.88500000000000001</v>
      </c>
      <c r="E8" s="29">
        <v>0.99</v>
      </c>
      <c r="F8" s="30">
        <v>0.83</v>
      </c>
      <c r="G8" s="18">
        <f t="shared" si="1"/>
        <v>0.34375000000000022</v>
      </c>
      <c r="H8" s="18">
        <f t="shared" si="2"/>
        <v>0.65624999999999978</v>
      </c>
      <c r="I8" s="15">
        <f t="shared" si="3"/>
        <v>0.38453389830508494</v>
      </c>
      <c r="J8" s="15">
        <f t="shared" si="4"/>
        <v>0.97010869565217395</v>
      </c>
      <c r="K8" s="16">
        <f t="shared" si="5"/>
        <v>0.37303967851879166</v>
      </c>
    </row>
    <row r="9" spans="2:11" x14ac:dyDescent="0.25">
      <c r="B9" s="28">
        <v>28</v>
      </c>
      <c r="C9" s="28">
        <v>0.58899999999999997</v>
      </c>
      <c r="D9" s="29">
        <v>0.94</v>
      </c>
      <c r="E9" s="29">
        <v>1</v>
      </c>
      <c r="F9" s="30">
        <v>0.91</v>
      </c>
      <c r="G9" s="18">
        <f t="shared" si="1"/>
        <v>0.33333333333333254</v>
      </c>
      <c r="H9" s="18">
        <f t="shared" si="2"/>
        <v>0.66666666666666741</v>
      </c>
      <c r="I9" s="15">
        <f t="shared" si="3"/>
        <v>0.35460992907801331</v>
      </c>
      <c r="J9" s="15">
        <f t="shared" si="4"/>
        <v>0.99999999999999989</v>
      </c>
      <c r="K9" s="16">
        <f t="shared" si="5"/>
        <v>0.35460992907801325</v>
      </c>
    </row>
    <row r="10" spans="2:11" x14ac:dyDescent="0.25">
      <c r="B10" s="28">
        <v>35</v>
      </c>
      <c r="C10" s="28">
        <v>0.41699999999999998</v>
      </c>
      <c r="D10" s="29">
        <v>0.96</v>
      </c>
      <c r="E10" s="29"/>
      <c r="F10" s="30">
        <v>0.94</v>
      </c>
      <c r="G10" s="18">
        <f t="shared" si="1"/>
        <v>-2.1276595744680871E-2</v>
      </c>
      <c r="H10" s="18">
        <f t="shared" si="2"/>
        <v>1.0212765957446808</v>
      </c>
      <c r="I10" s="15">
        <f t="shared" si="3"/>
        <v>0</v>
      </c>
      <c r="J10" s="15">
        <f t="shared" si="4"/>
        <v>1.5319148936170213</v>
      </c>
      <c r="K10" s="16">
        <f t="shared" si="5"/>
        <v>0</v>
      </c>
    </row>
    <row r="11" spans="2:11" x14ac:dyDescent="0.25">
      <c r="B11" s="28">
        <v>65</v>
      </c>
      <c r="C11" s="28">
        <v>0.20799999999999999</v>
      </c>
      <c r="D11" s="29">
        <v>0.98</v>
      </c>
      <c r="E11" s="29"/>
      <c r="F11" s="30">
        <v>0.97499999999999998</v>
      </c>
      <c r="G11" s="18">
        <f t="shared" si="1"/>
        <v>-5.1282051282051325E-3</v>
      </c>
      <c r="H11" s="18">
        <f t="shared" si="2"/>
        <v>1.0051282051282051</v>
      </c>
      <c r="I11" s="15">
        <f t="shared" si="3"/>
        <v>0</v>
      </c>
      <c r="J11" s="15">
        <f t="shared" si="4"/>
        <v>1.2564102564102564</v>
      </c>
      <c r="K11" s="17">
        <f t="shared" si="5"/>
        <v>0</v>
      </c>
    </row>
    <row r="12" spans="2:11" x14ac:dyDescent="0.25">
      <c r="B12" s="28" t="s">
        <v>9</v>
      </c>
      <c r="C12" s="28"/>
      <c r="D12" s="29">
        <v>1</v>
      </c>
      <c r="E12" s="29"/>
      <c r="F12" s="30">
        <v>1</v>
      </c>
      <c r="G12" s="3" t="s">
        <v>10</v>
      </c>
      <c r="H12" s="3" t="s">
        <v>10</v>
      </c>
      <c r="I12" s="3" t="s">
        <v>10</v>
      </c>
      <c r="J12" s="3" t="s">
        <v>10</v>
      </c>
      <c r="K12" s="3" t="s">
        <v>10</v>
      </c>
    </row>
    <row r="15" spans="2:11" x14ac:dyDescent="0.25">
      <c r="B15" s="1" t="s">
        <v>43</v>
      </c>
    </row>
    <row r="16" spans="2:11" x14ac:dyDescent="0.25">
      <c r="B16" s="11" t="s">
        <v>38</v>
      </c>
      <c r="C16" s="26" t="s">
        <v>26</v>
      </c>
      <c r="D16" s="27" t="s">
        <v>10</v>
      </c>
    </row>
    <row r="17" spans="2:4" x14ac:dyDescent="0.25">
      <c r="B17" s="11" t="s">
        <v>39</v>
      </c>
      <c r="C17" s="26" t="s">
        <v>40</v>
      </c>
      <c r="D17" s="27" t="s">
        <v>27</v>
      </c>
    </row>
    <row r="18" spans="2:4" x14ac:dyDescent="0.25">
      <c r="B18" s="11" t="s">
        <v>41</v>
      </c>
      <c r="C18" s="26" t="s">
        <v>42</v>
      </c>
      <c r="D18" s="27" t="s">
        <v>28</v>
      </c>
    </row>
    <row r="19" spans="2:4" ht="15" customHeight="1" x14ac:dyDescent="0.25"/>
  </sheetData>
  <sheetProtection algorithmName="SHA-512" hashValue="i72ltZyCWW/tmtiAHHFZa2xrgxSzNAQ787zzzGG1Ye6pTjvFD1vs6nfgbhV4BPYw0tX7Ul5m0w0nsKG7A24Y/w==" saltValue="LXkKbmvqTgp4JAdlX2MFAg==" spinCount="100000" sheet="1" objects="1" scenarios="1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showGridLines="0" zoomScaleNormal="100" workbookViewId="0">
      <selection activeCell="C12" sqref="C12"/>
    </sheetView>
  </sheetViews>
  <sheetFormatPr defaultRowHeight="15" x14ac:dyDescent="0.25"/>
  <cols>
    <col min="14" max="15" width="9" customWidth="1"/>
  </cols>
  <sheetData>
    <row r="2" spans="1:5" x14ac:dyDescent="0.25">
      <c r="A2" s="4" t="s">
        <v>0</v>
      </c>
      <c r="B2" s="35">
        <v>2650</v>
      </c>
      <c r="C2" t="s">
        <v>1</v>
      </c>
      <c r="D2" s="3">
        <f>B2*10^-6</f>
        <v>2.65E-3</v>
      </c>
      <c r="E2" t="s">
        <v>2</v>
      </c>
    </row>
    <row r="3" spans="1:5" x14ac:dyDescent="0.25">
      <c r="A3" s="4" t="s">
        <v>3</v>
      </c>
      <c r="B3" s="35">
        <v>2</v>
      </c>
    </row>
    <row r="4" spans="1:5" x14ac:dyDescent="0.25">
      <c r="A4" s="4" t="s">
        <v>4</v>
      </c>
      <c r="B4" s="35">
        <v>0.57099999999999995</v>
      </c>
    </row>
    <row r="6" spans="1:5" x14ac:dyDescent="0.25">
      <c r="A6" s="2" t="s">
        <v>17</v>
      </c>
      <c r="B6" s="24">
        <f>(6/(B4*D2))*L35/I35</f>
        <v>3308.6137563373341</v>
      </c>
      <c r="C6" t="s">
        <v>19</v>
      </c>
    </row>
    <row r="7" spans="1:5" x14ac:dyDescent="0.25">
      <c r="A7" s="2" t="s">
        <v>18</v>
      </c>
      <c r="B7" s="24">
        <f>(1/(B3*D2))*M35/I35</f>
        <v>1678.5434051921204</v>
      </c>
      <c r="C7" t="s">
        <v>20</v>
      </c>
    </row>
    <row r="9" spans="1:5" x14ac:dyDescent="0.25">
      <c r="A9" s="2" t="s">
        <v>12</v>
      </c>
      <c r="B9" s="25">
        <f>1/(M35)^(1/3)</f>
        <v>0.48382356028950008</v>
      </c>
      <c r="C9" t="s">
        <v>21</v>
      </c>
    </row>
    <row r="10" spans="1:5" x14ac:dyDescent="0.25">
      <c r="A10" s="2" t="s">
        <v>13</v>
      </c>
      <c r="B10" s="25">
        <f>1/L35</f>
        <v>1.2075154096076413</v>
      </c>
      <c r="C10" t="s">
        <v>21</v>
      </c>
    </row>
    <row r="11" spans="1:5" x14ac:dyDescent="0.25">
      <c r="A11" s="2" t="s">
        <v>22</v>
      </c>
      <c r="B11" s="25">
        <f>N35</f>
        <v>1.6772968500000003</v>
      </c>
      <c r="C11" t="s">
        <v>21</v>
      </c>
    </row>
    <row r="21" spans="7:16" x14ac:dyDescent="0.25">
      <c r="G21" s="4" t="s">
        <v>5</v>
      </c>
      <c r="H21" s="4" t="s">
        <v>6</v>
      </c>
      <c r="I21" s="4" t="s">
        <v>7</v>
      </c>
      <c r="J21" s="4" t="s">
        <v>8</v>
      </c>
      <c r="K21" s="23" t="s">
        <v>14</v>
      </c>
      <c r="L21" s="22" t="s">
        <v>15</v>
      </c>
      <c r="M21" s="22" t="s">
        <v>16</v>
      </c>
      <c r="N21" s="22" t="s">
        <v>23</v>
      </c>
      <c r="O21" s="22" t="s">
        <v>24</v>
      </c>
      <c r="P21" s="22" t="s">
        <v>25</v>
      </c>
    </row>
    <row r="22" spans="7:16" x14ac:dyDescent="0.25">
      <c r="G22" s="31">
        <v>4</v>
      </c>
      <c r="H22" s="31">
        <v>4.6989999999999998</v>
      </c>
      <c r="I22" s="32">
        <v>0</v>
      </c>
      <c r="J22" s="32">
        <v>1</v>
      </c>
      <c r="K22" s="5" t="s">
        <v>10</v>
      </c>
      <c r="L22" s="3" t="s">
        <v>10</v>
      </c>
      <c r="M22" s="3" t="s">
        <v>10</v>
      </c>
      <c r="N22" s="3" t="s">
        <v>10</v>
      </c>
      <c r="O22" s="12" t="s">
        <v>10</v>
      </c>
      <c r="P22" s="2" t="s">
        <v>10</v>
      </c>
    </row>
    <row r="23" spans="7:16" x14ac:dyDescent="0.25">
      <c r="G23" s="31">
        <v>6</v>
      </c>
      <c r="H23" s="31">
        <v>3.327</v>
      </c>
      <c r="I23" s="32">
        <v>2.5100000000000001E-2</v>
      </c>
      <c r="J23" s="32">
        <v>0.97489999999999999</v>
      </c>
      <c r="K23" s="5">
        <f>(H22+H23)/2</f>
        <v>4.0129999999999999</v>
      </c>
      <c r="L23" s="3">
        <f t="shared" ref="L23:L34" si="0">I23/K23</f>
        <v>6.2546723149763273E-3</v>
      </c>
      <c r="M23" s="3">
        <f t="shared" ref="M23:M34" si="1">I23/K23^3</f>
        <v>3.8838839278054819E-4</v>
      </c>
      <c r="N23" s="3">
        <f t="shared" ref="N23:N36" si="2">I23*K23</f>
        <v>0.1007263</v>
      </c>
      <c r="O23" s="8">
        <f>I23/($B$3*$D$2*K23^3)</f>
        <v>7.3280828826518526E-2</v>
      </c>
      <c r="P23" s="13">
        <f t="shared" ref="P23:P34" si="3">O23/$O$35</f>
        <v>4.3987297564017993E-5</v>
      </c>
    </row>
    <row r="24" spans="7:16" x14ac:dyDescent="0.25">
      <c r="G24" s="31">
        <v>8</v>
      </c>
      <c r="H24" s="31">
        <v>2.3620000000000001</v>
      </c>
      <c r="I24" s="32">
        <v>0.125</v>
      </c>
      <c r="J24" s="32">
        <v>0.84989999999999999</v>
      </c>
      <c r="K24" s="5">
        <f t="shared" ref="K24:K34" si="4">(H23+H24)/2</f>
        <v>2.8445</v>
      </c>
      <c r="L24" s="3">
        <f t="shared" si="0"/>
        <v>4.3944454209878712E-2</v>
      </c>
      <c r="M24" s="3">
        <f t="shared" si="1"/>
        <v>5.4311550172026768E-3</v>
      </c>
      <c r="N24" s="3">
        <f t="shared" si="2"/>
        <v>0.3555625</v>
      </c>
      <c r="O24" s="8">
        <f t="shared" ref="O24:O34" si="5">I24/($B$3*$D$2*K24^3)</f>
        <v>1.0247462296608825</v>
      </c>
      <c r="P24" s="13">
        <f t="shared" si="3"/>
        <v>6.1511063744119291E-4</v>
      </c>
    </row>
    <row r="25" spans="7:16" x14ac:dyDescent="0.25">
      <c r="G25" s="31">
        <v>10</v>
      </c>
      <c r="H25" s="31">
        <v>1.651</v>
      </c>
      <c r="I25" s="32">
        <v>0.32069999999999999</v>
      </c>
      <c r="J25" s="32">
        <v>0.5292</v>
      </c>
      <c r="K25" s="5">
        <f t="shared" si="4"/>
        <v>2.0065</v>
      </c>
      <c r="L25" s="3">
        <f t="shared" si="0"/>
        <v>0.15983055071019187</v>
      </c>
      <c r="M25" s="3">
        <f t="shared" si="1"/>
        <v>3.9699173725807745E-2</v>
      </c>
      <c r="N25" s="3">
        <f t="shared" si="2"/>
        <v>0.64348454999999993</v>
      </c>
      <c r="O25" s="8">
        <f t="shared" si="5"/>
        <v>7.490410136944857</v>
      </c>
      <c r="P25" s="13">
        <f t="shared" si="3"/>
        <v>4.4961677541930098E-3</v>
      </c>
    </row>
    <row r="26" spans="7:16" x14ac:dyDescent="0.25">
      <c r="G26" s="31">
        <v>14</v>
      </c>
      <c r="H26" s="31">
        <v>1.1679999999999999</v>
      </c>
      <c r="I26" s="32">
        <v>0.25700000000000001</v>
      </c>
      <c r="J26" s="32">
        <v>0.2722</v>
      </c>
      <c r="K26" s="5">
        <f t="shared" si="4"/>
        <v>1.4095</v>
      </c>
      <c r="L26" s="3">
        <f t="shared" si="0"/>
        <v>0.18233416105001773</v>
      </c>
      <c r="M26" s="3">
        <f t="shared" si="1"/>
        <v>9.177785064884561E-2</v>
      </c>
      <c r="N26" s="3">
        <f t="shared" si="2"/>
        <v>0.36224149999999999</v>
      </c>
      <c r="O26" s="8">
        <f t="shared" si="5"/>
        <v>17.316575594121815</v>
      </c>
      <c r="P26" s="13">
        <f t="shared" si="3"/>
        <v>1.0394387940830769E-2</v>
      </c>
    </row>
    <row r="27" spans="7:16" x14ac:dyDescent="0.25">
      <c r="G27" s="31">
        <v>20</v>
      </c>
      <c r="H27" s="31">
        <v>0.83299999999999996</v>
      </c>
      <c r="I27" s="32">
        <v>0.159</v>
      </c>
      <c r="J27" s="32">
        <v>0.1132</v>
      </c>
      <c r="K27" s="5">
        <f t="shared" si="4"/>
        <v>1.0004999999999999</v>
      </c>
      <c r="L27" s="3">
        <f t="shared" si="0"/>
        <v>0.15892053973013495</v>
      </c>
      <c r="M27" s="3">
        <f t="shared" si="1"/>
        <v>0.15876173830139897</v>
      </c>
      <c r="N27" s="3">
        <f t="shared" si="2"/>
        <v>0.15907949999999998</v>
      </c>
      <c r="O27" s="8">
        <f t="shared" si="5"/>
        <v>29.95504496252811</v>
      </c>
      <c r="P27" s="13">
        <f t="shared" si="3"/>
        <v>1.7980711973517419E-2</v>
      </c>
    </row>
    <row r="28" spans="7:16" x14ac:dyDescent="0.25">
      <c r="G28" s="31">
        <v>28</v>
      </c>
      <c r="H28" s="31">
        <v>0.58899999999999997</v>
      </c>
      <c r="I28" s="32">
        <v>5.3800000000000001E-2</v>
      </c>
      <c r="J28" s="32">
        <v>5.9400000000000001E-2</v>
      </c>
      <c r="K28" s="5">
        <f t="shared" si="4"/>
        <v>0.71099999999999997</v>
      </c>
      <c r="L28" s="3">
        <f t="shared" si="0"/>
        <v>7.5668073136427566E-2</v>
      </c>
      <c r="M28" s="3">
        <f t="shared" si="1"/>
        <v>0.14968334280163945</v>
      </c>
      <c r="N28" s="3">
        <f t="shared" si="2"/>
        <v>3.8251799999999996E-2</v>
      </c>
      <c r="O28" s="8">
        <f t="shared" si="5"/>
        <v>28.242140151252723</v>
      </c>
      <c r="P28" s="13">
        <f t="shared" si="3"/>
        <v>1.6952529639352242E-2</v>
      </c>
    </row>
    <row r="29" spans="7:16" x14ac:dyDescent="0.25">
      <c r="G29" s="31">
        <v>35</v>
      </c>
      <c r="H29" s="31">
        <v>0.41699999999999998</v>
      </c>
      <c r="I29" s="32">
        <v>2.1000000000000001E-2</v>
      </c>
      <c r="J29" s="32">
        <v>3.8399999999999997E-2</v>
      </c>
      <c r="K29" s="5">
        <f t="shared" si="4"/>
        <v>0.503</v>
      </c>
      <c r="L29" s="3">
        <f t="shared" si="0"/>
        <v>4.1749502982107362E-2</v>
      </c>
      <c r="M29" s="3">
        <f t="shared" si="1"/>
        <v>0.1650119283587041</v>
      </c>
      <c r="N29" s="3">
        <f t="shared" si="2"/>
        <v>1.0563000000000001E-2</v>
      </c>
      <c r="O29" s="8">
        <f t="shared" si="5"/>
        <v>31.134326105415866</v>
      </c>
      <c r="P29" s="13">
        <f t="shared" si="3"/>
        <v>1.8688583204977443E-2</v>
      </c>
    </row>
    <row r="30" spans="7:16" x14ac:dyDescent="0.25">
      <c r="G30" s="31">
        <v>48</v>
      </c>
      <c r="H30" s="31">
        <v>0.29499999999999998</v>
      </c>
      <c r="I30" s="32">
        <v>1.0200000000000001E-2</v>
      </c>
      <c r="J30" s="32">
        <v>2.8199999999999999E-2</v>
      </c>
      <c r="K30" s="5">
        <f t="shared" si="4"/>
        <v>0.35599999999999998</v>
      </c>
      <c r="L30" s="3">
        <f t="shared" si="0"/>
        <v>2.8651685393258429E-2</v>
      </c>
      <c r="M30" s="3">
        <f t="shared" si="1"/>
        <v>0.22607377061970105</v>
      </c>
      <c r="N30" s="3">
        <f t="shared" si="2"/>
        <v>3.6312000000000002E-3</v>
      </c>
      <c r="O30" s="8">
        <f t="shared" si="5"/>
        <v>42.655428418811518</v>
      </c>
      <c r="P30" s="13">
        <f t="shared" si="3"/>
        <v>2.5604200343049967E-2</v>
      </c>
    </row>
    <row r="31" spans="7:16" x14ac:dyDescent="0.25">
      <c r="G31" s="31">
        <v>65</v>
      </c>
      <c r="H31" s="31">
        <v>0.20799999999999999</v>
      </c>
      <c r="I31" s="32">
        <v>7.7000000000000002E-3</v>
      </c>
      <c r="J31" s="32">
        <v>2.0500000000000001E-2</v>
      </c>
      <c r="K31" s="5">
        <f t="shared" si="4"/>
        <v>0.2515</v>
      </c>
      <c r="L31" s="3">
        <f t="shared" si="0"/>
        <v>3.0616302186878729E-2</v>
      </c>
      <c r="M31" s="3">
        <f t="shared" si="1"/>
        <v>0.48403498985219862</v>
      </c>
      <c r="N31" s="3">
        <f t="shared" si="2"/>
        <v>1.93655E-3</v>
      </c>
      <c r="O31" s="8">
        <f t="shared" si="5"/>
        <v>91.32735657588654</v>
      </c>
      <c r="P31" s="13">
        <f t="shared" si="3"/>
        <v>5.4819844067933839E-2</v>
      </c>
    </row>
    <row r="32" spans="7:16" x14ac:dyDescent="0.25">
      <c r="G32" s="31">
        <v>100</v>
      </c>
      <c r="H32" s="31">
        <v>0.14699999999999999</v>
      </c>
      <c r="I32" s="32">
        <v>5.7999999999999996E-3</v>
      </c>
      <c r="J32" s="32">
        <v>1.47E-2</v>
      </c>
      <c r="K32" s="5">
        <f t="shared" si="4"/>
        <v>0.17749999999999999</v>
      </c>
      <c r="L32" s="3">
        <f t="shared" si="0"/>
        <v>3.267605633802817E-2</v>
      </c>
      <c r="M32" s="3">
        <f t="shared" si="1"/>
        <v>1.037129342210773</v>
      </c>
      <c r="N32" s="3">
        <f t="shared" si="2"/>
        <v>1.0294999999999998E-3</v>
      </c>
      <c r="O32" s="8">
        <f t="shared" si="5"/>
        <v>195.68478154920246</v>
      </c>
      <c r="P32" s="13">
        <f t="shared" si="3"/>
        <v>0.117461072051081</v>
      </c>
    </row>
    <row r="33" spans="7:16" x14ac:dyDescent="0.25">
      <c r="G33" s="31">
        <v>150</v>
      </c>
      <c r="H33" s="31">
        <v>0.104</v>
      </c>
      <c r="I33" s="32">
        <v>4.1000000000000003E-3</v>
      </c>
      <c r="J33" s="32">
        <v>1.06E-2</v>
      </c>
      <c r="K33" s="5">
        <f t="shared" si="4"/>
        <v>0.1255</v>
      </c>
      <c r="L33" s="3">
        <f t="shared" si="0"/>
        <v>3.2669322709163347E-2</v>
      </c>
      <c r="M33" s="3">
        <f t="shared" si="1"/>
        <v>2.0742097877280266</v>
      </c>
      <c r="N33" s="3">
        <f t="shared" si="2"/>
        <v>5.1455000000000001E-4</v>
      </c>
      <c r="O33" s="8">
        <f t="shared" si="5"/>
        <v>391.3603373071748</v>
      </c>
      <c r="P33" s="13">
        <f t="shared" si="3"/>
        <v>0.2349166062605382</v>
      </c>
    </row>
    <row r="34" spans="7:16" x14ac:dyDescent="0.25">
      <c r="G34" s="31">
        <v>200</v>
      </c>
      <c r="H34" s="31">
        <v>7.3999999999999996E-2</v>
      </c>
      <c r="I34" s="32">
        <v>3.0999999999999999E-3</v>
      </c>
      <c r="J34" s="32">
        <v>7.4999999999999997E-3</v>
      </c>
      <c r="K34" s="5">
        <f t="shared" si="4"/>
        <v>8.8999999999999996E-2</v>
      </c>
      <c r="L34" s="3">
        <f t="shared" si="0"/>
        <v>3.4831460674157301E-2</v>
      </c>
      <c r="M34" s="3">
        <f t="shared" si="1"/>
        <v>4.397356479504773</v>
      </c>
      <c r="N34" s="3">
        <f t="shared" si="2"/>
        <v>2.7589999999999998E-4</v>
      </c>
      <c r="O34" s="8">
        <f t="shared" si="5"/>
        <v>829.68990179335333</v>
      </c>
      <c r="P34" s="13">
        <f t="shared" si="3"/>
        <v>0.49802679882952089</v>
      </c>
    </row>
    <row r="35" spans="7:16" x14ac:dyDescent="0.25">
      <c r="G35" s="2" t="s">
        <v>11</v>
      </c>
      <c r="H35" s="6" t="s">
        <v>10</v>
      </c>
      <c r="I35" s="7">
        <f>SUM(I22:I34)</f>
        <v>0.99250000000000005</v>
      </c>
      <c r="J35" s="6" t="s">
        <v>10</v>
      </c>
      <c r="K35" s="6" t="s">
        <v>10</v>
      </c>
      <c r="L35" s="6">
        <f>SUM(L23:L34)</f>
        <v>0.82814678143522047</v>
      </c>
      <c r="M35" s="6">
        <f>SUM(M23:M34)</f>
        <v>8.8295579471618524</v>
      </c>
      <c r="N35" s="10">
        <f>SUM(N23:N34)</f>
        <v>1.6772968500000003</v>
      </c>
      <c r="O35" s="20">
        <f>SUM(O23:O34)</f>
        <v>1665.9543296531795</v>
      </c>
      <c r="P35" s="21">
        <f>SUM(P23:P34)</f>
        <v>1</v>
      </c>
    </row>
    <row r="36" spans="7:16" x14ac:dyDescent="0.25">
      <c r="G36" s="33" t="s">
        <v>9</v>
      </c>
      <c r="H36" s="33"/>
      <c r="I36" s="34">
        <v>7.4999999999999997E-3</v>
      </c>
      <c r="J36" s="34">
        <v>0</v>
      </c>
      <c r="K36" s="5">
        <f>(H34+H36)/2</f>
        <v>3.6999999999999998E-2</v>
      </c>
      <c r="L36" s="9">
        <f>I36/K36</f>
        <v>0.20270270270270271</v>
      </c>
      <c r="M36" s="9">
        <f>I36/K36^3</f>
        <v>148.06625471344248</v>
      </c>
      <c r="N36" s="3">
        <f t="shared" si="2"/>
        <v>2.7749999999999997E-4</v>
      </c>
      <c r="O36" s="8" t="s">
        <v>10</v>
      </c>
      <c r="P36" s="2" t="s">
        <v>10</v>
      </c>
    </row>
  </sheetData>
  <sheetProtection algorithmName="SHA-512" hashValue="WfIB/2un1ppPzNTyMsvQ9H6a/mVdfJOWzxkCs+q5txZrJQdQ3BmNzPShdEtfqFh89DNT/hPScReKIvBeAt9r9g==" saltValue="gNE91VSbodeD8D6x54913Q==" spinCount="100000" sheet="1" objects="1" scenarios="1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9" sqref="M9"/>
    </sheetView>
  </sheetViews>
  <sheetFormatPr defaultRowHeight="15" x14ac:dyDescent="0.25"/>
  <sheetData/>
  <sheetProtection algorithmName="SHA-512" hashValue="e5MUoTacnmmdydId2biZltFkCmryGgq3zrcJnnASVhIFEPoNAQsKr0GrkroHvOSAcR+Tt3ooZLx3LBK3F8SZiQ==" saltValue="cRBE4dPww1T5iWvrSSLvJ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36" t="s">
        <v>44</v>
      </c>
      <c r="C3" s="37"/>
      <c r="D3" s="37"/>
      <c r="E3" s="38"/>
    </row>
    <row r="4" spans="2:5" x14ac:dyDescent="0.25">
      <c r="B4" s="39" t="s">
        <v>45</v>
      </c>
      <c r="C4" s="40" t="s">
        <v>46</v>
      </c>
      <c r="D4" s="40"/>
      <c r="E4" s="41"/>
    </row>
    <row r="5" spans="2:5" ht="15.75" thickBot="1" x14ac:dyDescent="0.3">
      <c r="B5" s="42" t="s">
        <v>47</v>
      </c>
      <c r="C5" s="43">
        <v>2017</v>
      </c>
      <c r="D5" s="44"/>
      <c r="E5" s="45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Continuous_screening</vt:lpstr>
      <vt:lpstr>Classification</vt:lpstr>
      <vt:lpstr>Figures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2017-03-27T03:55:55Z</dcterms:modified>
</cp:coreProperties>
</file>