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rc2bDm7FvbiXdyqI6H4YgCnLTaPjbPGIwahZPOYfUZ5WT/EpfXmK/Dg6UC88Iehc1fkB69DUKzyKpHoYj9y1Rg==" workbookSaltValue="S75SXSu9ymRME8l8JQZtcQ==" workbookSpinCount="100000" lockStructure="1"/>
  <bookViews>
    <workbookView xWindow="360" yWindow="300" windowWidth="18735" windowHeight="11700"/>
  </bookViews>
  <sheets>
    <sheet name="eq.data" sheetId="1" r:id="rId1"/>
    <sheet name="eq.function" sheetId="2" r:id="rId2"/>
    <sheet name="Figures" sheetId="3" r:id="rId3"/>
    <sheet name="Credits" sheetId="4" r:id="rId4"/>
  </sheets>
  <externalReferences>
    <externalReference r:id="rId5"/>
    <externalReference r:id="rId6"/>
  </externalReferences>
  <definedNames>
    <definedName name="A." localSheetId="3">[1]Operation!$C$3</definedName>
    <definedName name="A." localSheetId="1">eq.function!#REF!</definedName>
    <definedName name="A.">eq.data!$B$20</definedName>
    <definedName name="A..">eq.function!$B$20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 localSheetId="3">[1]Operation!$C$4</definedName>
    <definedName name="B." localSheetId="1">eq.function!#REF!</definedName>
    <definedName name="B.">eq.data!$B$21</definedName>
    <definedName name="B..">eq.function!$B$21</definedName>
    <definedName name="C." localSheetId="3">[1]Operation!$C$5</definedName>
    <definedName name="C." localSheetId="1">eq.function!#REF!</definedName>
    <definedName name="C.">eq.data!$B$22</definedName>
    <definedName name="C..">eq.function!$B$22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 localSheetId="3">[1]Equilibrium!$R$3</definedName>
    <definedName name="D." localSheetId="1">eq.function!#REF!</definedName>
    <definedName name="D.">eq.data!$B$24</definedName>
    <definedName name="D..">eq.function!$B$24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 localSheetId="3">[1]Equilibrium!$R$4</definedName>
    <definedName name="E." localSheetId="1">eq.function!#REF!</definedName>
    <definedName name="E.">eq.data!$B$25</definedName>
    <definedName name="E..">eq.function!$B$25</definedName>
    <definedName name="eu">[2]Main!#REF!</definedName>
    <definedName name="F">[2]Main!$J$15</definedName>
    <definedName name="F." localSheetId="3">[1]Equilibrium!$R$5</definedName>
    <definedName name="F." localSheetId="1">eq.function!#REF!</definedName>
    <definedName name="F.">eq.data!$B$26</definedName>
    <definedName name="F..">eq.function!$B$26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olver_adj" localSheetId="0" hidden="1">eq.data!$B$24:$B$26</definedName>
    <definedName name="solver_adj" localSheetId="1" hidden="1">eq.function!$B$20:$B$22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eq.data!$D$17</definedName>
    <definedName name="solver_opt" localSheetId="1" hidden="1">eq.function!#REF!</definedName>
    <definedName name="solver_pre" localSheetId="0" hidden="1">0.000001</definedName>
    <definedName name="solver_pre" localSheetId="1" hidden="1">0.000001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B13" i="2" l="1"/>
  <c r="E2" i="2" l="1"/>
  <c r="B10" i="2"/>
  <c r="B11" i="2"/>
  <c r="D11" i="2" s="1"/>
  <c r="B12" i="2"/>
  <c r="D13" i="2" s="1"/>
  <c r="B14" i="2"/>
  <c r="D14" i="2" s="1"/>
  <c r="B15" i="2"/>
  <c r="D15" i="2" s="1"/>
  <c r="B16" i="2"/>
  <c r="B17" i="2"/>
  <c r="B18" i="2"/>
  <c r="B19" i="2"/>
  <c r="D19" i="2" s="1"/>
  <c r="B20" i="2"/>
  <c r="B21" i="2"/>
  <c r="B22" i="2"/>
  <c r="D22" i="2" s="1"/>
  <c r="B9" i="2"/>
  <c r="E3" i="2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7" i="1"/>
  <c r="D7" i="1" s="1"/>
  <c r="F19" i="1"/>
  <c r="D10" i="2" l="1"/>
  <c r="D20" i="2"/>
  <c r="D16" i="2"/>
  <c r="E16" i="2" s="1"/>
  <c r="D12" i="2"/>
  <c r="E12" i="2" s="1"/>
  <c r="C16" i="2"/>
  <c r="D21" i="2"/>
  <c r="E21" i="2" s="1"/>
  <c r="D17" i="2"/>
  <c r="E17" i="2" s="1"/>
  <c r="D18" i="2"/>
  <c r="E18" i="2" s="1"/>
  <c r="E10" i="2"/>
  <c r="E19" i="2"/>
  <c r="E11" i="2"/>
  <c r="E20" i="2"/>
  <c r="E13" i="2"/>
  <c r="E22" i="2"/>
  <c r="E14" i="2"/>
  <c r="E15" i="2"/>
  <c r="C17" i="2"/>
  <c r="E4" i="2"/>
  <c r="E5" i="2" s="1"/>
  <c r="C18" i="2"/>
  <c r="C10" i="2"/>
  <c r="C19" i="2"/>
  <c r="C11" i="2"/>
  <c r="C12" i="2"/>
  <c r="C13" i="2"/>
  <c r="C22" i="2"/>
  <c r="C14" i="2"/>
  <c r="C9" i="2"/>
  <c r="C15" i="2"/>
  <c r="C20" i="2"/>
  <c r="C21" i="2"/>
  <c r="D17" i="1"/>
  <c r="F8" i="1"/>
  <c r="F9" i="1"/>
  <c r="F10" i="1"/>
  <c r="F11" i="1"/>
  <c r="F12" i="1"/>
  <c r="F13" i="1"/>
  <c r="F14" i="1"/>
  <c r="F15" i="1"/>
  <c r="F16" i="1"/>
  <c r="F7" i="1"/>
  <c r="E3" i="1"/>
  <c r="E13" i="1" s="1"/>
  <c r="B2" i="1"/>
  <c r="E2" i="1" s="1"/>
  <c r="F20" i="1" l="1"/>
  <c r="E6" i="2"/>
  <c r="E14" i="1"/>
  <c r="G14" i="1" s="1"/>
  <c r="E15" i="1"/>
  <c r="G15" i="1" s="1"/>
  <c r="E16" i="1"/>
  <c r="E8" i="1"/>
  <c r="E4" i="1"/>
  <c r="F23" i="1" s="1"/>
  <c r="F24" i="1" s="1"/>
  <c r="E11" i="1"/>
  <c r="G11" i="1" s="1"/>
  <c r="G13" i="1"/>
  <c r="E7" i="1"/>
  <c r="G7" i="1" s="1"/>
  <c r="E9" i="1"/>
  <c r="E10" i="1"/>
  <c r="G10" i="1" s="1"/>
  <c r="E12" i="1"/>
  <c r="G12" i="1" s="1"/>
  <c r="G16" i="1" l="1"/>
  <c r="G9" i="1"/>
  <c r="G8" i="1"/>
  <c r="G17" i="1" l="1"/>
</calcChain>
</file>

<file path=xl/sharedStrings.xml><?xml version="1.0" encoding="utf-8"?>
<sst xmlns="http://schemas.openxmlformats.org/spreadsheetml/2006/main" count="70" uniqueCount="49">
  <si>
    <t>Q</t>
  </si>
  <si>
    <t>m²</t>
  </si>
  <si>
    <t>t (min)</t>
  </si>
  <si>
    <t>Z (cm)</t>
  </si>
  <si>
    <t>g/L</t>
  </si>
  <si>
    <t>Co</t>
  </si>
  <si>
    <t>Cf</t>
  </si>
  <si>
    <t>cm</t>
  </si>
  <si>
    <t>Zo</t>
  </si>
  <si>
    <t>Zf</t>
  </si>
  <si>
    <t>Z'</t>
  </si>
  <si>
    <t>C'</t>
  </si>
  <si>
    <t>A.</t>
  </si>
  <si>
    <t>B.</t>
  </si>
  <si>
    <t>C.</t>
  </si>
  <si>
    <t>min</t>
  </si>
  <si>
    <t>EC</t>
  </si>
  <si>
    <t>SEC</t>
  </si>
  <si>
    <t>SEZ</t>
  </si>
  <si>
    <t>EZ</t>
  </si>
  <si>
    <t>D.</t>
  </si>
  <si>
    <t>E.</t>
  </si>
  <si>
    <t>F.</t>
  </si>
  <si>
    <t>Z' model coefficients</t>
  </si>
  <si>
    <t>C' model coefficients</t>
  </si>
  <si>
    <t>tf.C</t>
  </si>
  <si>
    <t>tf.Z</t>
  </si>
  <si>
    <t>A.C</t>
  </si>
  <si>
    <t>cm³/min</t>
  </si>
  <si>
    <t>A.Z</t>
  </si>
  <si>
    <t>kg/m³</t>
  </si>
  <si>
    <t>m</t>
  </si>
  <si>
    <t>rho_s</t>
  </si>
  <si>
    <t>rho_f</t>
  </si>
  <si>
    <t>tf</t>
  </si>
  <si>
    <t>A</t>
  </si>
  <si>
    <t>-</t>
  </si>
  <si>
    <t>m³/min</t>
  </si>
  <si>
    <t>C (g/L)</t>
  </si>
  <si>
    <t>C (kg/m³)</t>
  </si>
  <si>
    <t>u (m/s)</t>
  </si>
  <si>
    <t>A (m²)</t>
  </si>
  <si>
    <t>L/day</t>
  </si>
  <si>
    <t>ton/day</t>
  </si>
  <si>
    <t>Initial Data: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</si>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</sst>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1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</c:v>
          </c:tx>
          <c:xVal>
            <c:numRef>
              <c:f>eq.data!$A$7:$A$16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eq.data!$B$7:$B$16</c:f>
              <c:numCache>
                <c:formatCode>0.0</c:formatCode>
                <c:ptCount val="10"/>
                <c:pt idx="0">
                  <c:v>51</c:v>
                </c:pt>
                <c:pt idx="1">
                  <c:v>43.5</c:v>
                </c:pt>
                <c:pt idx="2">
                  <c:v>37</c:v>
                </c:pt>
                <c:pt idx="3">
                  <c:v>30.6</c:v>
                </c:pt>
                <c:pt idx="4">
                  <c:v>23</c:v>
                </c:pt>
                <c:pt idx="5">
                  <c:v>17.899999999999999</c:v>
                </c:pt>
                <c:pt idx="6">
                  <c:v>14.3</c:v>
                </c:pt>
                <c:pt idx="7">
                  <c:v>12.2</c:v>
                </c:pt>
                <c:pt idx="8">
                  <c:v>11.2</c:v>
                </c:pt>
                <c:pt idx="9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3-4E23-A1AD-8BA202A1418E}"/>
            </c:ext>
          </c:extLst>
        </c:ser>
        <c:ser>
          <c:idx val="1"/>
          <c:order val="1"/>
          <c:tx>
            <c:v>z'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eq.data!$A$7:$A$16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eq.data!$C$7:$C$16</c:f>
              <c:numCache>
                <c:formatCode>0.000</c:formatCode>
                <c:ptCount val="10"/>
                <c:pt idx="0">
                  <c:v>52.121663566011819</c:v>
                </c:pt>
                <c:pt idx="1">
                  <c:v>42.0959504756893</c:v>
                </c:pt>
                <c:pt idx="2">
                  <c:v>35.452098396382915</c:v>
                </c:pt>
                <c:pt idx="3">
                  <c:v>30.725910204878005</c:v>
                </c:pt>
                <c:pt idx="4">
                  <c:v>24.449340696476291</c:v>
                </c:pt>
                <c:pt idx="5">
                  <c:v>18.980654340035745</c:v>
                </c:pt>
                <c:pt idx="6">
                  <c:v>14.893336450222291</c:v>
                </c:pt>
                <c:pt idx="7">
                  <c:v>12.446761323195723</c:v>
                </c:pt>
                <c:pt idx="8">
                  <c:v>10.818127229403329</c:v>
                </c:pt>
                <c:pt idx="9">
                  <c:v>9.4156805225594802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3-4E23-A1AD-8BA202A1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5904"/>
        <c:axId val="164797824"/>
      </c:scatterChart>
      <c:valAx>
        <c:axId val="1647959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97824"/>
        <c:crosses val="autoZero"/>
        <c:crossBetween val="midCat"/>
      </c:valAx>
      <c:valAx>
        <c:axId val="1647978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(cm)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479590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xVal>
            <c:numRef>
              <c:f>eq.data!$A$7:$A$16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eq.data!$E$7:$E$16</c:f>
              <c:numCache>
                <c:formatCode>0.00</c:formatCode>
                <c:ptCount val="10"/>
                <c:pt idx="0">
                  <c:v>2.5</c:v>
                </c:pt>
                <c:pt idx="1">
                  <c:v>2.9310344827586206</c:v>
                </c:pt>
                <c:pt idx="2">
                  <c:v>3.4459459459459461</c:v>
                </c:pt>
                <c:pt idx="3">
                  <c:v>4.1666666666666661</c:v>
                </c:pt>
                <c:pt idx="4">
                  <c:v>5.5434782608695654</c:v>
                </c:pt>
                <c:pt idx="5">
                  <c:v>7.1229050279329611</c:v>
                </c:pt>
                <c:pt idx="6">
                  <c:v>8.9160839160839149</c:v>
                </c:pt>
                <c:pt idx="7">
                  <c:v>10.450819672131148</c:v>
                </c:pt>
                <c:pt idx="8">
                  <c:v>11.383928571428573</c:v>
                </c:pt>
                <c:pt idx="9">
                  <c:v>11.915887850467291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7-4D02-9C4A-AFBA18C70CEF}"/>
            </c:ext>
          </c:extLst>
        </c:ser>
        <c:ser>
          <c:idx val="1"/>
          <c:order val="1"/>
          <c:tx>
            <c:v>C'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eq.data!$A$7:$A$16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eq.data!$F$7:$F$16</c:f>
              <c:numCache>
                <c:formatCode>General</c:formatCode>
                <c:ptCount val="10"/>
                <c:pt idx="0">
                  <c:v>2.256772366327954</c:v>
                </c:pt>
                <c:pt idx="1">
                  <c:v>2.957527603788956</c:v>
                </c:pt>
                <c:pt idx="2">
                  <c:v>3.6322933422912396</c:v>
                </c:pt>
                <c:pt idx="3">
                  <c:v>4.2810695818348048</c:v>
                </c:pt>
                <c:pt idx="4">
                  <c:v>5.5006535640457805</c:v>
                </c:pt>
                <c:pt idx="5">
                  <c:v>7.1351082951718556</c:v>
                </c:pt>
                <c:pt idx="6">
                  <c:v>8.950528284584566</c:v>
                </c:pt>
                <c:pt idx="7">
                  <c:v>10.350116290657784</c:v>
                </c:pt>
                <c:pt idx="8">
                  <c:v>11.333872313391506</c:v>
                </c:pt>
                <c:pt idx="9">
                  <c:v>11.978803615237494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7-4D02-9C4A-AFBA18C7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5168"/>
        <c:axId val="164869632"/>
      </c:scatterChart>
      <c:valAx>
        <c:axId val="164855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869632"/>
        <c:crosses val="autoZero"/>
        <c:crossBetween val="midCat"/>
      </c:valAx>
      <c:valAx>
        <c:axId val="1648696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 (g/L)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85516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</c:v>
          </c:tx>
          <c:xVal>
            <c:numRef>
              <c:f>eq.function!$A$9:$A$22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eq.function!$B$9:$B$22</c:f>
              <c:numCache>
                <c:formatCode>0.0</c:formatCode>
                <c:ptCount val="14"/>
                <c:pt idx="0">
                  <c:v>20</c:v>
                </c:pt>
                <c:pt idx="1">
                  <c:v>17.034863805402896</c:v>
                </c:pt>
                <c:pt idx="2">
                  <c:v>14.558173869278558</c:v>
                </c:pt>
                <c:pt idx="3">
                  <c:v>12.489468542731816</c:v>
                </c:pt>
                <c:pt idx="4">
                  <c:v>10.761540607279491</c:v>
                </c:pt>
                <c:pt idx="5">
                  <c:v>8.112719461608906</c:v>
                </c:pt>
                <c:pt idx="6">
                  <c:v>6.264699656278192</c:v>
                </c:pt>
                <c:pt idx="7">
                  <c:v>4.9753799879885579</c:v>
                </c:pt>
                <c:pt idx="8">
                  <c:v>4.0758521786851265</c:v>
                </c:pt>
                <c:pt idx="9">
                  <c:v>3.4482729214915837</c:v>
                </c:pt>
                <c:pt idx="10">
                  <c:v>3.0104257310144069</c:v>
                </c:pt>
                <c:pt idx="11">
                  <c:v>2.4918270040512662</c:v>
                </c:pt>
                <c:pt idx="12">
                  <c:v>2.239397903763988</c:v>
                </c:pt>
                <c:pt idx="13">
                  <c:v>2.1165274697292094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3-41C5-83A4-BA329746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35552"/>
        <c:axId val="164941824"/>
      </c:scatterChart>
      <c:valAx>
        <c:axId val="164935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41824"/>
        <c:crosses val="autoZero"/>
        <c:crossBetween val="midCat"/>
      </c:valAx>
      <c:valAx>
        <c:axId val="164941824"/>
        <c:scaling>
          <c:orientation val="minMax"/>
          <c:max val="2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(cm)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493555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xVal>
            <c:numRef>
              <c:f>eq.function!$A$9:$A$22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eq.function!$C$9:$C$22</c:f>
              <c:numCache>
                <c:formatCode>0.00</c:formatCode>
                <c:ptCount val="14"/>
                <c:pt idx="0">
                  <c:v>48</c:v>
                </c:pt>
                <c:pt idx="1">
                  <c:v>56.35501469025656</c:v>
                </c:pt>
                <c:pt idx="2">
                  <c:v>65.942336492205499</c:v>
                </c:pt>
                <c:pt idx="3">
                  <c:v>76.864759834690261</c:v>
                </c:pt>
                <c:pt idx="4">
                  <c:v>89.206558338926087</c:v>
                </c:pt>
                <c:pt idx="5">
                  <c:v>118.3327002175931</c:v>
                </c:pt>
                <c:pt idx="6">
                  <c:v>153.23958891435959</c:v>
                </c:pt>
                <c:pt idx="7">
                  <c:v>192.95008669038521</c:v>
                </c:pt>
                <c:pt idx="8">
                  <c:v>235.53356645767678</c:v>
                </c:pt>
                <c:pt idx="9">
                  <c:v>278.40023741065795</c:v>
                </c:pt>
                <c:pt idx="10">
                  <c:v>318.89177338266836</c:v>
                </c:pt>
                <c:pt idx="11">
                  <c:v>385.25948969940981</c:v>
                </c:pt>
                <c:pt idx="12">
                  <c:v>428.68665652782323</c:v>
                </c:pt>
                <c:pt idx="13">
                  <c:v>453.5731351140098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3-485C-B8B8-0083824F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5376"/>
        <c:axId val="164979840"/>
      </c:scatterChart>
      <c:valAx>
        <c:axId val="1649653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79840"/>
        <c:crosses val="autoZero"/>
        <c:crossBetween val="midCat"/>
      </c:valAx>
      <c:valAx>
        <c:axId val="164979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 (kg/m³)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96537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xVal>
            <c:numRef>
              <c:f>eq.function!$A$10:$A$22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eq.function!$D$10:$D$22</c:f>
              <c:numCache>
                <c:formatCode>General</c:formatCode>
                <c:ptCount val="13"/>
                <c:pt idx="0">
                  <c:v>5.9302723891942076E-3</c:v>
                </c:pt>
                <c:pt idx="1">
                  <c:v>4.9533798722486751E-3</c:v>
                </c:pt>
                <c:pt idx="2">
                  <c:v>4.1374106530934858E-3</c:v>
                </c:pt>
                <c:pt idx="3">
                  <c:v>3.4558558709046499E-3</c:v>
                </c:pt>
                <c:pt idx="4">
                  <c:v>2.648821145670585E-3</c:v>
                </c:pt>
                <c:pt idx="5">
                  <c:v>1.848019805330714E-3</c:v>
                </c:pt>
                <c:pt idx="6">
                  <c:v>1.2893196682896343E-3</c:v>
                </c:pt>
                <c:pt idx="7">
                  <c:v>8.9952780930343135E-4</c:v>
                </c:pt>
                <c:pt idx="8">
                  <c:v>6.2757925719354279E-4</c:v>
                </c:pt>
                <c:pt idx="9">
                  <c:v>4.3784719047717678E-4</c:v>
                </c:pt>
                <c:pt idx="10">
                  <c:v>2.5929936348157036E-4</c:v>
                </c:pt>
                <c:pt idx="11">
                  <c:v>1.2621455014363915E-4</c:v>
                </c:pt>
                <c:pt idx="12">
                  <c:v>6.1435217017389299E-5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2-481B-96CC-CBCC4C3B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1840"/>
        <c:axId val="165013760"/>
      </c:scatterChart>
      <c:valAx>
        <c:axId val="1650118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13760"/>
        <c:crosses val="autoZero"/>
        <c:crossBetween val="midCat"/>
      </c:valAx>
      <c:valAx>
        <c:axId val="1650137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1184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xVal>
            <c:numRef>
              <c:f>eq.function!$A$10:$A$22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eq.function!$E$10:$E$22</c:f>
              <c:numCache>
                <c:formatCode>0</c:formatCode>
                <c:ptCount val="13"/>
                <c:pt idx="0">
                  <c:v>97.584674990339977</c:v>
                </c:pt>
                <c:pt idx="1">
                  <c:v>116.83006727303369</c:v>
                </c:pt>
                <c:pt idx="2">
                  <c:v>139.87098507396524</c:v>
                </c:pt>
                <c:pt idx="3">
                  <c:v>167.45597192750247</c:v>
                </c:pt>
                <c:pt idx="4">
                  <c:v>218.47594528969114</c:v>
                </c:pt>
                <c:pt idx="5">
                  <c:v>313.14799875758979</c:v>
                </c:pt>
                <c:pt idx="6">
                  <c:v>448.84423772995842</c:v>
                </c:pt>
                <c:pt idx="7">
                  <c:v>643.34164849426429</c:v>
                </c:pt>
                <c:pt idx="8">
                  <c:v>922.12050839856545</c:v>
                </c:pt>
                <c:pt idx="9">
                  <c:v>1321.7024484570015</c:v>
                </c:pt>
                <c:pt idx="10">
                  <c:v>2231.79762546866</c:v>
                </c:pt>
                <c:pt idx="11">
                  <c:v>4585.0791611989807</c:v>
                </c:pt>
                <c:pt idx="12">
                  <c:v>9419.7389021984091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3-4EB6-9E0C-0B5EDD2C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41664"/>
        <c:axId val="165043584"/>
      </c:scatterChart>
      <c:valAx>
        <c:axId val="1650416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43584"/>
        <c:crosses val="autoZero"/>
        <c:crossBetween val="midCat"/>
      </c:valAx>
      <c:valAx>
        <c:axId val="165043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 (m²)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04166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47625</xdr:colOff>
      <xdr:row>14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4D928B-E0A7-4D90-BE74-2A3076BB7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47625</xdr:colOff>
      <xdr:row>14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4E5A16-1260-4154-9BA5-2570C3F52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9525</xdr:rowOff>
    </xdr:from>
    <xdr:to>
      <xdr:col>13</xdr:col>
      <xdr:colOff>38100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1</xdr:row>
      <xdr:rowOff>0</xdr:rowOff>
    </xdr:from>
    <xdr:to>
      <xdr:col>19</xdr:col>
      <xdr:colOff>219075</xdr:colOff>
      <xdr:row>14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15</xdr:row>
      <xdr:rowOff>57150</xdr:rowOff>
    </xdr:from>
    <xdr:to>
      <xdr:col>13</xdr:col>
      <xdr:colOff>28575</xdr:colOff>
      <xdr:row>28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15</xdr:row>
      <xdr:rowOff>47625</xdr:rowOff>
    </xdr:from>
    <xdr:to>
      <xdr:col>19</xdr:col>
      <xdr:colOff>219075</xdr:colOff>
      <xdr:row>28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190499</xdr:rowOff>
    </xdr:from>
    <xdr:to>
      <xdr:col>9</xdr:col>
      <xdr:colOff>12722</xdr:colOff>
      <xdr:row>17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12A24C-6CB0-4C16-8E91-466501EFB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10000" contrast="20000"/>
        </a:blip>
        <a:srcRect/>
        <a:stretch>
          <a:fillRect/>
        </a:stretch>
      </xdr:blipFill>
      <xdr:spPr bwMode="auto">
        <a:xfrm>
          <a:off x="609600" y="190499"/>
          <a:ext cx="4889522" cy="30956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abSelected="1" zoomScaleNormal="100" workbookViewId="0">
      <selection activeCell="J17" sqref="J17"/>
    </sheetView>
  </sheetViews>
  <sheetFormatPr defaultRowHeight="15" x14ac:dyDescent="0.25"/>
  <cols>
    <col min="1" max="1" width="9.140625" customWidth="1"/>
    <col min="7" max="7" width="9" customWidth="1"/>
  </cols>
  <sheetData>
    <row r="1" spans="1:7" x14ac:dyDescent="0.25">
      <c r="A1" s="17" t="s">
        <v>44</v>
      </c>
      <c r="B1" s="17"/>
    </row>
    <row r="2" spans="1:7" x14ac:dyDescent="0.25">
      <c r="A2" s="2" t="s">
        <v>0</v>
      </c>
      <c r="B2" s="13">
        <f>4.5*10^6</f>
        <v>4500000</v>
      </c>
      <c r="C2" t="s">
        <v>42</v>
      </c>
      <c r="D2" s="3" t="s">
        <v>0</v>
      </c>
      <c r="E2" s="3">
        <f>0.1*B2/(24*60)</f>
        <v>312.5</v>
      </c>
      <c r="F2" t="s">
        <v>28</v>
      </c>
    </row>
    <row r="3" spans="1:7" x14ac:dyDescent="0.25">
      <c r="A3" s="2" t="s">
        <v>5</v>
      </c>
      <c r="B3" s="14">
        <v>2.5</v>
      </c>
      <c r="C3" t="s">
        <v>4</v>
      </c>
      <c r="D3" s="1" t="s">
        <v>8</v>
      </c>
      <c r="E3" s="6">
        <f>B7</f>
        <v>51</v>
      </c>
      <c r="F3" t="s">
        <v>7</v>
      </c>
    </row>
    <row r="4" spans="1:7" x14ac:dyDescent="0.25">
      <c r="A4" s="2" t="s">
        <v>6</v>
      </c>
      <c r="B4" s="14">
        <v>10.9</v>
      </c>
      <c r="C4" t="s">
        <v>4</v>
      </c>
      <c r="D4" s="1" t="s">
        <v>9</v>
      </c>
      <c r="E4" s="6">
        <f>E3*(B3/B4)</f>
        <v>11.697247706422017</v>
      </c>
      <c r="F4" t="s">
        <v>7</v>
      </c>
    </row>
    <row r="6" spans="1:7" x14ac:dyDescent="0.25">
      <c r="A6" s="2" t="s">
        <v>2</v>
      </c>
      <c r="B6" s="2" t="s">
        <v>3</v>
      </c>
      <c r="C6" s="7" t="s">
        <v>10</v>
      </c>
      <c r="D6" s="7" t="s">
        <v>19</v>
      </c>
      <c r="E6" s="12" t="s">
        <v>38</v>
      </c>
      <c r="F6" s="7" t="s">
        <v>11</v>
      </c>
      <c r="G6" s="7" t="s">
        <v>16</v>
      </c>
    </row>
    <row r="7" spans="1:7" x14ac:dyDescent="0.25">
      <c r="A7" s="13">
        <v>0</v>
      </c>
      <c r="B7" s="14">
        <v>51</v>
      </c>
      <c r="C7" s="8">
        <f t="shared" ref="C7:C16" si="0">D./(A7+E.)+F.</f>
        <v>52.121663566011819</v>
      </c>
      <c r="D7" s="7">
        <f>(C7-B7)^2</f>
        <v>1.2581291553183493</v>
      </c>
      <c r="E7" s="10">
        <f t="shared" ref="E7:E16" si="1">$B$3*$E$3/B7</f>
        <v>2.5</v>
      </c>
      <c r="F7" s="7">
        <f t="shared" ref="F7:F16" si="2">A.*A7^2+B.*A7+C.</f>
        <v>2.256772366327954</v>
      </c>
      <c r="G7" s="7">
        <f>(F7-E7)^2</f>
        <v>5.915968178170302E-2</v>
      </c>
    </row>
    <row r="8" spans="1:7" x14ac:dyDescent="0.25">
      <c r="A8" s="13">
        <v>1</v>
      </c>
      <c r="B8" s="14">
        <v>43.5</v>
      </c>
      <c r="C8" s="8">
        <f t="shared" si="0"/>
        <v>42.0959504756893</v>
      </c>
      <c r="D8" s="7">
        <f t="shared" ref="D8:D16" si="3">(C8-B8)^2</f>
        <v>1.9713550667171038</v>
      </c>
      <c r="E8" s="10">
        <f t="shared" si="1"/>
        <v>2.9310344827586206</v>
      </c>
      <c r="F8" s="7">
        <f t="shared" si="2"/>
        <v>2.957527603788956</v>
      </c>
      <c r="G8" s="7">
        <f t="shared" ref="G8:G16" si="4">(F8-E8)^2</f>
        <v>7.0188546192800037E-4</v>
      </c>
    </row>
    <row r="9" spans="1:7" x14ac:dyDescent="0.25">
      <c r="A9" s="13">
        <v>2</v>
      </c>
      <c r="B9" s="14">
        <v>37</v>
      </c>
      <c r="C9" s="8">
        <f t="shared" si="0"/>
        <v>35.452098396382915</v>
      </c>
      <c r="D9" s="7">
        <f t="shared" si="3"/>
        <v>2.3959993744803425</v>
      </c>
      <c r="E9" s="10">
        <f t="shared" si="1"/>
        <v>3.4459459459459461</v>
      </c>
      <c r="F9" s="7">
        <f t="shared" si="2"/>
        <v>3.6322933422912396</v>
      </c>
      <c r="G9" s="7">
        <f t="shared" si="4"/>
        <v>3.4725352124669907E-2</v>
      </c>
    </row>
    <row r="10" spans="1:7" x14ac:dyDescent="0.25">
      <c r="A10" s="13">
        <v>3</v>
      </c>
      <c r="B10" s="14">
        <v>30.6</v>
      </c>
      <c r="C10" s="8">
        <f t="shared" si="0"/>
        <v>30.725910204878005</v>
      </c>
      <c r="D10" s="7">
        <f t="shared" si="3"/>
        <v>1.5853379692420851E-2</v>
      </c>
      <c r="E10" s="10">
        <f t="shared" si="1"/>
        <v>4.1666666666666661</v>
      </c>
      <c r="F10" s="7">
        <f t="shared" si="2"/>
        <v>4.2810695818348048</v>
      </c>
      <c r="G10" s="7">
        <f t="shared" si="4"/>
        <v>1.3088026998968345E-2</v>
      </c>
    </row>
    <row r="11" spans="1:7" x14ac:dyDescent="0.25">
      <c r="A11" s="13">
        <v>5</v>
      </c>
      <c r="B11" s="14">
        <v>23</v>
      </c>
      <c r="C11" s="8">
        <f t="shared" si="0"/>
        <v>24.449340696476291</v>
      </c>
      <c r="D11" s="7">
        <f t="shared" si="3"/>
        <v>2.1005884544623807</v>
      </c>
      <c r="E11" s="10">
        <f t="shared" si="1"/>
        <v>5.5434782608695654</v>
      </c>
      <c r="F11" s="7">
        <f t="shared" si="2"/>
        <v>5.5006535640457805</v>
      </c>
      <c r="G11" s="7">
        <f t="shared" si="4"/>
        <v>1.8339546580490899E-3</v>
      </c>
    </row>
    <row r="12" spans="1:7" x14ac:dyDescent="0.25">
      <c r="A12" s="13">
        <v>8</v>
      </c>
      <c r="B12" s="14">
        <v>17.899999999999999</v>
      </c>
      <c r="C12" s="8">
        <f t="shared" si="0"/>
        <v>18.980654340035745</v>
      </c>
      <c r="D12" s="7">
        <f t="shared" si="3"/>
        <v>1.1678138026380942</v>
      </c>
      <c r="E12" s="10">
        <f t="shared" si="1"/>
        <v>7.1229050279329611</v>
      </c>
      <c r="F12" s="7">
        <f t="shared" si="2"/>
        <v>7.1351082951718556</v>
      </c>
      <c r="G12" s="7">
        <f t="shared" si="4"/>
        <v>1.489197313038766E-4</v>
      </c>
    </row>
    <row r="13" spans="1:7" x14ac:dyDescent="0.25">
      <c r="A13" s="13">
        <v>12</v>
      </c>
      <c r="B13" s="14">
        <v>14.3</v>
      </c>
      <c r="C13" s="8">
        <f t="shared" si="0"/>
        <v>14.893336450222291</v>
      </c>
      <c r="D13" s="7">
        <f t="shared" si="3"/>
        <v>0.35204814316238853</v>
      </c>
      <c r="E13" s="10">
        <f t="shared" si="1"/>
        <v>8.9160839160839149</v>
      </c>
      <c r="F13" s="7">
        <f t="shared" si="2"/>
        <v>8.950528284584566</v>
      </c>
      <c r="G13" s="7">
        <f t="shared" si="4"/>
        <v>1.1864145214086404E-3</v>
      </c>
    </row>
    <row r="14" spans="1:7" x14ac:dyDescent="0.25">
      <c r="A14" s="13">
        <v>16</v>
      </c>
      <c r="B14" s="14">
        <v>12.2</v>
      </c>
      <c r="C14" s="8">
        <f t="shared" si="0"/>
        <v>12.446761323195723</v>
      </c>
      <c r="D14" s="7">
        <f t="shared" si="3"/>
        <v>6.0891150625304431E-2</v>
      </c>
      <c r="E14" s="10">
        <f t="shared" si="1"/>
        <v>10.450819672131148</v>
      </c>
      <c r="F14" s="7">
        <f t="shared" si="2"/>
        <v>10.350116290657784</v>
      </c>
      <c r="G14" s="7">
        <f t="shared" si="4"/>
        <v>1.0141171040169915E-2</v>
      </c>
    </row>
    <row r="15" spans="1:7" x14ac:dyDescent="0.25">
      <c r="A15" s="13">
        <v>20</v>
      </c>
      <c r="B15" s="14">
        <v>11.2</v>
      </c>
      <c r="C15" s="8">
        <f t="shared" si="0"/>
        <v>10.818127229403329</v>
      </c>
      <c r="D15" s="7">
        <f t="shared" si="3"/>
        <v>0.14582681292317731</v>
      </c>
      <c r="E15" s="10">
        <f t="shared" si="1"/>
        <v>11.383928571428573</v>
      </c>
      <c r="F15" s="7">
        <f t="shared" si="2"/>
        <v>11.333872313391506</v>
      </c>
      <c r="G15" s="7">
        <f t="shared" si="4"/>
        <v>2.5056289686734273E-3</v>
      </c>
    </row>
    <row r="16" spans="1:7" x14ac:dyDescent="0.25">
      <c r="A16" s="13">
        <v>25</v>
      </c>
      <c r="B16" s="14">
        <v>10.7</v>
      </c>
      <c r="C16" s="8">
        <f t="shared" si="0"/>
        <v>9.4156805225594802</v>
      </c>
      <c r="D16" s="7">
        <f t="shared" si="3"/>
        <v>1.6494765201330881</v>
      </c>
      <c r="E16" s="10">
        <f t="shared" si="1"/>
        <v>11.915887850467291</v>
      </c>
      <c r="F16" s="7">
        <f t="shared" si="2"/>
        <v>11.978803615237494</v>
      </c>
      <c r="G16" s="7">
        <f t="shared" si="4"/>
        <v>3.9583934566195167E-3</v>
      </c>
    </row>
    <row r="17" spans="1:7" x14ac:dyDescent="0.25">
      <c r="C17" s="7" t="s">
        <v>18</v>
      </c>
      <c r="D17" s="15">
        <f>SUM(D7:D16)</f>
        <v>11.11798186015265</v>
      </c>
      <c r="F17" s="7" t="s">
        <v>17</v>
      </c>
      <c r="G17" s="15">
        <f>SUM(G7:G16)</f>
        <v>0.12744942874349374</v>
      </c>
    </row>
    <row r="19" spans="1:7" x14ac:dyDescent="0.25">
      <c r="A19" s="5" t="s">
        <v>24</v>
      </c>
      <c r="E19" s="1" t="s">
        <v>25</v>
      </c>
      <c r="F19" s="4">
        <f>(-B.+SQRT(B.^2-4*A.*(C.-B4)))/(2*A.)</f>
        <v>18.024536667148571</v>
      </c>
      <c r="G19" t="s">
        <v>15</v>
      </c>
    </row>
    <row r="20" spans="1:7" x14ac:dyDescent="0.25">
      <c r="A20" s="7" t="s">
        <v>12</v>
      </c>
      <c r="B20" s="15">
        <v>-1.2994749479359186E-2</v>
      </c>
      <c r="E20" s="1" t="s">
        <v>27</v>
      </c>
      <c r="F20" s="4">
        <f>(E2/E3)*F19</f>
        <v>110.44446487223389</v>
      </c>
      <c r="G20" t="s">
        <v>1</v>
      </c>
    </row>
    <row r="21" spans="1:7" x14ac:dyDescent="0.25">
      <c r="A21" s="7" t="s">
        <v>13</v>
      </c>
      <c r="B21" s="15">
        <v>0.71374998694036129</v>
      </c>
    </row>
    <row r="22" spans="1:7" x14ac:dyDescent="0.25">
      <c r="A22" s="7" t="s">
        <v>14</v>
      </c>
      <c r="B22" s="15">
        <v>2.256772366327954</v>
      </c>
    </row>
    <row r="23" spans="1:7" x14ac:dyDescent="0.25">
      <c r="A23" s="5" t="s">
        <v>23</v>
      </c>
      <c r="E23" s="1" t="s">
        <v>26</v>
      </c>
      <c r="F23" s="4">
        <f>D./(E4-F.)-E.</f>
        <v>17.660895065483583</v>
      </c>
      <c r="G23" t="s">
        <v>15</v>
      </c>
    </row>
    <row r="24" spans="1:7" x14ac:dyDescent="0.25">
      <c r="A24" s="9" t="s">
        <v>20</v>
      </c>
      <c r="B24" s="15">
        <v>194.16814608213812</v>
      </c>
      <c r="E24" s="1" t="s">
        <v>29</v>
      </c>
      <c r="F24" s="4">
        <f>(E2/E3)*F23</f>
        <v>108.2162687836004</v>
      </c>
      <c r="G24" t="s">
        <v>1</v>
      </c>
    </row>
    <row r="25" spans="1:7" x14ac:dyDescent="0.25">
      <c r="A25" s="9" t="s">
        <v>21</v>
      </c>
      <c r="B25" s="15">
        <v>3.9291100714456175</v>
      </c>
    </row>
    <row r="26" spans="1:7" x14ac:dyDescent="0.25">
      <c r="A26" s="9" t="s">
        <v>22</v>
      </c>
      <c r="B26" s="15">
        <v>2.7038201990789061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G6" sqref="G6"/>
    </sheetView>
  </sheetViews>
  <sheetFormatPr defaultRowHeight="15" x14ac:dyDescent="0.25"/>
  <cols>
    <col min="1" max="1" width="9.140625" customWidth="1"/>
    <col min="5" max="5" width="9.140625" customWidth="1"/>
  </cols>
  <sheetData>
    <row r="1" spans="1:6" x14ac:dyDescent="0.25">
      <c r="A1" s="17" t="s">
        <v>44</v>
      </c>
      <c r="B1" s="17"/>
    </row>
    <row r="2" spans="1:6" x14ac:dyDescent="0.25">
      <c r="A2" s="2" t="s">
        <v>31</v>
      </c>
      <c r="B2" s="13">
        <v>40</v>
      </c>
      <c r="C2" t="s">
        <v>43</v>
      </c>
      <c r="D2" s="3" t="s">
        <v>0</v>
      </c>
      <c r="E2" s="3">
        <f>B2*10^3/(24*60*B3)</f>
        <v>0.57870370370370372</v>
      </c>
      <c r="F2" t="s">
        <v>37</v>
      </c>
    </row>
    <row r="3" spans="1:6" x14ac:dyDescent="0.25">
      <c r="A3" s="2" t="s">
        <v>5</v>
      </c>
      <c r="B3" s="16">
        <v>48</v>
      </c>
      <c r="C3" t="s">
        <v>30</v>
      </c>
      <c r="D3" s="1" t="s">
        <v>8</v>
      </c>
      <c r="E3" s="6">
        <f>B9</f>
        <v>20</v>
      </c>
      <c r="F3" t="s">
        <v>7</v>
      </c>
    </row>
    <row r="4" spans="1:6" x14ac:dyDescent="0.25">
      <c r="A4" s="2" t="s">
        <v>6</v>
      </c>
      <c r="B4" s="16">
        <v>250</v>
      </c>
      <c r="C4" t="s">
        <v>30</v>
      </c>
      <c r="D4" s="1" t="s">
        <v>9</v>
      </c>
      <c r="E4" s="6">
        <f>B3*E3/B4</f>
        <v>3.84</v>
      </c>
      <c r="F4" t="s">
        <v>7</v>
      </c>
    </row>
    <row r="5" spans="1:6" x14ac:dyDescent="0.25">
      <c r="A5" s="2" t="s">
        <v>32</v>
      </c>
      <c r="B5" s="16">
        <v>2630</v>
      </c>
      <c r="C5" t="s">
        <v>30</v>
      </c>
      <c r="D5" s="1" t="s">
        <v>34</v>
      </c>
      <c r="E5" s="4">
        <f>(-1/0.036)*(LN((E4-2)/18))</f>
        <v>63.350171840979733</v>
      </c>
      <c r="F5" t="s">
        <v>15</v>
      </c>
    </row>
    <row r="6" spans="1:6" x14ac:dyDescent="0.25">
      <c r="A6" s="2" t="s">
        <v>33</v>
      </c>
      <c r="B6" s="16">
        <v>1000</v>
      </c>
      <c r="C6" t="s">
        <v>30</v>
      </c>
      <c r="D6" s="1" t="s">
        <v>35</v>
      </c>
      <c r="E6" s="4">
        <f>E2/(-0.01*(E4-(18*EXP(-0.036*0.99999*E5)+2))/(E5-0.99999*E5))</f>
        <v>873.63693348464506</v>
      </c>
      <c r="F6" t="s">
        <v>1</v>
      </c>
    </row>
    <row r="8" spans="1:6" x14ac:dyDescent="0.25">
      <c r="A8" s="2" t="s">
        <v>2</v>
      </c>
      <c r="B8" s="2" t="s">
        <v>3</v>
      </c>
      <c r="C8" s="12" t="s">
        <v>39</v>
      </c>
      <c r="D8" s="12" t="s">
        <v>40</v>
      </c>
      <c r="E8" s="12" t="s">
        <v>41</v>
      </c>
    </row>
    <row r="9" spans="1:6" x14ac:dyDescent="0.25">
      <c r="A9" s="13">
        <v>0</v>
      </c>
      <c r="B9" s="14">
        <f>18*EXP(-0.036*A9)+2</f>
        <v>20</v>
      </c>
      <c r="C9" s="10">
        <f>$B$3*$E$3/B9</f>
        <v>48</v>
      </c>
      <c r="D9" s="1" t="s">
        <v>36</v>
      </c>
      <c r="E9" s="11" t="s">
        <v>36</v>
      </c>
    </row>
    <row r="10" spans="1:6" x14ac:dyDescent="0.25">
      <c r="A10" s="13">
        <v>5</v>
      </c>
      <c r="B10" s="14">
        <f t="shared" ref="B10:B22" si="0">18*EXP(-0.036*A10)+2</f>
        <v>17.034863805402896</v>
      </c>
      <c r="C10" s="10">
        <f t="shared" ref="C10:C22" si="1">$B$3*$E$3/B10</f>
        <v>56.35501469025656</v>
      </c>
      <c r="D10" s="1">
        <f>-0.01*(B10-B9)/(A10-A9)</f>
        <v>5.9302723891942076E-3</v>
      </c>
      <c r="E10" s="11">
        <f t="shared" ref="E10:E22" si="2">$E$2/D10</f>
        <v>97.584674990339977</v>
      </c>
    </row>
    <row r="11" spans="1:6" x14ac:dyDescent="0.25">
      <c r="A11" s="13">
        <v>10</v>
      </c>
      <c r="B11" s="14">
        <f t="shared" si="0"/>
        <v>14.558173869278558</v>
      </c>
      <c r="C11" s="10">
        <f t="shared" si="1"/>
        <v>65.942336492205499</v>
      </c>
      <c r="D11" s="1">
        <f t="shared" ref="D11:D22" si="3">-0.01*(B11-B10)/(A11-A10)</f>
        <v>4.9533798722486751E-3</v>
      </c>
      <c r="E11" s="11">
        <f t="shared" si="2"/>
        <v>116.83006727303369</v>
      </c>
    </row>
    <row r="12" spans="1:6" x14ac:dyDescent="0.25">
      <c r="A12" s="13">
        <v>15</v>
      </c>
      <c r="B12" s="14">
        <f t="shared" si="0"/>
        <v>12.489468542731816</v>
      </c>
      <c r="C12" s="10">
        <f t="shared" si="1"/>
        <v>76.864759834690261</v>
      </c>
      <c r="D12" s="1">
        <f t="shared" si="3"/>
        <v>4.1374106530934858E-3</v>
      </c>
      <c r="E12" s="11">
        <f t="shared" si="2"/>
        <v>139.87098507396524</v>
      </c>
    </row>
    <row r="13" spans="1:6" x14ac:dyDescent="0.25">
      <c r="A13" s="13">
        <v>20</v>
      </c>
      <c r="B13" s="14">
        <f t="shared" si="0"/>
        <v>10.761540607279491</v>
      </c>
      <c r="C13" s="10">
        <f t="shared" si="1"/>
        <v>89.206558338926087</v>
      </c>
      <c r="D13" s="1">
        <f t="shared" si="3"/>
        <v>3.4558558709046499E-3</v>
      </c>
      <c r="E13" s="11">
        <f t="shared" si="2"/>
        <v>167.45597192750247</v>
      </c>
    </row>
    <row r="14" spans="1:6" x14ac:dyDescent="0.25">
      <c r="A14" s="13">
        <v>30</v>
      </c>
      <c r="B14" s="14">
        <f t="shared" si="0"/>
        <v>8.112719461608906</v>
      </c>
      <c r="C14" s="10">
        <f t="shared" si="1"/>
        <v>118.3327002175931</v>
      </c>
      <c r="D14" s="1">
        <f t="shared" si="3"/>
        <v>2.648821145670585E-3</v>
      </c>
      <c r="E14" s="11">
        <f t="shared" si="2"/>
        <v>218.47594528969114</v>
      </c>
    </row>
    <row r="15" spans="1:6" x14ac:dyDescent="0.25">
      <c r="A15" s="13">
        <v>40</v>
      </c>
      <c r="B15" s="14">
        <f t="shared" si="0"/>
        <v>6.264699656278192</v>
      </c>
      <c r="C15" s="10">
        <f t="shared" si="1"/>
        <v>153.23958891435959</v>
      </c>
      <c r="D15" s="1">
        <f t="shared" si="3"/>
        <v>1.848019805330714E-3</v>
      </c>
      <c r="E15" s="11">
        <f t="shared" si="2"/>
        <v>313.14799875758979</v>
      </c>
    </row>
    <row r="16" spans="1:6" x14ac:dyDescent="0.25">
      <c r="A16" s="13">
        <v>50</v>
      </c>
      <c r="B16" s="14">
        <f t="shared" si="0"/>
        <v>4.9753799879885579</v>
      </c>
      <c r="C16" s="10">
        <f t="shared" si="1"/>
        <v>192.95008669038521</v>
      </c>
      <c r="D16" s="1">
        <f t="shared" si="3"/>
        <v>1.2893196682896343E-3</v>
      </c>
      <c r="E16" s="11">
        <f t="shared" si="2"/>
        <v>448.84423772995842</v>
      </c>
    </row>
    <row r="17" spans="1:5" x14ac:dyDescent="0.25">
      <c r="A17" s="13">
        <v>60</v>
      </c>
      <c r="B17" s="14">
        <f t="shared" si="0"/>
        <v>4.0758521786851265</v>
      </c>
      <c r="C17" s="10">
        <f t="shared" si="1"/>
        <v>235.53356645767678</v>
      </c>
      <c r="D17" s="1">
        <f t="shared" si="3"/>
        <v>8.9952780930343135E-4</v>
      </c>
      <c r="E17" s="11">
        <f t="shared" si="2"/>
        <v>643.34164849426429</v>
      </c>
    </row>
    <row r="18" spans="1:5" x14ac:dyDescent="0.25">
      <c r="A18" s="13">
        <v>70</v>
      </c>
      <c r="B18" s="14">
        <f t="shared" si="0"/>
        <v>3.4482729214915837</v>
      </c>
      <c r="C18" s="10">
        <f t="shared" si="1"/>
        <v>278.40023741065795</v>
      </c>
      <c r="D18" s="1">
        <f t="shared" si="3"/>
        <v>6.2757925719354279E-4</v>
      </c>
      <c r="E18" s="11">
        <f t="shared" si="2"/>
        <v>922.12050839856545</v>
      </c>
    </row>
    <row r="19" spans="1:5" x14ac:dyDescent="0.25">
      <c r="A19" s="13">
        <v>80</v>
      </c>
      <c r="B19" s="14">
        <f t="shared" si="0"/>
        <v>3.0104257310144069</v>
      </c>
      <c r="C19" s="10">
        <f t="shared" si="1"/>
        <v>318.89177338266836</v>
      </c>
      <c r="D19" s="1">
        <f t="shared" si="3"/>
        <v>4.3784719047717678E-4</v>
      </c>
      <c r="E19" s="11">
        <f t="shared" si="2"/>
        <v>1321.7024484570015</v>
      </c>
    </row>
    <row r="20" spans="1:5" x14ac:dyDescent="0.25">
      <c r="A20" s="13">
        <v>100</v>
      </c>
      <c r="B20" s="14">
        <f t="shared" si="0"/>
        <v>2.4918270040512662</v>
      </c>
      <c r="C20" s="10">
        <f t="shared" si="1"/>
        <v>385.25948969940981</v>
      </c>
      <c r="D20" s="1">
        <f t="shared" si="3"/>
        <v>2.5929936348157036E-4</v>
      </c>
      <c r="E20" s="11">
        <f t="shared" si="2"/>
        <v>2231.79762546866</v>
      </c>
    </row>
    <row r="21" spans="1:5" x14ac:dyDescent="0.25">
      <c r="A21" s="13">
        <v>120</v>
      </c>
      <c r="B21" s="14">
        <f t="shared" si="0"/>
        <v>2.239397903763988</v>
      </c>
      <c r="C21" s="10">
        <f t="shared" si="1"/>
        <v>428.68665652782323</v>
      </c>
      <c r="D21" s="1">
        <f t="shared" si="3"/>
        <v>1.2621455014363915E-4</v>
      </c>
      <c r="E21" s="11">
        <f t="shared" si="2"/>
        <v>4585.0791611989807</v>
      </c>
    </row>
    <row r="22" spans="1:5" x14ac:dyDescent="0.25">
      <c r="A22" s="13">
        <v>140</v>
      </c>
      <c r="B22" s="14">
        <f t="shared" si="0"/>
        <v>2.1165274697292094</v>
      </c>
      <c r="C22" s="10">
        <f t="shared" si="1"/>
        <v>453.5731351140098</v>
      </c>
      <c r="D22" s="1">
        <f t="shared" si="3"/>
        <v>6.1435217017389299E-5</v>
      </c>
      <c r="E22" s="11">
        <f t="shared" si="2"/>
        <v>9419.7389021984091</v>
      </c>
    </row>
  </sheetData>
  <sheetProtection algorithmName="SHA-512" hashValue="uZ6GNvK3E/ytAbmgtSltTq6jW+3RFV81uHp81mEGYpUNgdy8TqX1WFEsaRhSie39Vpz8kUUhkJEeE3QDpDKDTA==" saltValue="fLsdvM+Wkutuzj4XxItzOw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17" sqref="K17"/>
    </sheetView>
  </sheetViews>
  <sheetFormatPr defaultRowHeight="15" x14ac:dyDescent="0.25"/>
  <sheetData/>
  <sheetProtection algorithmName="SHA-512" hashValue="qQ9fE1qx3POkQRVflobICdgNCPZj9Not+pRhUe4j5LRypk2OhufsB4Ws1qSOddAuLTpITkWNSX3vbBa9y+Zr1A==" saltValue="mUTRQ53WV3OIaDU74lpf/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18" t="s">
        <v>45</v>
      </c>
      <c r="C3" s="19"/>
      <c r="D3" s="19"/>
      <c r="E3" s="20"/>
    </row>
    <row r="4" spans="2:5" x14ac:dyDescent="0.25">
      <c r="B4" s="21" t="s">
        <v>46</v>
      </c>
      <c r="C4" s="22" t="s">
        <v>47</v>
      </c>
      <c r="D4" s="22"/>
      <c r="E4" s="23"/>
    </row>
    <row r="5" spans="2:5" ht="15.75" thickBot="1" x14ac:dyDescent="0.3">
      <c r="B5" s="24" t="s">
        <v>48</v>
      </c>
      <c r="C5" s="25">
        <v>2017</v>
      </c>
      <c r="D5" s="26"/>
      <c r="E5" s="27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12</vt:i4>
      </vt:variant>
    </vt:vector>
  </HeadingPairs>
  <TitlesOfParts>
    <vt:vector size="16" baseType="lpstr">
      <vt:lpstr>eq.data</vt:lpstr>
      <vt:lpstr>eq.function</vt:lpstr>
      <vt:lpstr>Figures</vt:lpstr>
      <vt:lpstr>Credits</vt:lpstr>
      <vt:lpstr>A.</vt:lpstr>
      <vt:lpstr>A..</vt:lpstr>
      <vt:lpstr>B.</vt:lpstr>
      <vt:lpstr>B..</vt:lpstr>
      <vt:lpstr>C.</vt:lpstr>
      <vt:lpstr>C..</vt:lpstr>
      <vt:lpstr>D.</vt:lpstr>
      <vt:lpstr>D..</vt:lpstr>
      <vt:lpstr>E.</vt:lpstr>
      <vt:lpstr>E..</vt:lpstr>
      <vt:lpstr>F.</vt:lpstr>
      <vt:lpstr>F..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2017-03-27T03:56:23Z</dcterms:modified>
</cp:coreProperties>
</file>