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kMl96ywqkyOsNtAjNNDOMvQXxjppHcjC9gkues5aUUhJAjmdNT4oi4cL3zcmJhz//XdqZseLjRfTfGqe1nXRsg==" workbookSaltValue="JN/EqM9wqBIVx3my0w9H3A==" workbookSpinCount="100000" lockStructure="1"/>
  <bookViews>
    <workbookView xWindow="360" yWindow="300" windowWidth="18735" windowHeight="11700"/>
  </bookViews>
  <sheets>
    <sheet name="Sterilization.calc" sheetId="1" r:id="rId1"/>
    <sheet name="Sterilization.num" sheetId="2" r:id="rId2"/>
    <sheet name="Pasteurization" sheetId="3" r:id="rId3"/>
    <sheet name="Credits" sheetId="5" r:id="rId4"/>
  </sheets>
  <externalReferences>
    <externalReference r:id="rId5"/>
    <externalReference r:id="rId6"/>
  </externalReferences>
  <definedNames>
    <definedName name="A.">[1]Operation!$C$3</definedName>
    <definedName name="ae">[2]Main!#REF!</definedName>
    <definedName name="ai">[2]Main!$M$10</definedName>
    <definedName name="ao">[2]Main!$P$10</definedName>
    <definedName name="Area">[2]Main!$T$13</definedName>
    <definedName name="at">[2]Main!$M$8</definedName>
    <definedName name="B">[2]Main!$P$8</definedName>
    <definedName name="B.">[1]Operation!$C$4</definedName>
    <definedName name="C.">[1]Operation!$C$5</definedName>
    <definedName name="Cpc">[2]Main!$C$13</definedName>
    <definedName name="Cpe">[2]Main!#REF!</definedName>
    <definedName name="Cph">[2]Main!$F$13</definedName>
    <definedName name="Cpi">[2]Main!$M$12</definedName>
    <definedName name="Cpo">[2]Main!$P$12</definedName>
    <definedName name="D.">[1]Equilibrium!$R$3</definedName>
    <definedName name="D_shell">[2]Main!#REF!</definedName>
    <definedName name="Deq">[2]Main!$T$4</definedName>
    <definedName name="Dh">[2]Main!#REF!</definedName>
    <definedName name="Dshell">[2]Main!$P$4</definedName>
    <definedName name="dT">[2]Main!$J$16</definedName>
    <definedName name="dTc">[2]Main!$C$10</definedName>
    <definedName name="Dte">[2]Main!#REF!</definedName>
    <definedName name="dTh">[2]Main!$F$10</definedName>
    <definedName name="Dti">[2]Main!#REF!</definedName>
    <definedName name="dTlm">[2]Main!$J$10</definedName>
    <definedName name="Dtube_e">[2]Main!$M$5</definedName>
    <definedName name="Dtube_i">[2]Main!$M$4</definedName>
    <definedName name="E.">[1]Equilibrium!$R$4</definedName>
    <definedName name="eu">[2]Main!#REF!</definedName>
    <definedName name="F">[2]Main!$J$15</definedName>
    <definedName name="F." localSheetId="3">[1]Equilibrium!$R$5</definedName>
    <definedName name="Gi">[2]Main!$M$17</definedName>
    <definedName name="Go">[2]Main!$P$17</definedName>
    <definedName name="h_i">[2]Main!$M$25</definedName>
    <definedName name="h_o">[2]Main!$P$25</definedName>
    <definedName name="hi">[2]Main!$M$21</definedName>
    <definedName name="hi2_">[2]Main!#REF!</definedName>
    <definedName name="hii">[2]Main!$M$22</definedName>
    <definedName name="ho">[2]Main!$P$21</definedName>
    <definedName name="ho2_">[2]Main!#REF!</definedName>
    <definedName name="k_x.a">[1]Absorption_packed!#REF!</definedName>
    <definedName name="kc">[2]Main!$C$14</definedName>
    <definedName name="ke">[2]Main!#REF!</definedName>
    <definedName name="kh">[2]Main!$F$14</definedName>
    <definedName name="ki">[2]Main!$M$13</definedName>
    <definedName name="ko">[2]Main!$P$13</definedName>
    <definedName name="L.">[1]Absorption_packed!$B$6</definedName>
    <definedName name="Lt">[2]Main!$M$7</definedName>
    <definedName name="mc">[2]Main!$C$4</definedName>
    <definedName name="me">[2]Main!#REF!</definedName>
    <definedName name="mh">[2]Main!$F$4</definedName>
    <definedName name="mi">[2]Main!$M$11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mo">[2]Main!$P$11</definedName>
    <definedName name="np">[2]Main!$P$6</definedName>
    <definedName name="nt">[2]Main!$M$6</definedName>
    <definedName name="P">[2]Main!$P$7</definedName>
    <definedName name="phi_i">[2]Main!$M$24</definedName>
    <definedName name="phi_o">[2]Main!$P$24</definedName>
    <definedName name="Pr_i">[2]Main!$M$19</definedName>
    <definedName name="Pr_o">[2]Main!$P$19</definedName>
    <definedName name="Q">[2]Main!$J$12</definedName>
    <definedName name="R.">[2]Main!$J$13</definedName>
    <definedName name="ral">[2]Main!$T$5</definedName>
    <definedName name="Rd">[2]Main!$T$3</definedName>
    <definedName name="Rdc">[2]Main!#REF!</definedName>
    <definedName name="Rdh">[2]Main!#REF!</definedName>
    <definedName name="Rdshell">[2]Main!$P$3</definedName>
    <definedName name="Rdtube">[2]Main!$M$3</definedName>
    <definedName name="Re_i">[2]Main!$M$18</definedName>
    <definedName name="Re_o">[2]Main!$P$18</definedName>
    <definedName name="ro_c">[2]Main!$C$16</definedName>
    <definedName name="ro_e">[2]Main!#REF!</definedName>
    <definedName name="ro_h">[2]Main!$F$16</definedName>
    <definedName name="ro_i">[2]Main!$M$15</definedName>
    <definedName name="ro_o">[2]Main!$P$15</definedName>
    <definedName name="S" localSheetId="3">[1]Absorption_packed!$E$2</definedName>
    <definedName name="S">[2]Main!#REF!</definedName>
    <definedName name="S.">[2]Main!$J$14</definedName>
    <definedName name="Squared">[2]Main!$J$4</definedName>
    <definedName name="Tc1_">[2]Main!$C$7</definedName>
    <definedName name="Tc2_">[2]Main!$C$8</definedName>
    <definedName name="Tcm">[2]Main!$C$9</definedName>
    <definedName name="Th1_">[2]Main!$F$7</definedName>
    <definedName name="Th2_">[2]Main!$F$8</definedName>
    <definedName name="Thm">[2]Main!$F$9</definedName>
    <definedName name="Triangular">[2]Main!$J$3</definedName>
    <definedName name="U">[2]Main!$T$14</definedName>
    <definedName name="u_i">[2]Main!$M$23</definedName>
    <definedName name="u_o">[2]Main!$P$23</definedName>
    <definedName name="uc">[2]Main!$C$15</definedName>
    <definedName name="Uclean">[2]Main!$T$10</definedName>
    <definedName name="uh">[2]Main!$F$15</definedName>
    <definedName name="ui">[2]Main!$M$14</definedName>
    <definedName name="uo">[2]Main!$P$14</definedName>
    <definedName name="V.">[1]Absorption_packed!$B$2</definedName>
    <definedName name="Vc">[2]Main!$C$3</definedName>
    <definedName name="x1.">[1]Absorption_packed!$B$9</definedName>
    <definedName name="x2.">[1]Absorption_packed!$B$7</definedName>
    <definedName name="y1.">[1]Absorption_packed!$B$3</definedName>
    <definedName name="y2.">[1]Absorption_packed!$B$4</definedName>
  </definedNames>
  <calcPr calcId="171027"/>
</workbook>
</file>

<file path=xl/calcChain.xml><?xml version="1.0" encoding="utf-8"?>
<calcChain xmlns="http://schemas.openxmlformats.org/spreadsheetml/2006/main">
  <c r="I8" i="3" l="1"/>
  <c r="F8" i="3"/>
  <c r="I13" i="3"/>
  <c r="F13" i="3"/>
  <c r="B7" i="3"/>
  <c r="B2" i="3" s="1"/>
  <c r="F8" i="2"/>
  <c r="F9" i="2"/>
  <c r="F10" i="2"/>
  <c r="F11" i="2"/>
  <c r="F12" i="2"/>
  <c r="F13" i="2"/>
  <c r="F7" i="2"/>
  <c r="B7" i="2"/>
  <c r="B2" i="2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7" i="1"/>
  <c r="I7" i="1" s="1"/>
  <c r="B7" i="1"/>
  <c r="B2" i="1"/>
  <c r="I15" i="3" l="1"/>
  <c r="F15" i="3"/>
  <c r="G8" i="2"/>
  <c r="G9" i="2" s="1"/>
  <c r="G10" i="2" s="1"/>
  <c r="G11" i="2" s="1"/>
  <c r="G12" i="2" s="1"/>
  <c r="G13" i="2" s="1"/>
  <c r="B10" i="2" s="1"/>
  <c r="I17" i="1"/>
  <c r="B10" i="1" s="1"/>
  <c r="H17" i="1"/>
</calcChain>
</file>

<file path=xl/sharedStrings.xml><?xml version="1.0" encoding="utf-8"?>
<sst xmlns="http://schemas.openxmlformats.org/spreadsheetml/2006/main" count="103" uniqueCount="37">
  <si>
    <t>Clostridium botulinum</t>
  </si>
  <si>
    <t>N/No</t>
  </si>
  <si>
    <t>Do</t>
  </si>
  <si>
    <t>To</t>
  </si>
  <si>
    <t>T</t>
  </si>
  <si>
    <t>°F</t>
  </si>
  <si>
    <t>z</t>
  </si>
  <si>
    <t>min</t>
  </si>
  <si>
    <t>t</t>
  </si>
  <si>
    <t>Fo</t>
  </si>
  <si>
    <t>D(T)</t>
  </si>
  <si>
    <t>Stage</t>
  </si>
  <si>
    <t>Ti</t>
  </si>
  <si>
    <t>tf</t>
  </si>
  <si>
    <t>to</t>
  </si>
  <si>
    <t>TOTAL</t>
  </si>
  <si>
    <t>-</t>
  </si>
  <si>
    <t>Fo.req</t>
  </si>
  <si>
    <t>Fo.calc</t>
  </si>
  <si>
    <t>Fo.num</t>
  </si>
  <si>
    <t>exp</t>
  </si>
  <si>
    <t>Process:</t>
  </si>
  <si>
    <t>Condition 1:</t>
  </si>
  <si>
    <t>Mycobacterium tuberculosis</t>
  </si>
  <si>
    <t>Condition 2:</t>
  </si>
  <si>
    <t>Milk Processing</t>
  </si>
  <si>
    <t>F(T)</t>
  </si>
  <si>
    <t>If Fo.calc &gt; Fo.req, the process is adequate.</t>
  </si>
  <si>
    <t>Sterilization (analytical)</t>
  </si>
  <si>
    <t>Initial Data:</t>
  </si>
  <si>
    <t>Sterilization (numerical)</t>
  </si>
  <si>
    <t>If Fo.num &gt; Fo.req, the process is adequate.</t>
  </si>
  <si>
    <t>Pasteurization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</si>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</sst>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5" borderId="2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8" xfId="0" applyFill="1" applyBorder="1"/>
    <xf numFmtId="0" fontId="2" fillId="5" borderId="3" xfId="0" applyFont="1" applyFill="1" applyBorder="1"/>
    <xf numFmtId="0" fontId="2" fillId="8" borderId="1" xfId="0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4" fontId="2" fillId="2" borderId="1" xfId="0" applyNumberFormat="1" applyFont="1" applyFill="1" applyBorder="1" applyAlignment="1" applyProtection="1">
      <alignment horizontal="center"/>
      <protection locked="0"/>
    </xf>
    <xf numFmtId="165" fontId="2" fillId="2" borderId="1" xfId="0" applyNumberFormat="1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2" fontId="2" fillId="2" borderId="1" xfId="0" applyNumberFormat="1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tabSelected="1" workbookViewId="0">
      <selection activeCell="L17" sqref="L17"/>
    </sheetView>
  </sheetViews>
  <sheetFormatPr defaultRowHeight="15" x14ac:dyDescent="0.25"/>
  <cols>
    <col min="5" max="5" width="9.140625" customWidth="1"/>
  </cols>
  <sheetData>
    <row r="1" spans="1:11" x14ac:dyDescent="0.25">
      <c r="A1" s="29" t="s">
        <v>29</v>
      </c>
      <c r="B1" s="29"/>
    </row>
    <row r="2" spans="1:11" x14ac:dyDescent="0.25">
      <c r="A2" s="7" t="s">
        <v>1</v>
      </c>
      <c r="B2" s="22">
        <f>10^-12</f>
        <v>9.9999999999999998E-13</v>
      </c>
      <c r="I2" s="27" t="s">
        <v>28</v>
      </c>
      <c r="J2" s="27"/>
      <c r="K2" s="27"/>
    </row>
    <row r="3" spans="1:11" x14ac:dyDescent="0.25">
      <c r="A3" s="7" t="s">
        <v>3</v>
      </c>
      <c r="B3" s="22">
        <v>250</v>
      </c>
      <c r="C3" t="s">
        <v>5</v>
      </c>
      <c r="I3" s="28" t="s">
        <v>0</v>
      </c>
      <c r="J3" s="28"/>
      <c r="K3" s="28"/>
    </row>
    <row r="4" spans="1:11" x14ac:dyDescent="0.25">
      <c r="A4" s="7" t="s">
        <v>2</v>
      </c>
      <c r="B4" s="22">
        <v>1</v>
      </c>
      <c r="C4" t="s">
        <v>7</v>
      </c>
    </row>
    <row r="5" spans="1:11" x14ac:dyDescent="0.25">
      <c r="A5" s="7" t="s">
        <v>6</v>
      </c>
      <c r="B5" s="22">
        <v>18</v>
      </c>
      <c r="C5" t="s">
        <v>5</v>
      </c>
      <c r="D5" s="4" t="s">
        <v>21</v>
      </c>
      <c r="E5" s="10"/>
    </row>
    <row r="6" spans="1:11" x14ac:dyDescent="0.25">
      <c r="A6" s="7" t="s">
        <v>4</v>
      </c>
      <c r="B6" s="22">
        <v>250</v>
      </c>
      <c r="C6" t="s">
        <v>5</v>
      </c>
      <c r="D6" s="21" t="s">
        <v>11</v>
      </c>
      <c r="E6" s="7" t="s">
        <v>12</v>
      </c>
      <c r="F6" s="7" t="s">
        <v>14</v>
      </c>
      <c r="G6" s="7" t="s">
        <v>13</v>
      </c>
      <c r="H6" s="21" t="s">
        <v>8</v>
      </c>
      <c r="I6" s="21" t="s">
        <v>9</v>
      </c>
    </row>
    <row r="7" spans="1:11" x14ac:dyDescent="0.25">
      <c r="A7" s="3" t="s">
        <v>10</v>
      </c>
      <c r="B7" s="2">
        <f>B4*10^((B3-B6)/B5)</f>
        <v>1</v>
      </c>
      <c r="C7" t="s">
        <v>7</v>
      </c>
      <c r="D7" s="5">
        <v>1</v>
      </c>
      <c r="E7" s="22">
        <v>160</v>
      </c>
      <c r="F7" s="22">
        <v>0</v>
      </c>
      <c r="G7" s="22">
        <v>20</v>
      </c>
      <c r="H7" s="5">
        <f>G7-F7</f>
        <v>20</v>
      </c>
      <c r="I7" s="5">
        <f>H7*10^((E7-$B$3)/$B$5)</f>
        <v>2.0000000000000001E-4</v>
      </c>
    </row>
    <row r="8" spans="1:11" x14ac:dyDescent="0.25">
      <c r="D8" s="5">
        <v>2</v>
      </c>
      <c r="E8" s="22">
        <v>210</v>
      </c>
      <c r="F8" s="22">
        <v>20</v>
      </c>
      <c r="G8" s="22">
        <v>40</v>
      </c>
      <c r="H8" s="5">
        <f t="shared" ref="H8:H16" si="0">G8-F8</f>
        <v>20</v>
      </c>
      <c r="I8" s="5">
        <f t="shared" ref="I8:I16" si="1">H8*10^((E8-$B$3)/$B$5)</f>
        <v>0.11989685006378811</v>
      </c>
    </row>
    <row r="9" spans="1:11" x14ac:dyDescent="0.25">
      <c r="A9" s="7" t="s">
        <v>17</v>
      </c>
      <c r="B9" s="23">
        <v>2.5</v>
      </c>
      <c r="C9" t="s">
        <v>7</v>
      </c>
      <c r="D9" s="5">
        <v>3</v>
      </c>
      <c r="E9" s="22">
        <v>230</v>
      </c>
      <c r="F9" s="22">
        <v>40</v>
      </c>
      <c r="G9" s="22">
        <v>73</v>
      </c>
      <c r="H9" s="5">
        <f t="shared" si="0"/>
        <v>33</v>
      </c>
      <c r="I9" s="5">
        <f t="shared" si="1"/>
        <v>2.5550701528477187</v>
      </c>
    </row>
    <row r="10" spans="1:11" x14ac:dyDescent="0.25">
      <c r="A10" s="8" t="s">
        <v>18</v>
      </c>
      <c r="B10" s="9">
        <f>I17</f>
        <v>2.6751670029115067</v>
      </c>
      <c r="C10" t="s">
        <v>7</v>
      </c>
      <c r="D10" s="5">
        <v>4</v>
      </c>
      <c r="E10" s="22"/>
      <c r="F10" s="22"/>
      <c r="G10" s="22"/>
      <c r="H10" s="5">
        <f t="shared" si="0"/>
        <v>0</v>
      </c>
      <c r="I10" s="5">
        <f t="shared" si="1"/>
        <v>0</v>
      </c>
    </row>
    <row r="11" spans="1:11" x14ac:dyDescent="0.25">
      <c r="D11" s="5">
        <v>5</v>
      </c>
      <c r="E11" s="22"/>
      <c r="F11" s="22"/>
      <c r="G11" s="22"/>
      <c r="H11" s="5">
        <f t="shared" si="0"/>
        <v>0</v>
      </c>
      <c r="I11" s="5">
        <f t="shared" si="1"/>
        <v>0</v>
      </c>
    </row>
    <row r="12" spans="1:11" x14ac:dyDescent="0.25">
      <c r="D12" s="5">
        <v>6</v>
      </c>
      <c r="E12" s="22"/>
      <c r="F12" s="22"/>
      <c r="G12" s="22"/>
      <c r="H12" s="5">
        <f t="shared" si="0"/>
        <v>0</v>
      </c>
      <c r="I12" s="5">
        <f t="shared" si="1"/>
        <v>0</v>
      </c>
    </row>
    <row r="13" spans="1:11" x14ac:dyDescent="0.25">
      <c r="D13" s="5">
        <v>7</v>
      </c>
      <c r="E13" s="22"/>
      <c r="F13" s="22"/>
      <c r="G13" s="22"/>
      <c r="H13" s="5">
        <f t="shared" si="0"/>
        <v>0</v>
      </c>
      <c r="I13" s="5">
        <f t="shared" si="1"/>
        <v>0</v>
      </c>
    </row>
    <row r="14" spans="1:11" x14ac:dyDescent="0.25">
      <c r="D14" s="5">
        <v>8</v>
      </c>
      <c r="E14" s="22"/>
      <c r="F14" s="22"/>
      <c r="G14" s="22"/>
      <c r="H14" s="5">
        <f t="shared" si="0"/>
        <v>0</v>
      </c>
      <c r="I14" s="5">
        <f t="shared" si="1"/>
        <v>0</v>
      </c>
    </row>
    <row r="15" spans="1:11" x14ac:dyDescent="0.25">
      <c r="D15" s="5">
        <v>9</v>
      </c>
      <c r="E15" s="22"/>
      <c r="F15" s="22"/>
      <c r="G15" s="22"/>
      <c r="H15" s="5">
        <f t="shared" si="0"/>
        <v>0</v>
      </c>
      <c r="I15" s="5">
        <f t="shared" si="1"/>
        <v>0</v>
      </c>
    </row>
    <row r="16" spans="1:11" x14ac:dyDescent="0.25">
      <c r="D16" s="5">
        <v>10</v>
      </c>
      <c r="E16" s="22"/>
      <c r="F16" s="22"/>
      <c r="G16" s="22"/>
      <c r="H16" s="5">
        <f t="shared" si="0"/>
        <v>0</v>
      </c>
      <c r="I16" s="5">
        <f t="shared" si="1"/>
        <v>0</v>
      </c>
    </row>
    <row r="17" spans="4:9" x14ac:dyDescent="0.25">
      <c r="D17" s="1" t="s">
        <v>15</v>
      </c>
      <c r="E17" s="1" t="s">
        <v>16</v>
      </c>
      <c r="F17" s="1" t="s">
        <v>16</v>
      </c>
      <c r="G17" s="1" t="s">
        <v>16</v>
      </c>
      <c r="H17" s="1">
        <f t="shared" ref="H17" si="2">SUM(H7:H16)</f>
        <v>73</v>
      </c>
      <c r="I17" s="6">
        <f>SUM(I7:I16)</f>
        <v>2.6751670029115067</v>
      </c>
    </row>
    <row r="19" spans="4:9" x14ac:dyDescent="0.25">
      <c r="D19" s="30" t="s">
        <v>27</v>
      </c>
      <c r="E19" s="30"/>
      <c r="F19" s="30"/>
      <c r="G19" s="30"/>
      <c r="H19" s="30"/>
    </row>
  </sheetData>
  <sheetProtection algorithmName="SHA-512" hashValue="A5gUAPs3MBc8tP7YoA/huunCH8OpHQJipGdAR5L5FTnZn+Do8BNbFQ3i/xl+1DHoUaexrj79r9ZjeYH5qv3Xtg==" saltValue="y4zSHhDJvjJTcKTDu8JaZA==" spinCount="100000" sheet="1" objects="1" scenarios="1"/>
  <mergeCells count="4">
    <mergeCell ref="I2:K2"/>
    <mergeCell ref="I3:K3"/>
    <mergeCell ref="A1:B1"/>
    <mergeCell ref="D19:H19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selection activeCell="F6" sqref="F6"/>
    </sheetView>
  </sheetViews>
  <sheetFormatPr defaultRowHeight="15" x14ac:dyDescent="0.25"/>
  <cols>
    <col min="5" max="5" width="9.140625" customWidth="1"/>
    <col min="7" max="7" width="9.140625" customWidth="1"/>
  </cols>
  <sheetData>
    <row r="1" spans="1:11" x14ac:dyDescent="0.25">
      <c r="A1" s="29" t="s">
        <v>29</v>
      </c>
      <c r="B1" s="29"/>
    </row>
    <row r="2" spans="1:11" x14ac:dyDescent="0.25">
      <c r="A2" s="7" t="s">
        <v>1</v>
      </c>
      <c r="B2" s="22">
        <f>10^-12</f>
        <v>9.9999999999999998E-13</v>
      </c>
      <c r="I2" s="27" t="s">
        <v>30</v>
      </c>
      <c r="J2" s="27"/>
      <c r="K2" s="27"/>
    </row>
    <row r="3" spans="1:11" x14ac:dyDescent="0.25">
      <c r="A3" s="7" t="s">
        <v>3</v>
      </c>
      <c r="B3" s="22">
        <v>250</v>
      </c>
      <c r="C3" t="s">
        <v>5</v>
      </c>
      <c r="I3" s="28" t="s">
        <v>0</v>
      </c>
      <c r="J3" s="28"/>
      <c r="K3" s="28"/>
    </row>
    <row r="4" spans="1:11" x14ac:dyDescent="0.25">
      <c r="A4" s="7" t="s">
        <v>2</v>
      </c>
      <c r="B4" s="22">
        <v>1</v>
      </c>
      <c r="C4" t="s">
        <v>7</v>
      </c>
    </row>
    <row r="5" spans="1:11" x14ac:dyDescent="0.25">
      <c r="A5" s="7" t="s">
        <v>6</v>
      </c>
      <c r="B5" s="22">
        <v>18</v>
      </c>
      <c r="C5" t="s">
        <v>5</v>
      </c>
      <c r="D5" s="4" t="s">
        <v>21</v>
      </c>
    </row>
    <row r="6" spans="1:11" x14ac:dyDescent="0.25">
      <c r="A6" s="7" t="s">
        <v>4</v>
      </c>
      <c r="B6" s="22">
        <v>250</v>
      </c>
      <c r="C6" t="s">
        <v>5</v>
      </c>
      <c r="D6" s="7" t="s">
        <v>12</v>
      </c>
      <c r="E6" s="7" t="s">
        <v>8</v>
      </c>
      <c r="F6" s="21" t="s">
        <v>20</v>
      </c>
      <c r="G6" s="21" t="s">
        <v>9</v>
      </c>
    </row>
    <row r="7" spans="1:11" x14ac:dyDescent="0.25">
      <c r="A7" s="3" t="s">
        <v>10</v>
      </c>
      <c r="B7" s="2">
        <f>B4*10^((B3-B6)/B5)</f>
        <v>1</v>
      </c>
      <c r="C7" t="s">
        <v>7</v>
      </c>
      <c r="D7" s="24">
        <v>80</v>
      </c>
      <c r="E7" s="22">
        <v>0</v>
      </c>
      <c r="F7" s="5">
        <f t="shared" ref="F7:F13" si="0">10^((D7-$B$3)/$B$5)</f>
        <v>3.5938136638046211E-10</v>
      </c>
      <c r="G7" s="5">
        <v>0</v>
      </c>
    </row>
    <row r="8" spans="1:11" x14ac:dyDescent="0.25">
      <c r="D8" s="24">
        <v>165</v>
      </c>
      <c r="E8" s="22">
        <v>15</v>
      </c>
      <c r="F8" s="5">
        <f t="shared" si="0"/>
        <v>1.8957356524063742E-5</v>
      </c>
      <c r="G8" s="5">
        <f>G7+(F8+F7)*(E8-E7)/2</f>
        <v>1.4218286929072594E-4</v>
      </c>
    </row>
    <row r="9" spans="1:11" x14ac:dyDescent="0.25">
      <c r="A9" s="7" t="s">
        <v>17</v>
      </c>
      <c r="B9" s="23">
        <v>2.4500000000000002</v>
      </c>
      <c r="C9" t="s">
        <v>7</v>
      </c>
      <c r="D9" s="24">
        <v>201</v>
      </c>
      <c r="E9" s="22">
        <v>25</v>
      </c>
      <c r="F9" s="5">
        <f t="shared" si="0"/>
        <v>1.895735652406375E-3</v>
      </c>
      <c r="G9" s="5">
        <f t="shared" ref="G9:G13" si="1">G8+(F9+F8)*(E9-E8)/2</f>
        <v>9.7156479139429187E-3</v>
      </c>
    </row>
    <row r="10" spans="1:11" x14ac:dyDescent="0.25">
      <c r="A10" s="8" t="s">
        <v>19</v>
      </c>
      <c r="B10" s="9">
        <f>G13</f>
        <v>2.5027286758645828</v>
      </c>
      <c r="C10" t="s">
        <v>7</v>
      </c>
      <c r="D10" s="24">
        <v>212.5</v>
      </c>
      <c r="E10" s="22">
        <v>30</v>
      </c>
      <c r="F10" s="5">
        <f t="shared" si="0"/>
        <v>8.2540418526801749E-3</v>
      </c>
      <c r="G10" s="5">
        <f t="shared" si="1"/>
        <v>3.5090091676659288E-2</v>
      </c>
    </row>
    <row r="11" spans="1:11" x14ac:dyDescent="0.25">
      <c r="D11" s="24">
        <v>225</v>
      </c>
      <c r="E11" s="22">
        <v>40</v>
      </c>
      <c r="F11" s="5">
        <f t="shared" si="0"/>
        <v>4.0842386526745204E-2</v>
      </c>
      <c r="G11" s="5">
        <f t="shared" si="1"/>
        <v>0.28057223357378619</v>
      </c>
    </row>
    <row r="12" spans="1:11" x14ac:dyDescent="0.25">
      <c r="D12" s="24">
        <v>230.5</v>
      </c>
      <c r="E12" s="22">
        <v>50</v>
      </c>
      <c r="F12" s="5">
        <f t="shared" si="0"/>
        <v>8.2540418526801843E-2</v>
      </c>
      <c r="G12" s="5">
        <f t="shared" si="1"/>
        <v>0.89748625884152133</v>
      </c>
    </row>
    <row r="13" spans="1:11" x14ac:dyDescent="0.25">
      <c r="D13" s="24">
        <v>235</v>
      </c>
      <c r="E13" s="22">
        <v>64</v>
      </c>
      <c r="F13" s="5">
        <f t="shared" si="0"/>
        <v>0.14677992676220694</v>
      </c>
      <c r="G13" s="2">
        <f t="shared" si="1"/>
        <v>2.5027286758645828</v>
      </c>
    </row>
    <row r="19" spans="4:8" x14ac:dyDescent="0.25">
      <c r="D19" s="30" t="s">
        <v>31</v>
      </c>
      <c r="E19" s="30"/>
      <c r="F19" s="30"/>
      <c r="G19" s="30"/>
      <c r="H19" s="30"/>
    </row>
  </sheetData>
  <sheetProtection algorithmName="SHA-512" hashValue="j7+epheYqIOyh0Eo15UIYjf4Gmm13a7vrk6r1dzcoGWB9hhAb7gCuGPmAewwZb+segkDjeU0Bw/mJ2jvtDQsyQ==" saltValue="Bo8SfuMDJegcWDuCdmzpmg==" spinCount="100000" sheet="1" objects="1" scenarios="1"/>
  <mergeCells count="4">
    <mergeCell ref="A1:B1"/>
    <mergeCell ref="I2:K2"/>
    <mergeCell ref="I3:K3"/>
    <mergeCell ref="D19:H19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>
      <selection activeCell="L5" sqref="L5"/>
    </sheetView>
  </sheetViews>
  <sheetFormatPr defaultRowHeight="15" x14ac:dyDescent="0.25"/>
  <cols>
    <col min="4" max="4" width="4.7109375" customWidth="1"/>
    <col min="6" max="6" width="9.140625" customWidth="1"/>
  </cols>
  <sheetData>
    <row r="1" spans="1:10" x14ac:dyDescent="0.25">
      <c r="A1" s="29" t="s">
        <v>29</v>
      </c>
      <c r="B1" s="29"/>
    </row>
    <row r="2" spans="1:10" x14ac:dyDescent="0.25">
      <c r="A2" s="8" t="s">
        <v>1</v>
      </c>
      <c r="B2" s="8">
        <f>10^-(B9/B7)</f>
        <v>1.0000000000000001E-15</v>
      </c>
      <c r="H2" s="27" t="s">
        <v>32</v>
      </c>
      <c r="I2" s="27"/>
      <c r="J2" s="27"/>
    </row>
    <row r="3" spans="1:10" x14ac:dyDescent="0.25">
      <c r="A3" s="7" t="s">
        <v>3</v>
      </c>
      <c r="B3" s="22">
        <v>150</v>
      </c>
      <c r="C3" t="s">
        <v>5</v>
      </c>
      <c r="H3" s="34" t="s">
        <v>23</v>
      </c>
      <c r="I3" s="35"/>
      <c r="J3" s="36"/>
    </row>
    <row r="4" spans="1:10" x14ac:dyDescent="0.25">
      <c r="A4" s="7" t="s">
        <v>2</v>
      </c>
      <c r="B4" s="22">
        <v>0.6</v>
      </c>
      <c r="C4" t="s">
        <v>7</v>
      </c>
    </row>
    <row r="5" spans="1:10" ht="15.75" thickBot="1" x14ac:dyDescent="0.3">
      <c r="A5" s="7" t="s">
        <v>6</v>
      </c>
      <c r="B5" s="22">
        <v>9</v>
      </c>
      <c r="C5" t="s">
        <v>5</v>
      </c>
    </row>
    <row r="6" spans="1:10" ht="15.75" thickBot="1" x14ac:dyDescent="0.3">
      <c r="A6" s="7" t="s">
        <v>4</v>
      </c>
      <c r="B6" s="22">
        <v>150</v>
      </c>
      <c r="C6" t="s">
        <v>5</v>
      </c>
      <c r="D6" s="31" t="s">
        <v>25</v>
      </c>
      <c r="E6" s="32"/>
      <c r="F6" s="33"/>
    </row>
    <row r="7" spans="1:10" x14ac:dyDescent="0.25">
      <c r="A7" s="3" t="s">
        <v>10</v>
      </c>
      <c r="B7" s="2">
        <f>B4*10^((B3-B6)/B5)</f>
        <v>0.6</v>
      </c>
      <c r="C7" t="s">
        <v>7</v>
      </c>
      <c r="D7" s="11"/>
      <c r="E7" s="20" t="s">
        <v>22</v>
      </c>
      <c r="F7" s="14"/>
      <c r="G7" s="14"/>
      <c r="H7" s="20" t="s">
        <v>24</v>
      </c>
      <c r="I7" s="14"/>
      <c r="J7" s="15"/>
    </row>
    <row r="8" spans="1:10" x14ac:dyDescent="0.25">
      <c r="D8" s="12"/>
      <c r="E8" s="7" t="s">
        <v>1</v>
      </c>
      <c r="F8" s="25">
        <f>10^-14</f>
        <v>1E-14</v>
      </c>
      <c r="G8" s="16"/>
      <c r="H8" s="7" t="s">
        <v>1</v>
      </c>
      <c r="I8" s="25">
        <f>10^-7</f>
        <v>9.9999999999999995E-8</v>
      </c>
      <c r="J8" s="17"/>
    </row>
    <row r="9" spans="1:10" x14ac:dyDescent="0.25">
      <c r="A9" s="7" t="s">
        <v>26</v>
      </c>
      <c r="B9" s="24">
        <v>9</v>
      </c>
      <c r="C9" t="s">
        <v>7</v>
      </c>
      <c r="D9" s="12"/>
      <c r="E9" s="7" t="s">
        <v>3</v>
      </c>
      <c r="F9" s="22">
        <v>150</v>
      </c>
      <c r="G9" s="16" t="s">
        <v>5</v>
      </c>
      <c r="H9" s="7" t="s">
        <v>3</v>
      </c>
      <c r="I9" s="22">
        <v>150</v>
      </c>
      <c r="J9" s="17" t="s">
        <v>5</v>
      </c>
    </row>
    <row r="10" spans="1:10" x14ac:dyDescent="0.25">
      <c r="D10" s="12"/>
      <c r="E10" s="7" t="s">
        <v>2</v>
      </c>
      <c r="F10" s="22">
        <v>0.6</v>
      </c>
      <c r="G10" s="16" t="s">
        <v>7</v>
      </c>
      <c r="H10" s="7" t="s">
        <v>2</v>
      </c>
      <c r="I10" s="22">
        <v>0.6</v>
      </c>
      <c r="J10" s="17" t="s">
        <v>7</v>
      </c>
    </row>
    <row r="11" spans="1:10" x14ac:dyDescent="0.25">
      <c r="D11" s="12"/>
      <c r="E11" s="7" t="s">
        <v>6</v>
      </c>
      <c r="F11" s="22">
        <v>9</v>
      </c>
      <c r="G11" s="16" t="s">
        <v>5</v>
      </c>
      <c r="H11" s="7" t="s">
        <v>6</v>
      </c>
      <c r="I11" s="22">
        <v>9</v>
      </c>
      <c r="J11" s="17" t="s">
        <v>5</v>
      </c>
    </row>
    <row r="12" spans="1:10" x14ac:dyDescent="0.25">
      <c r="D12" s="12"/>
      <c r="E12" s="7" t="s">
        <v>4</v>
      </c>
      <c r="F12" s="22">
        <v>145</v>
      </c>
      <c r="G12" s="16" t="s">
        <v>5</v>
      </c>
      <c r="H12" s="7" t="s">
        <v>4</v>
      </c>
      <c r="I12" s="22">
        <v>161.1</v>
      </c>
      <c r="J12" s="17" t="s">
        <v>5</v>
      </c>
    </row>
    <row r="13" spans="1:10" x14ac:dyDescent="0.25">
      <c r="D13" s="12"/>
      <c r="E13" s="3" t="s">
        <v>10</v>
      </c>
      <c r="F13" s="2">
        <f>F10*10^((F9-F12)/F11)</f>
        <v>2.1562881982827768</v>
      </c>
      <c r="G13" s="16" t="s">
        <v>7</v>
      </c>
      <c r="H13" s="3" t="s">
        <v>10</v>
      </c>
      <c r="I13" s="2">
        <f>I10*10^((I9-I12)/I11)</f>
        <v>3.5060484802411085E-2</v>
      </c>
      <c r="J13" s="17" t="s">
        <v>7</v>
      </c>
    </row>
    <row r="14" spans="1:10" x14ac:dyDescent="0.25">
      <c r="D14" s="12"/>
      <c r="E14" s="16"/>
      <c r="F14" s="16"/>
      <c r="G14" s="16"/>
      <c r="H14" s="16"/>
      <c r="I14" s="16"/>
      <c r="J14" s="17"/>
    </row>
    <row r="15" spans="1:10" x14ac:dyDescent="0.25">
      <c r="D15" s="12"/>
      <c r="E15" s="7" t="s">
        <v>26</v>
      </c>
      <c r="F15" s="26">
        <f>F13*-LOG10(F8)</f>
        <v>30.188034775958876</v>
      </c>
      <c r="G15" s="16" t="s">
        <v>7</v>
      </c>
      <c r="H15" s="7" t="s">
        <v>26</v>
      </c>
      <c r="I15" s="26">
        <f>I13*-LOG10(I8)</f>
        <v>0.24542339361687759</v>
      </c>
      <c r="J15" s="17" t="s">
        <v>7</v>
      </c>
    </row>
    <row r="16" spans="1:10" ht="15.75" thickBot="1" x14ac:dyDescent="0.3">
      <c r="D16" s="13"/>
      <c r="E16" s="19"/>
      <c r="F16" s="19"/>
      <c r="G16" s="19"/>
      <c r="H16" s="19"/>
      <c r="I16" s="19"/>
      <c r="J16" s="18"/>
    </row>
  </sheetData>
  <sheetProtection algorithmName="SHA-512" hashValue="lOZXRnZ+kHISMlRWXhCVtHZD7CWQZSXT+F9Rr7OJCg+5HhhfZr/R9owK7+VyyNtDxGYoPkLkJh20knh++s5F/g==" saltValue="YaZLe0nu1YusqmPl/ES28Q==" spinCount="100000" sheet="1" objects="1" scenarios="1"/>
  <mergeCells count="4">
    <mergeCell ref="D6:F6"/>
    <mergeCell ref="A1:B1"/>
    <mergeCell ref="H2:J2"/>
    <mergeCell ref="H3:J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37" t="s">
        <v>33</v>
      </c>
      <c r="C3" s="38"/>
      <c r="D3" s="38"/>
      <c r="E3" s="39"/>
    </row>
    <row r="4" spans="2:5" x14ac:dyDescent="0.25">
      <c r="B4" s="40" t="s">
        <v>34</v>
      </c>
      <c r="C4" s="41" t="s">
        <v>35</v>
      </c>
      <c r="D4" s="41"/>
      <c r="E4" s="42"/>
    </row>
    <row r="5" spans="2:5" ht="15.75" thickBot="1" x14ac:dyDescent="0.3">
      <c r="B5" s="43" t="s">
        <v>36</v>
      </c>
      <c r="C5" s="44">
        <v>2017</v>
      </c>
      <c r="D5" s="45"/>
      <c r="E5" s="46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Sterilization.calc</vt:lpstr>
      <vt:lpstr>Sterilization.num</vt:lpstr>
      <vt:lpstr>Pasteurization</vt:lpstr>
      <vt:lpstr>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2017-03-27T03:37:15Z</dcterms:modified>
</cp:coreProperties>
</file>