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res\Dropbox\planilhas\"/>
    </mc:Choice>
  </mc:AlternateContent>
  <xr:revisionPtr revIDLastSave="0" documentId="13_ncr:1_{49B65697-5D2D-4C6D-BC9E-218C7DA5E863}" xr6:coauthVersionLast="28" xr6:coauthVersionMax="28" xr10:uidLastSave="{00000000-0000-0000-0000-000000000000}"/>
  <bookViews>
    <workbookView xWindow="0" yWindow="0" windowWidth="20490" windowHeight="9510" xr2:uid="{E763E335-2CE9-489C-9132-58EB957D6DCA}"/>
  </bookViews>
  <sheets>
    <sheet name="Sheet1" sheetId="1" r:id="rId1"/>
  </sheets>
  <definedNames>
    <definedName name="A.">Sheet1!$B$6</definedName>
    <definedName name="B.">Sheet1!$B$7</definedName>
    <definedName name="C.">Sheet1!$B$8</definedName>
    <definedName name="Cao">Sheet1!$B$18</definedName>
    <definedName name="Cbo">Sheet1!$B$19</definedName>
    <definedName name="D.">Sheet1!$B$9</definedName>
    <definedName name="Ka">Sheet1!$B$12</definedName>
    <definedName name="Kb">Sheet1!$B$13</definedName>
    <definedName name="Kw">Sheet1!$B$14</definedName>
    <definedName name="solver_adj" localSheetId="0" hidden="1">Sheet1!$K$4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Sheet1!$L$4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  <definedName name="Vao">Sheet1!$B$17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1" l="1"/>
  <c r="L23" i="1"/>
  <c r="I3" i="1"/>
  <c r="K3" i="1"/>
  <c r="M3" i="1"/>
  <c r="I4" i="1"/>
  <c r="K4" i="1"/>
  <c r="M4" i="1"/>
  <c r="I5" i="1"/>
  <c r="K5" i="1"/>
  <c r="M5" i="1"/>
  <c r="I6" i="1"/>
  <c r="K6" i="1"/>
  <c r="M6" i="1"/>
  <c r="I7" i="1"/>
  <c r="K7" i="1"/>
  <c r="M7" i="1"/>
  <c r="I8" i="1"/>
  <c r="K8" i="1"/>
  <c r="M8" i="1"/>
  <c r="I9" i="1"/>
  <c r="K9" i="1"/>
  <c r="M9" i="1"/>
  <c r="I10" i="1"/>
  <c r="K10" i="1"/>
  <c r="M10" i="1"/>
  <c r="I11" i="1"/>
  <c r="K11" i="1"/>
  <c r="M11" i="1"/>
  <c r="I12" i="1"/>
  <c r="K12" i="1"/>
  <c r="M12" i="1"/>
  <c r="I13" i="1"/>
  <c r="K13" i="1"/>
  <c r="M13" i="1"/>
  <c r="I14" i="1"/>
  <c r="K14" i="1"/>
  <c r="M14" i="1"/>
  <c r="I15" i="1"/>
  <c r="K15" i="1"/>
  <c r="M15" i="1"/>
  <c r="I16" i="1"/>
  <c r="K16" i="1"/>
  <c r="M16" i="1"/>
  <c r="I17" i="1"/>
  <c r="K17" i="1"/>
  <c r="M17" i="1"/>
  <c r="I18" i="1"/>
  <c r="K18" i="1"/>
  <c r="M18" i="1"/>
  <c r="I19" i="1"/>
  <c r="K19" i="1"/>
  <c r="M19" i="1"/>
  <c r="I20" i="1"/>
  <c r="K20" i="1"/>
  <c r="M20" i="1"/>
  <c r="I21" i="1"/>
  <c r="K21" i="1"/>
  <c r="M21" i="1"/>
  <c r="I22" i="1"/>
  <c r="K22" i="1"/>
  <c r="M22" i="1"/>
  <c r="I23" i="1"/>
  <c r="K23" i="1"/>
  <c r="F4" i="1"/>
  <c r="J4" i="1"/>
  <c r="F5" i="1"/>
  <c r="J5" i="1"/>
  <c r="F6" i="1"/>
  <c r="J6" i="1"/>
  <c r="F7" i="1"/>
  <c r="J7" i="1"/>
  <c r="F8" i="1"/>
  <c r="J8" i="1"/>
  <c r="F9" i="1"/>
  <c r="J9" i="1"/>
  <c r="F10" i="1"/>
  <c r="J10" i="1"/>
  <c r="F11" i="1"/>
  <c r="J11" i="1"/>
  <c r="F12" i="1"/>
  <c r="J12" i="1"/>
  <c r="F13" i="1"/>
  <c r="J13" i="1"/>
  <c r="F14" i="1"/>
  <c r="J14" i="1"/>
  <c r="F15" i="1"/>
  <c r="J15" i="1"/>
  <c r="F16" i="1"/>
  <c r="J16" i="1"/>
  <c r="F17" i="1"/>
  <c r="J17" i="1"/>
  <c r="F18" i="1"/>
  <c r="J18" i="1"/>
  <c r="F19" i="1"/>
  <c r="J19" i="1"/>
  <c r="F20" i="1"/>
  <c r="J20" i="1"/>
  <c r="F21" i="1"/>
  <c r="J21" i="1"/>
  <c r="F22" i="1"/>
  <c r="J22" i="1"/>
  <c r="F23" i="1"/>
  <c r="J2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F3" i="1"/>
  <c r="J3" i="1"/>
  <c r="L3" i="1"/>
  <c r="B6" i="1"/>
  <c r="B9" i="1"/>
  <c r="H22" i="1"/>
  <c r="H23" i="1"/>
  <c r="H17" i="1"/>
  <c r="H18" i="1"/>
  <c r="H19" i="1"/>
  <c r="H20" i="1"/>
  <c r="H2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3" i="1"/>
</calcChain>
</file>

<file path=xl/sharedStrings.xml><?xml version="1.0" encoding="utf-8"?>
<sst xmlns="http://schemas.openxmlformats.org/spreadsheetml/2006/main" count="25" uniqueCount="24">
  <si>
    <t>pH</t>
  </si>
  <si>
    <t>V</t>
  </si>
  <si>
    <t>A.</t>
  </si>
  <si>
    <t>B.</t>
  </si>
  <si>
    <t>C.</t>
  </si>
  <si>
    <t>D.</t>
  </si>
  <si>
    <t>Parameters:</t>
  </si>
  <si>
    <t>pH Titration Curve</t>
  </si>
  <si>
    <t>Kw</t>
  </si>
  <si>
    <t>Ka</t>
  </si>
  <si>
    <t>Kb</t>
  </si>
  <si>
    <t>Vb</t>
  </si>
  <si>
    <t>Vao</t>
  </si>
  <si>
    <t>mL</t>
  </si>
  <si>
    <t>Ca</t>
  </si>
  <si>
    <t>Cb</t>
  </si>
  <si>
    <t>Cao</t>
  </si>
  <si>
    <t>Cbo</t>
  </si>
  <si>
    <t>g/mL</t>
  </si>
  <si>
    <t>H+</t>
  </si>
  <si>
    <t>Error</t>
  </si>
  <si>
    <t>pH'</t>
  </si>
  <si>
    <t>stiffness</t>
  </si>
  <si>
    <t>Vreq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</si>
</sst>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11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0">
    <dxf>
      <numFmt numFmtId="0" formatCode="General"/>
      <alignment horizontal="center" vertical="bottom" textRotation="0" wrapText="0" indent="0" justifyLastLine="0" shrinkToFit="0" readingOrder="0"/>
    </dxf>
    <dxf>
      <numFmt numFmtId="166" formatCode="0.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6" formatCode="0.0"/>
      <alignment horizontal="center" vertical="bottom" textRotation="0" wrapText="0" indent="0" justifyLastLine="0" shrinkToFit="0" readingOrder="0"/>
    </dxf>
    <dxf>
      <numFmt numFmtId="166" formatCode="0.0"/>
      <alignment horizontal="center" vertical="bottom" textRotation="0" wrapText="0" indent="0" justifyLastLine="0" shrinkToFit="0" readingOrder="0"/>
    </dxf>
    <dxf>
      <numFmt numFmtId="166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Sheet1!$G$3:$G$23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Sheet1!$H$3:$H$23</c:f>
              <c:numCache>
                <c:formatCode>0.0</c:formatCode>
                <c:ptCount val="21"/>
                <c:pt idx="0">
                  <c:v>1.0000109999890001</c:v>
                </c:pt>
                <c:pt idx="1">
                  <c:v>1.0000347849442621</c:v>
                </c:pt>
                <c:pt idx="2">
                  <c:v>1.0001099989000111</c:v>
                </c:pt>
                <c:pt idx="3">
                  <c:v>1.0003478395429664</c:v>
                </c:pt>
                <c:pt idx="4">
                  <c:v>1.0010998900109989</c:v>
                </c:pt>
                <c:pt idx="5">
                  <c:v>1.0034774057739257</c:v>
                </c:pt>
                <c:pt idx="6">
                  <c:v>1.0109890109890109</c:v>
                </c:pt>
                <c:pt idx="7">
                  <c:v>1.0346754010158623</c:v>
                </c:pt>
                <c:pt idx="8">
                  <c:v>1.108910891089109</c:v>
                </c:pt>
                <c:pt idx="9">
                  <c:v>1.3371877303488706</c:v>
                </c:pt>
                <c:pt idx="10">
                  <c:v>2</c:v>
                </c:pt>
                <c:pt idx="11">
                  <c:v>3.6427838068724636</c:v>
                </c:pt>
                <c:pt idx="12">
                  <c:v>6.5</c:v>
                </c:pt>
                <c:pt idx="13">
                  <c:v>9.3572161931275364</c:v>
                </c:pt>
                <c:pt idx="14">
                  <c:v>11</c:v>
                </c:pt>
                <c:pt idx="15">
                  <c:v>11.662812269651129</c:v>
                </c:pt>
                <c:pt idx="16">
                  <c:v>11.891089108910892</c:v>
                </c:pt>
                <c:pt idx="17">
                  <c:v>11.965324598984138</c:v>
                </c:pt>
                <c:pt idx="18">
                  <c:v>11.989010989010991</c:v>
                </c:pt>
                <c:pt idx="19">
                  <c:v>11.996522594226073</c:v>
                </c:pt>
                <c:pt idx="20">
                  <c:v>11.998900109989002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5C-418B-85C0-B869B7A1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736704"/>
        <c:axId val="659736376"/>
      </c:scatterChart>
      <c:valAx>
        <c:axId val="65973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Volume of added liquid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36376"/>
        <c:crosses val="autoZero"/>
        <c:crossBetween val="midCat"/>
        <c:majorUnit val="1"/>
      </c:valAx>
      <c:valAx>
        <c:axId val="65973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3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12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Sheet1!$G$3:$G$23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Sheet1!$I$3:$I$23</c:f>
              <c:numCache>
                <c:formatCode>General</c:formatCode>
                <c:ptCount val="21"/>
                <c:pt idx="0">
                  <c:v>0.1</c:v>
                </c:pt>
                <c:pt idx="1">
                  <c:v>9.0476190476190474E-2</c:v>
                </c:pt>
                <c:pt idx="2">
                  <c:v>8.1818181818181818E-2</c:v>
                </c:pt>
                <c:pt idx="3">
                  <c:v>7.3913043478260873E-2</c:v>
                </c:pt>
                <c:pt idx="4">
                  <c:v>6.6666666666666666E-2</c:v>
                </c:pt>
                <c:pt idx="5">
                  <c:v>0.06</c:v>
                </c:pt>
                <c:pt idx="6">
                  <c:v>5.3846153846153842E-2</c:v>
                </c:pt>
                <c:pt idx="7">
                  <c:v>4.8148148148148141E-2</c:v>
                </c:pt>
                <c:pt idx="8">
                  <c:v>4.2857142857142858E-2</c:v>
                </c:pt>
                <c:pt idx="9">
                  <c:v>3.7931034482758627E-2</c:v>
                </c:pt>
                <c:pt idx="10">
                  <c:v>3.3333333333333333E-2</c:v>
                </c:pt>
                <c:pt idx="11">
                  <c:v>2.9032258064516127E-2</c:v>
                </c:pt>
                <c:pt idx="12">
                  <c:v>2.4999999999999994E-2</c:v>
                </c:pt>
                <c:pt idx="13">
                  <c:v>2.121212121212121E-2</c:v>
                </c:pt>
                <c:pt idx="14">
                  <c:v>1.7647058823529408E-2</c:v>
                </c:pt>
                <c:pt idx="15">
                  <c:v>1.4285714285714285E-2</c:v>
                </c:pt>
                <c:pt idx="16">
                  <c:v>1.1111111111111108E-2</c:v>
                </c:pt>
                <c:pt idx="17">
                  <c:v>8.1081081081081034E-3</c:v>
                </c:pt>
                <c:pt idx="18">
                  <c:v>5.2631578947368411E-3</c:v>
                </c:pt>
                <c:pt idx="19">
                  <c:v>2.5641025641025606E-3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97-4DEE-B3C1-45E8230F48B8}"/>
            </c:ext>
          </c:extLst>
        </c:ser>
        <c:ser>
          <c:idx val="1"/>
          <c:order val="1"/>
          <c:tx>
            <c:v>Cb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Sheet1!$G$3:$G$23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Sheet1!$J$3:$J$23</c:f>
              <c:numCache>
                <c:formatCode>General</c:formatCode>
                <c:ptCount val="21"/>
                <c:pt idx="0">
                  <c:v>0</c:v>
                </c:pt>
                <c:pt idx="1">
                  <c:v>4.7619047619047623E-3</c:v>
                </c:pt>
                <c:pt idx="2">
                  <c:v>9.0909090909090922E-3</c:v>
                </c:pt>
                <c:pt idx="3">
                  <c:v>1.3043478260869568E-2</c:v>
                </c:pt>
                <c:pt idx="4">
                  <c:v>1.6666666666666666E-2</c:v>
                </c:pt>
                <c:pt idx="5">
                  <c:v>0.02</c:v>
                </c:pt>
                <c:pt idx="6">
                  <c:v>2.3076923076923082E-2</c:v>
                </c:pt>
                <c:pt idx="7">
                  <c:v>2.5925925925925929E-2</c:v>
                </c:pt>
                <c:pt idx="8">
                  <c:v>2.8571428571428574E-2</c:v>
                </c:pt>
                <c:pt idx="9">
                  <c:v>3.1034482758620689E-2</c:v>
                </c:pt>
                <c:pt idx="10">
                  <c:v>3.3333333333333333E-2</c:v>
                </c:pt>
                <c:pt idx="11">
                  <c:v>3.5483870967741936E-2</c:v>
                </c:pt>
                <c:pt idx="12">
                  <c:v>3.7500000000000006E-2</c:v>
                </c:pt>
                <c:pt idx="13">
                  <c:v>3.9393939393939398E-2</c:v>
                </c:pt>
                <c:pt idx="14">
                  <c:v>4.11764705882353E-2</c:v>
                </c:pt>
                <c:pt idx="15">
                  <c:v>4.2857142857142858E-2</c:v>
                </c:pt>
                <c:pt idx="16">
                  <c:v>4.4444444444444446E-2</c:v>
                </c:pt>
                <c:pt idx="17">
                  <c:v>4.5945945945945948E-2</c:v>
                </c:pt>
                <c:pt idx="18">
                  <c:v>4.736842105263158E-2</c:v>
                </c:pt>
                <c:pt idx="19">
                  <c:v>4.8717948717948718E-2</c:v>
                </c:pt>
                <c:pt idx="20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97-4DEE-B3C1-45E8230F4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736704"/>
        <c:axId val="659736376"/>
      </c:scatterChart>
      <c:valAx>
        <c:axId val="65973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Volume of added liquid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36376"/>
        <c:crosses val="autoZero"/>
        <c:crossBetween val="midCat"/>
        <c:majorUnit val="1"/>
      </c:valAx>
      <c:valAx>
        <c:axId val="65973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Ca, Cb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3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12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57149</xdr:colOff>
      <xdr:row>0</xdr:row>
      <xdr:rowOff>190500</xdr:rowOff>
    </xdr:from>
    <xdr:to>
      <xdr:col>22</xdr:col>
      <xdr:colOff>247650</xdr:colOff>
      <xdr:row>18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036D4C-D6FA-4605-B0A6-9680D1250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66675</xdr:colOff>
      <xdr:row>19</xdr:row>
      <xdr:rowOff>38100</xdr:rowOff>
    </xdr:from>
    <xdr:to>
      <xdr:col>22</xdr:col>
      <xdr:colOff>257176</xdr:colOff>
      <xdr:row>37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D6DACE-50CB-471A-BFCC-AC3CBF57E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3BDEDC-B157-41C9-8CF5-144EE9604564}" name="Table1" displayName="Table1" ref="F2:M23" totalsRowShown="0" headerRowDxfId="8" dataDxfId="9">
  <autoFilter ref="F2:M23" xr:uid="{3683E720-B699-4CAB-8ED7-6817D3006C7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5" xr3:uid="{A33921E7-EC06-47BF-92D5-35C17763B870}" name="V" dataDxfId="7">
      <calculatedColumnFormula>Vao+Table1[[#This Row],[Vb]]</calculatedColumnFormula>
    </tableColumn>
    <tableColumn id="1" xr3:uid="{32975018-4CAA-4D54-8D94-3CD9366F3595}" name="Vb" dataDxfId="6"/>
    <tableColumn id="2" xr3:uid="{5D7CA9DB-48B4-4C97-8676-37F0F5377AEF}" name="pH" dataDxfId="3">
      <calculatedColumnFormula>A./(1+B.^(G3-C.))+D.</calculatedColumnFormula>
    </tableColumn>
    <tableColumn id="3" xr3:uid="{1746E233-0F78-4EA0-A96D-E3557CC6F521}" name="Ca" dataDxfId="2">
      <calculatedColumnFormula>(Cao*Vao-Cbo*Table1[[#This Row],[Vb]])/(Table1[[#This Row],[V]])</calculatedColumnFormula>
    </tableColumn>
    <tableColumn id="6" xr3:uid="{BDA272D1-D2C9-43B9-8F60-DD5B47D00407}" name="Cb" dataDxfId="0">
      <calculatedColumnFormula>Cbo*Table1[[#This Row],[Vb]]/(Table1[[#This Row],[V]])</calculatedColumnFormula>
    </tableColumn>
    <tableColumn id="7" xr3:uid="{6D8D48E2-092F-4DF3-A5EB-B2352048F8DF}" name="H+" dataDxfId="1">
      <calculatedColumnFormula>Table1[[#This Row],[Ca]]</calculatedColumnFormula>
    </tableColumn>
    <tableColumn id="9" xr3:uid="{3AA6B294-F140-4D94-A88A-8F480DD0F054}" name="Error" dataDxfId="4">
      <calculatedColumnFormula>Table1[[#This Row],[H+]]-Kw/Table1[[#This Row],[H+]]-Table1[[#This Row],[Ca]]+Table1[[#This Row],[Cb]]</calculatedColumnFormula>
    </tableColumn>
    <tableColumn id="8" xr3:uid="{D11C3C71-FCD1-4CC3-B33D-1F20CB4B3571}" name="pH'" dataDxfId="5">
      <calculatedColumnFormula>-LOG(Table1[[#This Row],[H+]])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612B8-63AE-42A5-BB37-15DD715A16F4}">
  <dimension ref="A1:M23"/>
  <sheetViews>
    <sheetView showGridLines="0" tabSelected="1" workbookViewId="0">
      <selection activeCell="I9" sqref="I9"/>
    </sheetView>
  </sheetViews>
  <sheetFormatPr defaultRowHeight="15" x14ac:dyDescent="0.25"/>
  <cols>
    <col min="1" max="4" width="9.140625" style="1"/>
    <col min="5" max="5" width="4.7109375" style="1" customWidth="1"/>
    <col min="6" max="6" width="10.5703125" style="1" customWidth="1"/>
    <col min="7" max="10" width="9.140625" style="1"/>
    <col min="11" max="13" width="0" style="1" hidden="1" customWidth="1"/>
    <col min="14" max="16384" width="9.140625" style="1"/>
  </cols>
  <sheetData>
    <row r="1" spans="1:13" ht="15.75" thickBot="1" x14ac:dyDescent="0.3"/>
    <row r="2" spans="1:13" ht="19.5" thickBot="1" x14ac:dyDescent="0.35">
      <c r="B2" s="5" t="s">
        <v>7</v>
      </c>
      <c r="C2" s="6"/>
      <c r="D2" s="7"/>
      <c r="F2" s="8" t="s">
        <v>1</v>
      </c>
      <c r="G2" s="8" t="s">
        <v>11</v>
      </c>
      <c r="H2" s="8" t="s">
        <v>0</v>
      </c>
      <c r="I2" s="8" t="s">
        <v>14</v>
      </c>
      <c r="J2" s="8" t="s">
        <v>15</v>
      </c>
      <c r="K2" s="8" t="s">
        <v>19</v>
      </c>
      <c r="L2" s="8" t="s">
        <v>20</v>
      </c>
      <c r="M2" s="8" t="s">
        <v>21</v>
      </c>
    </row>
    <row r="3" spans="1:13" x14ac:dyDescent="0.25">
      <c r="F3" s="1">
        <f>Vao+Table1[[#This Row],[Vb]]</f>
        <v>10</v>
      </c>
      <c r="G3" s="1">
        <v>0</v>
      </c>
      <c r="H3" s="11">
        <f>A./(1+B.^(G3-C.))+D.</f>
        <v>1.0000109999890001</v>
      </c>
      <c r="I3" s="12">
        <f>(Cao*Vao-Cbo*Table1[[#This Row],[Vb]])/(Table1[[#This Row],[V]])</f>
        <v>0.1</v>
      </c>
      <c r="J3" s="12">
        <f>Cbo*Table1[[#This Row],[Vb]]/(Table1[[#This Row],[V]])</f>
        <v>0</v>
      </c>
      <c r="K3" s="11">
        <f>Table1[[#This Row],[Ca]]</f>
        <v>0.1</v>
      </c>
      <c r="L3" s="11">
        <f>Table1[[#This Row],[H+]]-Kw/Table1[[#This Row],[H+]]-Table1[[#This Row],[Ca]]+Table1[[#This Row],[Cb]]</f>
        <v>-1.0000000000010001E-6</v>
      </c>
      <c r="M3" s="11">
        <f>-LOG(Table1[[#This Row],[H+]])</f>
        <v>1</v>
      </c>
    </row>
    <row r="4" spans="1:13" x14ac:dyDescent="0.25">
      <c r="F4" s="1">
        <f>Vao+Table1[[#This Row],[Vb]]</f>
        <v>10.5</v>
      </c>
      <c r="G4" s="1">
        <v>0.5</v>
      </c>
      <c r="H4" s="11">
        <f>A./(1+B.^(G4-C.))+D.</f>
        <v>1.0000347849442621</v>
      </c>
      <c r="I4" s="12">
        <f>(Cao*Vao-Cbo*Table1[[#This Row],[Vb]])/(Table1[[#This Row],[V]])</f>
        <v>9.0476190476190474E-2</v>
      </c>
      <c r="J4" s="12">
        <f>Cbo*Table1[[#This Row],[Vb]]/(Table1[[#This Row],[V]])</f>
        <v>4.7619047619047623E-3</v>
      </c>
      <c r="K4" s="11">
        <f>Table1[[#This Row],[Ca]]</f>
        <v>9.0476190476190474E-2</v>
      </c>
      <c r="L4" s="11">
        <f>Table1[[#This Row],[H+]]-Kw/Table1[[#This Row],[H+]]-Table1[[#This Row],[Ca]]+Table1[[#This Row],[Cb]]</f>
        <v>4.7607994987468628E-3</v>
      </c>
      <c r="M4" s="11">
        <f>-LOG(Table1[[#This Row],[H+]])</f>
        <v>1.0434656937810902</v>
      </c>
    </row>
    <row r="5" spans="1:13" x14ac:dyDescent="0.25">
      <c r="A5" s="3" t="s">
        <v>6</v>
      </c>
      <c r="B5" s="3"/>
      <c r="F5" s="1">
        <f>Vao+Table1[[#This Row],[Vb]]</f>
        <v>11</v>
      </c>
      <c r="G5" s="1">
        <v>1</v>
      </c>
      <c r="H5" s="11">
        <f>A./(1+B.^(G5-C.))+D.</f>
        <v>1.0001099989000111</v>
      </c>
      <c r="I5" s="12">
        <f>(Cao*Vao-Cbo*Table1[[#This Row],[Vb]])/(Table1[[#This Row],[V]])</f>
        <v>8.1818181818181818E-2</v>
      </c>
      <c r="J5" s="12">
        <f>Cbo*Table1[[#This Row],[Vb]]/(Table1[[#This Row],[V]])</f>
        <v>9.0909090909090922E-3</v>
      </c>
      <c r="K5" s="11">
        <f>Table1[[#This Row],[Ca]]</f>
        <v>8.1818181818181818E-2</v>
      </c>
      <c r="L5" s="11">
        <f>Table1[[#This Row],[H+]]-Kw/Table1[[#This Row],[H+]]-Table1[[#This Row],[Ca]]+Table1[[#This Row],[Cb]]</f>
        <v>9.0896868686868703E-3</v>
      </c>
      <c r="M5" s="11">
        <f>-LOG(Table1[[#This Row],[H+]])</f>
        <v>1.0871501757189002</v>
      </c>
    </row>
    <row r="6" spans="1:13" x14ac:dyDescent="0.25">
      <c r="A6" s="2" t="s">
        <v>2</v>
      </c>
      <c r="B6" s="4">
        <f>-LOG(Kb)+LOG(Ka)</f>
        <v>11</v>
      </c>
      <c r="F6" s="1">
        <f>Vao+Table1[[#This Row],[Vb]]</f>
        <v>11.5</v>
      </c>
      <c r="G6" s="1">
        <v>1.5</v>
      </c>
      <c r="H6" s="11">
        <f>A./(1+B.^(G6-C.))+D.</f>
        <v>1.0003478395429664</v>
      </c>
      <c r="I6" s="12">
        <f>(Cao*Vao-Cbo*Table1[[#This Row],[Vb]])/(Table1[[#This Row],[V]])</f>
        <v>7.3913043478260873E-2</v>
      </c>
      <c r="J6" s="12">
        <f>Cbo*Table1[[#This Row],[Vb]]/(Table1[[#This Row],[V]])</f>
        <v>1.3043478260869568E-2</v>
      </c>
      <c r="K6" s="11">
        <f>Table1[[#This Row],[Ca]]</f>
        <v>7.3913043478260873E-2</v>
      </c>
      <c r="L6" s="11">
        <f>Table1[[#This Row],[H+]]-Kw/Table1[[#This Row],[H+]]-Table1[[#This Row],[Ca]]+Table1[[#This Row],[Cb]]</f>
        <v>1.3042125319693102E-2</v>
      </c>
      <c r="M6" s="11">
        <f>-LOG(Table1[[#This Row],[H+]])</f>
        <v>1.131278914639319</v>
      </c>
    </row>
    <row r="7" spans="1:13" x14ac:dyDescent="0.25">
      <c r="A7" s="2" t="s">
        <v>3</v>
      </c>
      <c r="B7" s="4">
        <v>0.1</v>
      </c>
      <c r="C7" s="1" t="s">
        <v>22</v>
      </c>
      <c r="F7" s="1">
        <f>Vao+Table1[[#This Row],[Vb]]</f>
        <v>12</v>
      </c>
      <c r="G7" s="1">
        <v>2</v>
      </c>
      <c r="H7" s="11">
        <f>A./(1+B.^(G7-C.))+D.</f>
        <v>1.0010998900109989</v>
      </c>
      <c r="I7" s="12">
        <f>(Cao*Vao-Cbo*Table1[[#This Row],[Vb]])/(Table1[[#This Row],[V]])</f>
        <v>6.6666666666666666E-2</v>
      </c>
      <c r="J7" s="12">
        <f>Cbo*Table1[[#This Row],[Vb]]/(Table1[[#This Row],[V]])</f>
        <v>1.6666666666666666E-2</v>
      </c>
      <c r="K7" s="11">
        <f>Table1[[#This Row],[Ca]]</f>
        <v>6.6666666666666666E-2</v>
      </c>
      <c r="L7" s="11">
        <f>Table1[[#This Row],[H+]]-Kw/Table1[[#This Row],[H+]]-Table1[[#This Row],[Ca]]+Table1[[#This Row],[Cb]]</f>
        <v>1.6665166666666665E-2</v>
      </c>
      <c r="M7" s="11">
        <f>-LOG(Table1[[#This Row],[H+]])</f>
        <v>1.1760912590556813</v>
      </c>
    </row>
    <row r="8" spans="1:13" x14ac:dyDescent="0.25">
      <c r="A8" s="2" t="s">
        <v>4</v>
      </c>
      <c r="B8" s="4">
        <v>6</v>
      </c>
      <c r="C8" s="1" t="s">
        <v>23</v>
      </c>
      <c r="F8" s="1">
        <f>Vao+Table1[[#This Row],[Vb]]</f>
        <v>12.5</v>
      </c>
      <c r="G8" s="1">
        <v>2.5</v>
      </c>
      <c r="H8" s="11">
        <f>A./(1+B.^(G8-C.))+D.</f>
        <v>1.0034774057739257</v>
      </c>
      <c r="I8" s="12">
        <f>(Cao*Vao-Cbo*Table1[[#This Row],[Vb]])/(Table1[[#This Row],[V]])</f>
        <v>0.06</v>
      </c>
      <c r="J8" s="12">
        <f>Cbo*Table1[[#This Row],[Vb]]/(Table1[[#This Row],[V]])</f>
        <v>0.02</v>
      </c>
      <c r="K8" s="11">
        <f>Table1[[#This Row],[Ca]]</f>
        <v>0.06</v>
      </c>
      <c r="L8" s="11">
        <f>Table1[[#This Row],[H+]]-Kw/Table1[[#This Row],[H+]]-Table1[[#This Row],[Ca]]+Table1[[#This Row],[Cb]]</f>
        <v>1.9998333333333337E-2</v>
      </c>
      <c r="M8" s="11">
        <f>-LOG(Table1[[#This Row],[H+]])</f>
        <v>1.2218487496163564</v>
      </c>
    </row>
    <row r="9" spans="1:13" x14ac:dyDescent="0.25">
      <c r="A9" s="2" t="s">
        <v>5</v>
      </c>
      <c r="B9" s="4">
        <f>-LOG(Ka)</f>
        <v>1</v>
      </c>
      <c r="F9" s="1">
        <f>Vao+Table1[[#This Row],[Vb]]</f>
        <v>13</v>
      </c>
      <c r="G9" s="1">
        <v>3</v>
      </c>
      <c r="H9" s="11">
        <f>A./(1+B.^(G9-C.))+D.</f>
        <v>1.0109890109890109</v>
      </c>
      <c r="I9" s="12">
        <f>(Cao*Vao-Cbo*Table1[[#This Row],[Vb]])/(Table1[[#This Row],[V]])</f>
        <v>5.3846153846153842E-2</v>
      </c>
      <c r="J9" s="12">
        <f>Cbo*Table1[[#This Row],[Vb]]/(Table1[[#This Row],[V]])</f>
        <v>2.3076923076923082E-2</v>
      </c>
      <c r="K9" s="11">
        <f>Table1[[#This Row],[Ca]]</f>
        <v>5.3846153846153842E-2</v>
      </c>
      <c r="L9" s="11">
        <f>Table1[[#This Row],[H+]]-Kw/Table1[[#This Row],[H+]]-Table1[[#This Row],[Ca]]+Table1[[#This Row],[Cb]]</f>
        <v>2.3075065934065938E-2</v>
      </c>
      <c r="M9" s="11">
        <f>-LOG(Table1[[#This Row],[H+]])</f>
        <v>1.26884531229258</v>
      </c>
    </row>
    <row r="10" spans="1:13" x14ac:dyDescent="0.25">
      <c r="F10" s="1">
        <f>Vao+Table1[[#This Row],[Vb]]</f>
        <v>13.5</v>
      </c>
      <c r="G10" s="1">
        <v>3.5</v>
      </c>
      <c r="H10" s="11">
        <f>A./(1+B.^(G10-C.))+D.</f>
        <v>1.0346754010158623</v>
      </c>
      <c r="I10" s="12">
        <f>(Cao*Vao-Cbo*Table1[[#This Row],[Vb]])/(Table1[[#This Row],[V]])</f>
        <v>4.8148148148148141E-2</v>
      </c>
      <c r="J10" s="12">
        <f>Cbo*Table1[[#This Row],[Vb]]/(Table1[[#This Row],[V]])</f>
        <v>2.5925925925925929E-2</v>
      </c>
      <c r="K10" s="11">
        <f>Table1[[#This Row],[Ca]]</f>
        <v>4.8148148148148141E-2</v>
      </c>
      <c r="L10" s="11">
        <f>Table1[[#This Row],[H+]]-Kw/Table1[[#This Row],[H+]]-Table1[[#This Row],[Ca]]+Table1[[#This Row],[Cb]]</f>
        <v>2.5923849002849005E-2</v>
      </c>
      <c r="M10" s="11">
        <f>-LOG(Table1[[#This Row],[H+]])</f>
        <v>1.3174204118521506</v>
      </c>
    </row>
    <row r="11" spans="1:13" x14ac:dyDescent="0.25">
      <c r="F11" s="1">
        <f>Vao+Table1[[#This Row],[Vb]]</f>
        <v>14</v>
      </c>
      <c r="G11" s="1">
        <v>4</v>
      </c>
      <c r="H11" s="11">
        <f>A./(1+B.^(G11-C.))+D.</f>
        <v>1.108910891089109</v>
      </c>
      <c r="I11" s="12">
        <f>(Cao*Vao-Cbo*Table1[[#This Row],[Vb]])/(Table1[[#This Row],[V]])</f>
        <v>4.2857142857142858E-2</v>
      </c>
      <c r="J11" s="12">
        <f>Cbo*Table1[[#This Row],[Vb]]/(Table1[[#This Row],[V]])</f>
        <v>2.8571428571428574E-2</v>
      </c>
      <c r="K11" s="11">
        <f>Table1[[#This Row],[Ca]]</f>
        <v>4.2857142857142858E-2</v>
      </c>
      <c r="L11" s="11">
        <f>Table1[[#This Row],[H+]]-Kw/Table1[[#This Row],[H+]]-Table1[[#This Row],[Ca]]+Table1[[#This Row],[Cb]]</f>
        <v>2.8569095238095241E-2</v>
      </c>
      <c r="M11" s="11">
        <f>-LOG(Table1[[#This Row],[H+]])</f>
        <v>1.3679767852945943</v>
      </c>
    </row>
    <row r="12" spans="1:13" x14ac:dyDescent="0.25">
      <c r="A12" s="2" t="s">
        <v>9</v>
      </c>
      <c r="B12" s="9">
        <v>0.1</v>
      </c>
      <c r="F12" s="1">
        <f>Vao+Table1[[#This Row],[Vb]]</f>
        <v>14.5</v>
      </c>
      <c r="G12" s="1">
        <v>4.5</v>
      </c>
      <c r="H12" s="11">
        <f>A./(1+B.^(G12-C.))+D.</f>
        <v>1.3371877303488706</v>
      </c>
      <c r="I12" s="12">
        <f>(Cao*Vao-Cbo*Table1[[#This Row],[Vb]])/(Table1[[#This Row],[V]])</f>
        <v>3.7931034482758627E-2</v>
      </c>
      <c r="J12" s="12">
        <f>Cbo*Table1[[#This Row],[Vb]]/(Table1[[#This Row],[V]])</f>
        <v>3.1034482758620689E-2</v>
      </c>
      <c r="K12" s="11">
        <f>Table1[[#This Row],[Ca]]</f>
        <v>3.7931034482758627E-2</v>
      </c>
      <c r="L12" s="11">
        <f>Table1[[#This Row],[H+]]-Kw/Table1[[#This Row],[H+]]-Table1[[#This Row],[Ca]]+Table1[[#This Row],[Cb]]</f>
        <v>3.1031846394984325E-2</v>
      </c>
      <c r="M12" s="11">
        <f>-LOG(Table1[[#This Row],[H+]])</f>
        <v>1.4210053127407309</v>
      </c>
    </row>
    <row r="13" spans="1:13" x14ac:dyDescent="0.25">
      <c r="A13" s="2" t="s">
        <v>10</v>
      </c>
      <c r="B13" s="9">
        <v>9.9999999999999998E-13</v>
      </c>
      <c r="F13" s="1">
        <f>Vao+Table1[[#This Row],[Vb]]</f>
        <v>15</v>
      </c>
      <c r="G13" s="1">
        <v>5</v>
      </c>
      <c r="H13" s="11">
        <f>A./(1+B.^(G13-C.))+D.</f>
        <v>2</v>
      </c>
      <c r="I13" s="12">
        <f>(Cao*Vao-Cbo*Table1[[#This Row],[Vb]])/(Table1[[#This Row],[V]])</f>
        <v>3.3333333333333333E-2</v>
      </c>
      <c r="J13" s="12">
        <f>Cbo*Table1[[#This Row],[Vb]]/(Table1[[#This Row],[V]])</f>
        <v>3.3333333333333333E-2</v>
      </c>
      <c r="K13" s="11">
        <f>Table1[[#This Row],[Ca]]</f>
        <v>3.3333333333333333E-2</v>
      </c>
      <c r="L13" s="11">
        <f>Table1[[#This Row],[H+]]-Kw/Table1[[#This Row],[H+]]-Table1[[#This Row],[Ca]]+Table1[[#This Row],[Cb]]</f>
        <v>3.333033333333333E-2</v>
      </c>
      <c r="M13" s="11">
        <f>-LOG(Table1[[#This Row],[H+]])</f>
        <v>1.4771212547196624</v>
      </c>
    </row>
    <row r="14" spans="1:13" x14ac:dyDescent="0.25">
      <c r="A14" s="2" t="s">
        <v>8</v>
      </c>
      <c r="B14" s="9">
        <v>9.9999999999999995E-8</v>
      </c>
      <c r="F14" s="1">
        <f>Vao+Table1[[#This Row],[Vb]]</f>
        <v>15.5</v>
      </c>
      <c r="G14" s="1">
        <v>5.5</v>
      </c>
      <c r="H14" s="11">
        <f>A./(1+B.^(G14-C.))+D.</f>
        <v>3.6427838068724636</v>
      </c>
      <c r="I14" s="12">
        <f>(Cao*Vao-Cbo*Table1[[#This Row],[Vb]])/(Table1[[#This Row],[V]])</f>
        <v>2.9032258064516127E-2</v>
      </c>
      <c r="J14" s="12">
        <f>Cbo*Table1[[#This Row],[Vb]]/(Table1[[#This Row],[V]])</f>
        <v>3.5483870967741936E-2</v>
      </c>
      <c r="K14" s="11">
        <f>Table1[[#This Row],[Ca]]</f>
        <v>2.9032258064516127E-2</v>
      </c>
      <c r="L14" s="11">
        <f>Table1[[#This Row],[H+]]-Kw/Table1[[#This Row],[H+]]-Table1[[#This Row],[Ca]]+Table1[[#This Row],[Cb]]</f>
        <v>3.5480426523297491E-2</v>
      </c>
      <c r="M14" s="11">
        <f>-LOG(Table1[[#This Row],[H+]])</f>
        <v>1.5371191843949479</v>
      </c>
    </row>
    <row r="15" spans="1:13" x14ac:dyDescent="0.25">
      <c r="F15" s="1">
        <f>Vao+Table1[[#This Row],[Vb]]</f>
        <v>16</v>
      </c>
      <c r="G15" s="1">
        <v>6</v>
      </c>
      <c r="H15" s="11">
        <f>A./(1+B.^(G15-C.))+D.</f>
        <v>6.5</v>
      </c>
      <c r="I15" s="12">
        <f>(Cao*Vao-Cbo*Table1[[#This Row],[Vb]])/(Table1[[#This Row],[V]])</f>
        <v>2.4999999999999994E-2</v>
      </c>
      <c r="J15" s="12">
        <f>Cbo*Table1[[#This Row],[Vb]]/(Table1[[#This Row],[V]])</f>
        <v>3.7500000000000006E-2</v>
      </c>
      <c r="K15" s="11">
        <f>Table1[[#This Row],[Ca]]</f>
        <v>2.4999999999999994E-2</v>
      </c>
      <c r="L15" s="11">
        <f>Table1[[#This Row],[H+]]-Kw/Table1[[#This Row],[H+]]-Table1[[#This Row],[Ca]]+Table1[[#This Row],[Cb]]</f>
        <v>3.7496000000000002E-2</v>
      </c>
      <c r="M15" s="11">
        <f>-LOG(Table1[[#This Row],[H+]])</f>
        <v>1.6020599913279625</v>
      </c>
    </row>
    <row r="16" spans="1:13" x14ac:dyDescent="0.25">
      <c r="F16" s="1">
        <f>Vao+Table1[[#This Row],[Vb]]</f>
        <v>16.5</v>
      </c>
      <c r="G16" s="1">
        <v>6.5</v>
      </c>
      <c r="H16" s="11">
        <f>A./(1+B.^(G16-C.))+D.</f>
        <v>9.3572161931275364</v>
      </c>
      <c r="I16" s="12">
        <f>(Cao*Vao-Cbo*Table1[[#This Row],[Vb]])/(Table1[[#This Row],[V]])</f>
        <v>2.121212121212121E-2</v>
      </c>
      <c r="J16" s="12">
        <f>Cbo*Table1[[#This Row],[Vb]]/(Table1[[#This Row],[V]])</f>
        <v>3.9393939393939398E-2</v>
      </c>
      <c r="K16" s="11">
        <f>Table1[[#This Row],[Ca]]</f>
        <v>2.121212121212121E-2</v>
      </c>
      <c r="L16" s="11">
        <f>Table1[[#This Row],[H+]]-Kw/Table1[[#This Row],[H+]]-Table1[[#This Row],[Ca]]+Table1[[#This Row],[Cb]]</f>
        <v>3.9389225108225109E-2</v>
      </c>
      <c r="M16" s="11">
        <f>-LOG(Table1[[#This Row],[H+]])</f>
        <v>1.6734158998636306</v>
      </c>
    </row>
    <row r="17" spans="1:13" x14ac:dyDescent="0.25">
      <c r="A17" s="2" t="s">
        <v>12</v>
      </c>
      <c r="B17" s="4">
        <v>10</v>
      </c>
      <c r="C17" s="10" t="s">
        <v>13</v>
      </c>
      <c r="F17" s="1">
        <f>Vao+Table1[[#This Row],[Vb]]</f>
        <v>17</v>
      </c>
      <c r="G17" s="1">
        <v>7</v>
      </c>
      <c r="H17" s="11">
        <f>A./(1+B.^(G17-C.))+D.</f>
        <v>11</v>
      </c>
      <c r="I17" s="12">
        <f>(Cao*Vao-Cbo*Table1[[#This Row],[Vb]])/(Table1[[#This Row],[V]])</f>
        <v>1.7647058823529408E-2</v>
      </c>
      <c r="J17" s="12">
        <f>Cbo*Table1[[#This Row],[Vb]]/(Table1[[#This Row],[V]])</f>
        <v>4.11764705882353E-2</v>
      </c>
      <c r="K17" s="11">
        <f>Table1[[#This Row],[Ca]]</f>
        <v>1.7647058823529408E-2</v>
      </c>
      <c r="L17" s="11">
        <f>Table1[[#This Row],[H+]]-Kw/Table1[[#This Row],[H+]]-Table1[[#This Row],[Ca]]+Table1[[#This Row],[Cb]]</f>
        <v>4.1170803921568633E-2</v>
      </c>
      <c r="M17" s="11">
        <f>-LOG(Table1[[#This Row],[H+]])</f>
        <v>1.7533276666586115</v>
      </c>
    </row>
    <row r="18" spans="1:13" x14ac:dyDescent="0.25">
      <c r="A18" s="2" t="s">
        <v>16</v>
      </c>
      <c r="B18" s="4">
        <v>0.1</v>
      </c>
      <c r="C18" s="10" t="s">
        <v>18</v>
      </c>
      <c r="F18" s="1">
        <f>Vao+Table1[[#This Row],[Vb]]</f>
        <v>17.5</v>
      </c>
      <c r="G18" s="1">
        <v>7.5</v>
      </c>
      <c r="H18" s="11">
        <f>A./(1+B.^(G18-C.))+D.</f>
        <v>11.662812269651129</v>
      </c>
      <c r="I18" s="12">
        <f>(Cao*Vao-Cbo*Table1[[#This Row],[Vb]])/(Table1[[#This Row],[V]])</f>
        <v>1.4285714285714285E-2</v>
      </c>
      <c r="J18" s="12">
        <f>Cbo*Table1[[#This Row],[Vb]]/(Table1[[#This Row],[V]])</f>
        <v>4.2857142857142858E-2</v>
      </c>
      <c r="K18" s="11">
        <f>Table1[[#This Row],[Ca]]</f>
        <v>1.4285714285714285E-2</v>
      </c>
      <c r="L18" s="11">
        <f>Table1[[#This Row],[H+]]-Kw/Table1[[#This Row],[H+]]-Table1[[#This Row],[Ca]]+Table1[[#This Row],[Cb]]</f>
        <v>4.2850142857142857E-2</v>
      </c>
      <c r="M18" s="11">
        <f>-LOG(Table1[[#This Row],[H+]])</f>
        <v>1.8450980400142569</v>
      </c>
    </row>
    <row r="19" spans="1:13" x14ac:dyDescent="0.25">
      <c r="A19" s="2" t="s">
        <v>17</v>
      </c>
      <c r="B19" s="4">
        <v>0.1</v>
      </c>
      <c r="C19" s="10" t="s">
        <v>18</v>
      </c>
      <c r="F19" s="1">
        <f>Vao+Table1[[#This Row],[Vb]]</f>
        <v>18</v>
      </c>
      <c r="G19" s="1">
        <v>8</v>
      </c>
      <c r="H19" s="11">
        <f>A./(1+B.^(G19-C.))+D.</f>
        <v>11.891089108910892</v>
      </c>
      <c r="I19" s="12">
        <f>(Cao*Vao-Cbo*Table1[[#This Row],[Vb]])/(Table1[[#This Row],[V]])</f>
        <v>1.1111111111111108E-2</v>
      </c>
      <c r="J19" s="12">
        <f>Cbo*Table1[[#This Row],[Vb]]/(Table1[[#This Row],[V]])</f>
        <v>4.4444444444444446E-2</v>
      </c>
      <c r="K19" s="11">
        <f>Table1[[#This Row],[Ca]]</f>
        <v>1.1111111111111108E-2</v>
      </c>
      <c r="L19" s="11">
        <f>Table1[[#This Row],[H+]]-Kw/Table1[[#This Row],[H+]]-Table1[[#This Row],[Ca]]+Table1[[#This Row],[Cb]]</f>
        <v>4.4435444444444444E-2</v>
      </c>
      <c r="M19" s="11">
        <f>-LOG(Table1[[#This Row],[H+]])</f>
        <v>1.954242509439325</v>
      </c>
    </row>
    <row r="20" spans="1:13" x14ac:dyDescent="0.25">
      <c r="F20" s="1">
        <f>Vao+Table1[[#This Row],[Vb]]</f>
        <v>18.5</v>
      </c>
      <c r="G20" s="1">
        <v>8.5</v>
      </c>
      <c r="H20" s="11">
        <f>A./(1+B.^(G20-C.))+D.</f>
        <v>11.965324598984138</v>
      </c>
      <c r="I20" s="12">
        <f>(Cao*Vao-Cbo*Table1[[#This Row],[Vb]])/(Table1[[#This Row],[V]])</f>
        <v>8.1081081081081034E-3</v>
      </c>
      <c r="J20" s="12">
        <f>Cbo*Table1[[#This Row],[Vb]]/(Table1[[#This Row],[V]])</f>
        <v>4.5945945945945948E-2</v>
      </c>
      <c r="K20" s="11">
        <f>Table1[[#This Row],[Ca]]</f>
        <v>8.1081081081081034E-3</v>
      </c>
      <c r="L20" s="11">
        <f>Table1[[#This Row],[H+]]-Kw/Table1[[#This Row],[H+]]-Table1[[#This Row],[Ca]]+Table1[[#This Row],[Cb]]</f>
        <v>4.5933612612612612E-2</v>
      </c>
      <c r="M20" s="11">
        <f>-LOG(Table1[[#This Row],[H+]])</f>
        <v>2.0910804693473328</v>
      </c>
    </row>
    <row r="21" spans="1:13" x14ac:dyDescent="0.25">
      <c r="F21" s="1">
        <f>Vao+Table1[[#This Row],[Vb]]</f>
        <v>19</v>
      </c>
      <c r="G21" s="1">
        <v>9</v>
      </c>
      <c r="H21" s="11">
        <f>A./(1+B.^(G21-C.))+D.</f>
        <v>11.989010989010991</v>
      </c>
      <c r="I21" s="12">
        <f>(Cao*Vao-Cbo*Table1[[#This Row],[Vb]])/(Table1[[#This Row],[V]])</f>
        <v>5.2631578947368411E-3</v>
      </c>
      <c r="J21" s="12">
        <f>Cbo*Table1[[#This Row],[Vb]]/(Table1[[#This Row],[V]])</f>
        <v>4.736842105263158E-2</v>
      </c>
      <c r="K21" s="11">
        <f>Table1[[#This Row],[Ca]]</f>
        <v>5.2631578947368411E-3</v>
      </c>
      <c r="L21" s="11">
        <f>Table1[[#This Row],[H+]]-Kw/Table1[[#This Row],[H+]]-Table1[[#This Row],[Ca]]+Table1[[#This Row],[Cb]]</f>
        <v>4.7349421052631582E-2</v>
      </c>
      <c r="M21" s="11">
        <f>-LOG(Table1[[#This Row],[H+]])</f>
        <v>2.2787536009528289</v>
      </c>
    </row>
    <row r="22" spans="1:13" x14ac:dyDescent="0.25">
      <c r="F22" s="1">
        <f>Vao+Table1[[#This Row],[Vb]]</f>
        <v>19.5</v>
      </c>
      <c r="G22" s="1">
        <v>9.5</v>
      </c>
      <c r="H22" s="11">
        <f>A./(1+B.^(G22-C.))+D.</f>
        <v>11.996522594226073</v>
      </c>
      <c r="I22" s="12">
        <f>(Cao*Vao-Cbo*Table1[[#This Row],[Vb]])/(Table1[[#This Row],[V]])</f>
        <v>2.5641025641025606E-3</v>
      </c>
      <c r="J22" s="12">
        <f>Cbo*Table1[[#This Row],[Vb]]/(Table1[[#This Row],[V]])</f>
        <v>4.8717948717948718E-2</v>
      </c>
      <c r="K22" s="11">
        <f>Table1[[#This Row],[Ca]]</f>
        <v>2.5641025641025606E-3</v>
      </c>
      <c r="L22" s="11">
        <f>Table1[[#This Row],[H+]]-Kw/Table1[[#This Row],[H+]]-Table1[[#This Row],[Ca]]+Table1[[#This Row],[Cb]]</f>
        <v>4.8678948717948721E-2</v>
      </c>
      <c r="M22" s="11">
        <f>-LOG(Table1[[#This Row],[H+]])</f>
        <v>2.5910646070265</v>
      </c>
    </row>
    <row r="23" spans="1:13" x14ac:dyDescent="0.25">
      <c r="F23" s="1">
        <f>Vao+Table1[[#This Row],[Vb]]</f>
        <v>20</v>
      </c>
      <c r="G23" s="1">
        <v>10</v>
      </c>
      <c r="H23" s="11">
        <f>A./(1+B.^(G23-C.))+D.</f>
        <v>11.998900109989002</v>
      </c>
      <c r="I23" s="12">
        <f>(Cao*Vao-Cbo*Table1[[#This Row],[Vb]])/(Table1[[#This Row],[V]])</f>
        <v>0</v>
      </c>
      <c r="J23" s="12">
        <f>Cbo*Table1[[#This Row],[Vb]]/(Table1[[#This Row],[V]])</f>
        <v>0.05</v>
      </c>
      <c r="K23" s="11">
        <f>Table1[[#This Row],[Ca]]</f>
        <v>0</v>
      </c>
      <c r="L23" s="11" t="e">
        <f>Table1[[#This Row],[H+]]-Kw/Table1[[#This Row],[H+]]-Table1[[#This Row],[Ca]]+Table1[[#This Row],[Cb]]</f>
        <v>#DIV/0!</v>
      </c>
      <c r="M23" s="11" t="e">
        <f>-LOG(Table1[[#This Row],[H+]])</f>
        <v>#NUM!</v>
      </c>
    </row>
  </sheetData>
  <mergeCells count="2">
    <mergeCell ref="A5:B5"/>
    <mergeCell ref="B2:D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Sheet1</vt:lpstr>
      <vt:lpstr>A.</vt:lpstr>
      <vt:lpstr>B.</vt:lpstr>
      <vt:lpstr>C.</vt:lpstr>
      <vt:lpstr>Cao</vt:lpstr>
      <vt:lpstr>Cbo</vt:lpstr>
      <vt:lpstr>D.</vt:lpstr>
      <vt:lpstr>Ka</vt:lpstr>
      <vt:lpstr>Kb</vt:lpstr>
      <vt:lpstr>Kw</vt:lpstr>
      <vt:lpstr>Vao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Pires</dc:creator>
  <cp:lastModifiedBy>Pires</cp:lastModifiedBy>
  <dcterms:created xsi:type="dcterms:W3CDTF">2018-03-20T01:32:17Z</dcterms:created>
  <dcterms:modified xsi:type="dcterms:W3CDTF">2018-03-20T03:09:06Z</dcterms:modified>
</cp:coreProperties>
</file>