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21480" yWindow="-150" windowWidth="14925" windowHeight="11640" tabRatio="891" activeTab="3"/>
  </bookViews>
  <sheets>
    <sheet name="Read ME" sheetId="48" r:id="rId1"/>
    <sheet name="IBRF" sheetId="33" r:id="rId2"/>
    <sheet name="Score" sheetId="53" r:id="rId3"/>
    <sheet name="Penalties" sheetId="55" r:id="rId4"/>
    <sheet name="Lineups" sheetId="66" r:id="rId5"/>
    <sheet name="Expulsion-Suspension Form" sheetId="70" r:id="rId6"/>
    <sheet name="Bout Summary" sheetId="69" r:id="rId7"/>
    <sheet name="Penalty Summary" sheetId="65" r:id="rId8"/>
    <sheet name="Actions" sheetId="57" r:id="rId9"/>
    <sheet name="Errors" sheetId="58" r:id="rId10"/>
    <sheet name="Jam Timer" sheetId="60" r:id="rId11"/>
    <sheet name="One Penalty Tracker" sheetId="64" r:id="rId12"/>
    <sheet name="Penalty Box" sheetId="62" r:id="rId13"/>
    <sheet name="Whiteboards" sheetId="63" r:id="rId14"/>
    <sheet name="SK" sheetId="54" r:id="rId15"/>
    <sheet name="PT" sheetId="56" r:id="rId16"/>
    <sheet name="LU" sheetId="67" r:id="rId17"/>
  </sheets>
  <definedNames>
    <definedName name="Flooring" localSheetId="8">#REF!</definedName>
    <definedName name="Flooring" localSheetId="6">#REF!</definedName>
    <definedName name="Flooring" localSheetId="9">#REF!</definedName>
    <definedName name="Flooring" localSheetId="4">#REF!</definedName>
    <definedName name="Flooring" localSheetId="11">#REF!</definedName>
    <definedName name="Flooring" localSheetId="7">#REF!</definedName>
    <definedName name="Flooring">#REF!</definedName>
    <definedName name="_xlnm.Print_Area" localSheetId="8">Actions!$A$1:$R$94</definedName>
    <definedName name="_xlnm.Print_Area" localSheetId="6">'Bout Summary'!$A$1:$BX$48</definedName>
    <definedName name="_xlnm.Print_Area" localSheetId="9">Errors!$A$1:$R$94</definedName>
    <definedName name="_xlnm.Print_Area" localSheetId="5">'Expulsion-Suspension Form'!$A$1:$F$21</definedName>
    <definedName name="_xlnm.Print_Area" localSheetId="1">IBRF!$A$1:$L$83</definedName>
    <definedName name="_xlnm.Print_Area" localSheetId="10">'Jam Timer'!$A$1:$I$72</definedName>
    <definedName name="_xlnm.Print_Area" localSheetId="4">Lineups!$A$1:$AI$114</definedName>
    <definedName name="_xlnm.Print_Area" localSheetId="11">'One Penalty Tracker'!$A$1:$BX$89</definedName>
    <definedName name="_xlnm.Print_Area" localSheetId="3">Penalties!$A$1:$BZ$92</definedName>
    <definedName name="_xlnm.Print_Area" localSheetId="12">'Penalty Box'!$A$1:$N$72</definedName>
    <definedName name="_xlnm.Print_Area" localSheetId="7">'Penalty Summary'!$A$1:$Y$98</definedName>
    <definedName name="_xlnm.Print_Area" localSheetId="0">'Read ME'!$A$1:$K$76</definedName>
    <definedName name="_xlnm.Print_Area" localSheetId="2">Score!$A$1:$BO$118</definedName>
  </definedNames>
  <calcPr calcId="125725"/>
</workbook>
</file>

<file path=xl/calcChain.xml><?xml version="1.0" encoding="utf-8"?>
<calcChain xmlns="http://schemas.openxmlformats.org/spreadsheetml/2006/main">
  <c r="A53" i="65"/>
  <c r="A55"/>
  <c r="A57"/>
  <c r="A59"/>
  <c r="A61"/>
  <c r="A63"/>
  <c r="A65"/>
  <c r="A67"/>
  <c r="A69"/>
  <c r="A71"/>
  <c r="A73"/>
  <c r="A75"/>
  <c r="A77"/>
  <c r="A79"/>
  <c r="A81"/>
  <c r="A83"/>
  <c r="A85"/>
  <c r="A87"/>
  <c r="A89"/>
  <c r="A91"/>
  <c r="Q84"/>
  <c r="Q88"/>
  <c r="Q92"/>
  <c r="P82"/>
  <c r="O84"/>
  <c r="O88"/>
  <c r="O92"/>
  <c r="N84"/>
  <c r="N88"/>
  <c r="N92"/>
  <c r="M84"/>
  <c r="M88"/>
  <c r="M92"/>
  <c r="L84"/>
  <c r="L88"/>
  <c r="L92"/>
  <c r="K82"/>
  <c r="K84"/>
  <c r="K86"/>
  <c r="K88"/>
  <c r="K90"/>
  <c r="K92"/>
  <c r="J84"/>
  <c r="J88"/>
  <c r="J92"/>
  <c r="I84"/>
  <c r="I88"/>
  <c r="I92"/>
  <c r="A4"/>
  <c r="A6"/>
  <c r="A8"/>
  <c r="A10"/>
  <c r="A12"/>
  <c r="A14"/>
  <c r="A16"/>
  <c r="A18"/>
  <c r="A20"/>
  <c r="A22"/>
  <c r="A24"/>
  <c r="A26"/>
  <c r="A28"/>
  <c r="A30"/>
  <c r="A32"/>
  <c r="R33"/>
  <c r="A34"/>
  <c r="R35"/>
  <c r="A36"/>
  <c r="R37"/>
  <c r="A38"/>
  <c r="R39"/>
  <c r="A40"/>
  <c r="R41"/>
  <c r="A42"/>
  <c r="R43"/>
  <c r="Q33"/>
  <c r="Q35"/>
  <c r="Q37"/>
  <c r="Q39"/>
  <c r="Q41"/>
  <c r="Q43"/>
  <c r="P33"/>
  <c r="P35"/>
  <c r="P37"/>
  <c r="P39"/>
  <c r="P41"/>
  <c r="P43"/>
  <c r="O33"/>
  <c r="O35"/>
  <c r="O37"/>
  <c r="O39"/>
  <c r="O41"/>
  <c r="O43"/>
  <c r="N33"/>
  <c r="N35"/>
  <c r="N37"/>
  <c r="N39"/>
  <c r="N41"/>
  <c r="N43"/>
  <c r="M33"/>
  <c r="M35"/>
  <c r="M37"/>
  <c r="M39"/>
  <c r="M41"/>
  <c r="M43"/>
  <c r="L33"/>
  <c r="L35"/>
  <c r="L37"/>
  <c r="L39"/>
  <c r="L41"/>
  <c r="L43"/>
  <c r="K33"/>
  <c r="K35"/>
  <c r="K37"/>
  <c r="K39"/>
  <c r="K41"/>
  <c r="K43"/>
  <c r="J33"/>
  <c r="J35"/>
  <c r="J37"/>
  <c r="J39"/>
  <c r="J41"/>
  <c r="J43"/>
  <c r="I33"/>
  <c r="I35"/>
  <c r="I37"/>
  <c r="I39"/>
  <c r="I41"/>
  <c r="I43"/>
  <c r="A47" i="69"/>
  <c r="F47"/>
  <c r="A44"/>
  <c r="A45"/>
  <c r="F45" s="1"/>
  <c r="A46"/>
  <c r="A28"/>
  <c r="A29"/>
  <c r="A30"/>
  <c r="A31"/>
  <c r="A32"/>
  <c r="A33"/>
  <c r="A34"/>
  <c r="A35"/>
  <c r="A36"/>
  <c r="A37"/>
  <c r="A38"/>
  <c r="A39"/>
  <c r="A40"/>
  <c r="A41"/>
  <c r="A42"/>
  <c r="F42"/>
  <c r="A43"/>
  <c r="T24" i="67"/>
  <c r="AH24" s="1"/>
  <c r="T23"/>
  <c r="T22"/>
  <c r="T21"/>
  <c r="T20"/>
  <c r="T19"/>
  <c r="T18"/>
  <c r="T17"/>
  <c r="T16"/>
  <c r="T15"/>
  <c r="T14"/>
  <c r="T13"/>
  <c r="T12"/>
  <c r="T11"/>
  <c r="T10"/>
  <c r="T9"/>
  <c r="E47" i="69"/>
  <c r="AI47" s="1"/>
  <c r="D47"/>
  <c r="AH47" s="1"/>
  <c r="C47"/>
  <c r="AG47" s="1"/>
  <c r="E45"/>
  <c r="AI45" s="1"/>
  <c r="D45"/>
  <c r="Y45" s="1"/>
  <c r="C45"/>
  <c r="AG45" s="1"/>
  <c r="E43"/>
  <c r="D43"/>
  <c r="C43"/>
  <c r="BU43" s="1"/>
  <c r="E42"/>
  <c r="AI42" s="1"/>
  <c r="D42"/>
  <c r="AH42" s="1"/>
  <c r="C42"/>
  <c r="AG42" s="1"/>
  <c r="A25"/>
  <c r="F25"/>
  <c r="AC25" s="1"/>
  <c r="A22"/>
  <c r="A23"/>
  <c r="F23" s="1"/>
  <c r="AC23" s="1"/>
  <c r="A24"/>
  <c r="A6"/>
  <c r="A7"/>
  <c r="A8"/>
  <c r="A9"/>
  <c r="A10"/>
  <c r="A11"/>
  <c r="A12"/>
  <c r="A13"/>
  <c r="A14"/>
  <c r="A15"/>
  <c r="A16"/>
  <c r="A17"/>
  <c r="A18"/>
  <c r="A19"/>
  <c r="A20"/>
  <c r="F20"/>
  <c r="AC20" s="1"/>
  <c r="A21"/>
  <c r="B24" i="67"/>
  <c r="P24" s="1"/>
  <c r="B23"/>
  <c r="P23" s="1"/>
  <c r="B22"/>
  <c r="B21"/>
  <c r="B20"/>
  <c r="B19"/>
  <c r="B18"/>
  <c r="B17"/>
  <c r="B16"/>
  <c r="B15"/>
  <c r="B14"/>
  <c r="B13"/>
  <c r="B12"/>
  <c r="B11"/>
  <c r="B10"/>
  <c r="B9"/>
  <c r="E25" i="69"/>
  <c r="AI25" s="1"/>
  <c r="D25"/>
  <c r="Y25" s="1"/>
  <c r="C25"/>
  <c r="AG25" s="1"/>
  <c r="E24"/>
  <c r="AB24" s="1"/>
  <c r="D24"/>
  <c r="Z24" s="1"/>
  <c r="C24"/>
  <c r="X24" s="1"/>
  <c r="E23"/>
  <c r="AI23" s="1"/>
  <c r="D23"/>
  <c r="Z23" s="1"/>
  <c r="C23"/>
  <c r="AG23" s="1"/>
  <c r="E22"/>
  <c r="AA22" s="1"/>
  <c r="C22"/>
  <c r="X22" s="1"/>
  <c r="E20"/>
  <c r="AI20" s="1"/>
  <c r="D20"/>
  <c r="Z20" s="1"/>
  <c r="C20"/>
  <c r="AG20" s="1"/>
  <c r="B47" i="55"/>
  <c r="AO47" s="1"/>
  <c r="AD1"/>
  <c r="BQ47" s="1"/>
  <c r="AK1"/>
  <c r="AK47" s="1"/>
  <c r="H1" i="60"/>
  <c r="H37" s="1"/>
  <c r="F1"/>
  <c r="E92" i="65"/>
  <c r="E90"/>
  <c r="E88"/>
  <c r="E86"/>
  <c r="E84"/>
  <c r="B80" i="56"/>
  <c r="B78"/>
  <c r="B76"/>
  <c r="U76"/>
  <c r="B74"/>
  <c r="B72"/>
  <c r="B70"/>
  <c r="AF71" s="1"/>
  <c r="B68"/>
  <c r="U69" s="1"/>
  <c r="B66"/>
  <c r="B64"/>
  <c r="AF64" s="1"/>
  <c r="B62"/>
  <c r="B60"/>
  <c r="U61" s="1"/>
  <c r="B58"/>
  <c r="B56"/>
  <c r="B54"/>
  <c r="B52"/>
  <c r="U53"/>
  <c r="F52"/>
  <c r="E43" i="65"/>
  <c r="E41"/>
  <c r="E39"/>
  <c r="E37"/>
  <c r="E35"/>
  <c r="E33"/>
  <c r="B29" i="56"/>
  <c r="B27"/>
  <c r="B25"/>
  <c r="B23"/>
  <c r="B21"/>
  <c r="B19"/>
  <c r="B17"/>
  <c r="B15"/>
  <c r="B13"/>
  <c r="B11"/>
  <c r="B9"/>
  <c r="B7"/>
  <c r="B5"/>
  <c r="B3"/>
  <c r="N22" i="67"/>
  <c r="B121"/>
  <c r="G22"/>
  <c r="H121"/>
  <c r="N21"/>
  <c r="B120"/>
  <c r="D21"/>
  <c r="F21"/>
  <c r="G21"/>
  <c r="H21"/>
  <c r="F120"/>
  <c r="H120"/>
  <c r="D20"/>
  <c r="H20"/>
  <c r="N19"/>
  <c r="B118"/>
  <c r="D19"/>
  <c r="F19"/>
  <c r="G19"/>
  <c r="H19"/>
  <c r="D18"/>
  <c r="F18"/>
  <c r="N17"/>
  <c r="B116"/>
  <c r="D17"/>
  <c r="F17"/>
  <c r="G17"/>
  <c r="H17"/>
  <c r="F16"/>
  <c r="G16"/>
  <c r="N15"/>
  <c r="B114"/>
  <c r="D15"/>
  <c r="F15"/>
  <c r="G15"/>
  <c r="H15"/>
  <c r="F114"/>
  <c r="H114"/>
  <c r="B113"/>
  <c r="H14"/>
  <c r="N13"/>
  <c r="B112"/>
  <c r="D13"/>
  <c r="F13"/>
  <c r="G13"/>
  <c r="H13"/>
  <c r="F112"/>
  <c r="H112"/>
  <c r="H12"/>
  <c r="N11"/>
  <c r="B110"/>
  <c r="H110" s="1"/>
  <c r="D11"/>
  <c r="F11"/>
  <c r="G11"/>
  <c r="H11"/>
  <c r="D10"/>
  <c r="F10"/>
  <c r="N9"/>
  <c r="B108"/>
  <c r="D9"/>
  <c r="F9"/>
  <c r="G9"/>
  <c r="I9" s="1"/>
  <c r="K9" s="1"/>
  <c r="H9"/>
  <c r="AS47" i="69"/>
  <c r="AQ47"/>
  <c r="AF23" i="67"/>
  <c r="Y23"/>
  <c r="AA23"/>
  <c r="AS42" i="69"/>
  <c r="AQ42"/>
  <c r="AF22" i="67"/>
  <c r="AF21"/>
  <c r="Y21"/>
  <c r="AF20"/>
  <c r="T119"/>
  <c r="AF119"/>
  <c r="C39" i="69" s="1"/>
  <c r="V20" i="67"/>
  <c r="V119"/>
  <c r="X20"/>
  <c r="Y20"/>
  <c r="Z20"/>
  <c r="X119"/>
  <c r="Y119"/>
  <c r="Z119"/>
  <c r="Y19"/>
  <c r="AF18"/>
  <c r="AF17"/>
  <c r="Y17"/>
  <c r="AF16"/>
  <c r="T115"/>
  <c r="AF115" s="1"/>
  <c r="V16"/>
  <c r="X16"/>
  <c r="Y16"/>
  <c r="Z16"/>
  <c r="Y115"/>
  <c r="Y15"/>
  <c r="AF14"/>
  <c r="AF13"/>
  <c r="Y13"/>
  <c r="AF12"/>
  <c r="T111"/>
  <c r="V12"/>
  <c r="X12"/>
  <c r="Y12"/>
  <c r="Z12"/>
  <c r="AF11"/>
  <c r="T110"/>
  <c r="V110"/>
  <c r="X11"/>
  <c r="X110"/>
  <c r="Y10"/>
  <c r="AB1" i="54"/>
  <c r="AA3"/>
  <c r="AA126"/>
  <c r="AN1"/>
  <c r="BR7" i="53"/>
  <c r="BR17"/>
  <c r="BR29"/>
  <c r="BR41"/>
  <c r="BR21"/>
  <c r="BR23"/>
  <c r="BR31"/>
  <c r="BR43"/>
  <c r="AA62" i="54"/>
  <c r="AO1"/>
  <c r="BS7" i="53"/>
  <c r="BS17"/>
  <c r="BS29"/>
  <c r="BS41"/>
  <c r="BS21"/>
  <c r="BS23"/>
  <c r="BS31"/>
  <c r="BS43"/>
  <c r="AM1" i="54"/>
  <c r="BQ7" i="53"/>
  <c r="BQ17"/>
  <c r="BQ29"/>
  <c r="BQ41"/>
  <c r="BQ21"/>
  <c r="BQ23"/>
  <c r="BQ31"/>
  <c r="BQ43"/>
  <c r="AQ1" i="54"/>
  <c r="BT7" i="53"/>
  <c r="BT17"/>
  <c r="BT29"/>
  <c r="BT41"/>
  <c r="BT21"/>
  <c r="BT23"/>
  <c r="BT31"/>
  <c r="BT43"/>
  <c r="AR1" i="54"/>
  <c r="BU7" i="53"/>
  <c r="BU17"/>
  <c r="BU29"/>
  <c r="BU41"/>
  <c r="BU21"/>
  <c r="BU23"/>
  <c r="BU31"/>
  <c r="BU43"/>
  <c r="AS1" i="54"/>
  <c r="BV7" i="53"/>
  <c r="BV17"/>
  <c r="BV29"/>
  <c r="BV41"/>
  <c r="BV21"/>
  <c r="BV23"/>
  <c r="BV31"/>
  <c r="BV43"/>
  <c r="AA138" i="54"/>
  <c r="BR9" i="53"/>
  <c r="BR19"/>
  <c r="BR33"/>
  <c r="BS9"/>
  <c r="BS19"/>
  <c r="BS33"/>
  <c r="BQ9"/>
  <c r="BQ19"/>
  <c r="BQ33"/>
  <c r="BT9"/>
  <c r="BT19"/>
  <c r="BT33"/>
  <c r="BU9"/>
  <c r="BU19"/>
  <c r="BU33"/>
  <c r="BV9"/>
  <c r="BV19"/>
  <c r="BV33"/>
  <c r="AA147" i="54"/>
  <c r="BR37" i="53"/>
  <c r="BS37"/>
  <c r="BQ37"/>
  <c r="BT37"/>
  <c r="BU37"/>
  <c r="BV37"/>
  <c r="AA150" i="54"/>
  <c r="BR5" i="53"/>
  <c r="BR15"/>
  <c r="BR25"/>
  <c r="BR39"/>
  <c r="BR13"/>
  <c r="BS5"/>
  <c r="BS15"/>
  <c r="BS25"/>
  <c r="BS39"/>
  <c r="BS13"/>
  <c r="BQ5"/>
  <c r="BQ15"/>
  <c r="BQ25"/>
  <c r="BQ39"/>
  <c r="BQ13"/>
  <c r="BT5"/>
  <c r="BT15"/>
  <c r="BT25"/>
  <c r="BT39"/>
  <c r="BT13"/>
  <c r="BU5"/>
  <c r="BU15"/>
  <c r="BU25"/>
  <c r="BU39"/>
  <c r="BU13"/>
  <c r="BV5"/>
  <c r="BV15"/>
  <c r="BV25"/>
  <c r="BV39"/>
  <c r="BV13"/>
  <c r="AA159" i="54"/>
  <c r="BR3" i="53"/>
  <c r="BR27"/>
  <c r="BR35"/>
  <c r="BS3"/>
  <c r="BS27"/>
  <c r="BS35"/>
  <c r="BQ3"/>
  <c r="BQ27"/>
  <c r="BQ35"/>
  <c r="BT3"/>
  <c r="BT27"/>
  <c r="BT35"/>
  <c r="BU3"/>
  <c r="BU27"/>
  <c r="BU35"/>
  <c r="BV3"/>
  <c r="BV27"/>
  <c r="BV35"/>
  <c r="AZ47" i="69"/>
  <c r="AY47"/>
  <c r="AX47"/>
  <c r="AW47"/>
  <c r="AV47"/>
  <c r="AZ42"/>
  <c r="AY42"/>
  <c r="AX42"/>
  <c r="AW42"/>
  <c r="AV42"/>
  <c r="AF9" i="67"/>
  <c r="T108"/>
  <c r="AF108"/>
  <c r="V9"/>
  <c r="X9"/>
  <c r="Y9"/>
  <c r="Z9"/>
  <c r="X108"/>
  <c r="Y108"/>
  <c r="AA120" i="54"/>
  <c r="BR11" i="53"/>
  <c r="BS11"/>
  <c r="BQ11"/>
  <c r="BT11"/>
  <c r="BU11"/>
  <c r="BV11"/>
  <c r="BB42" i="69"/>
  <c r="BB47"/>
  <c r="N52" i="56"/>
  <c r="N53"/>
  <c r="AF52"/>
  <c r="AF53"/>
  <c r="AF55"/>
  <c r="N59"/>
  <c r="N60"/>
  <c r="N61"/>
  <c r="AF60"/>
  <c r="AF61"/>
  <c r="N67"/>
  <c r="N68"/>
  <c r="N69"/>
  <c r="AF68"/>
  <c r="AF69"/>
  <c r="N70"/>
  <c r="N74"/>
  <c r="AF74"/>
  <c r="AF75"/>
  <c r="N76"/>
  <c r="N77"/>
  <c r="AF76"/>
  <c r="AF77"/>
  <c r="AF80"/>
  <c r="P83" i="65"/>
  <c r="P87"/>
  <c r="P91"/>
  <c r="B82" i="56"/>
  <c r="B84"/>
  <c r="B86"/>
  <c r="B88"/>
  <c r="B90"/>
  <c r="AI91" s="1"/>
  <c r="U85"/>
  <c r="U89"/>
  <c r="B31"/>
  <c r="B33"/>
  <c r="U34" s="1"/>
  <c r="B35"/>
  <c r="B37"/>
  <c r="B39"/>
  <c r="B41"/>
  <c r="U42"/>
  <c r="Z47" i="69"/>
  <c r="Z43"/>
  <c r="Z42"/>
  <c r="AC1" i="54"/>
  <c r="BN5" i="53"/>
  <c r="BN9"/>
  <c r="BN11"/>
  <c r="BN15"/>
  <c r="BN19"/>
  <c r="BN23"/>
  <c r="BN27"/>
  <c r="BN31"/>
  <c r="BN35"/>
  <c r="BN39"/>
  <c r="T67" i="67"/>
  <c r="D1" i="54"/>
  <c r="C1"/>
  <c r="T90" i="67"/>
  <c r="T44"/>
  <c r="B62" i="54"/>
  <c r="B143" i="67"/>
  <c r="BN3" i="53"/>
  <c r="BN7"/>
  <c r="BN17"/>
  <c r="BN21"/>
  <c r="BN25"/>
  <c r="BN29"/>
  <c r="BN33"/>
  <c r="BN37"/>
  <c r="BN41"/>
  <c r="T62" i="67"/>
  <c r="B3" i="54"/>
  <c r="T85" i="67"/>
  <c r="T39"/>
  <c r="T161"/>
  <c r="T184"/>
  <c r="BN13" i="53"/>
  <c r="T60" i="67"/>
  <c r="B135"/>
  <c r="T36"/>
  <c r="T59"/>
  <c r="T82"/>
  <c r="B89"/>
  <c r="B62"/>
  <c r="B160"/>
  <c r="D160" s="1"/>
  <c r="B183"/>
  <c r="D183" s="1"/>
  <c r="B137"/>
  <c r="B38"/>
  <c r="B61"/>
  <c r="B84"/>
  <c r="B35"/>
  <c r="B33"/>
  <c r="B56"/>
  <c r="T91"/>
  <c r="Z91" s="1"/>
  <c r="T55"/>
  <c r="Y55" s="1"/>
  <c r="T78"/>
  <c r="T32"/>
  <c r="T154"/>
  <c r="T80"/>
  <c r="T156"/>
  <c r="B133"/>
  <c r="T84"/>
  <c r="T38"/>
  <c r="T88"/>
  <c r="X47" i="69"/>
  <c r="X67" i="67"/>
  <c r="X90"/>
  <c r="Y67"/>
  <c r="Y90"/>
  <c r="Z67"/>
  <c r="Z90"/>
  <c r="Z44" s="1"/>
  <c r="Z78"/>
  <c r="T131"/>
  <c r="T56"/>
  <c r="T133"/>
  <c r="T58"/>
  <c r="X58" s="1"/>
  <c r="T81"/>
  <c r="T35"/>
  <c r="Y58"/>
  <c r="T157"/>
  <c r="Y84"/>
  <c r="X62"/>
  <c r="Y85"/>
  <c r="Z62"/>
  <c r="X161"/>
  <c r="T138"/>
  <c r="T63"/>
  <c r="T86"/>
  <c r="Z86" s="1"/>
  <c r="T40"/>
  <c r="Z63"/>
  <c r="T66"/>
  <c r="T89"/>
  <c r="X89" s="1"/>
  <c r="T43"/>
  <c r="Z66"/>
  <c r="T165"/>
  <c r="T188"/>
  <c r="T142"/>
  <c r="AB43" i="69"/>
  <c r="AB45"/>
  <c r="B67" i="67"/>
  <c r="B90"/>
  <c r="F90" s="1"/>
  <c r="B44"/>
  <c r="H90"/>
  <c r="B166"/>
  <c r="B189"/>
  <c r="G189" s="1"/>
  <c r="H166"/>
  <c r="B55"/>
  <c r="B78"/>
  <c r="H78" s="1"/>
  <c r="B32"/>
  <c r="G56"/>
  <c r="B57"/>
  <c r="B80"/>
  <c r="F80" s="1"/>
  <c r="B34"/>
  <c r="H80"/>
  <c r="B59"/>
  <c r="D59" s="1"/>
  <c r="B82"/>
  <c r="N82" s="1"/>
  <c r="B36"/>
  <c r="H82"/>
  <c r="B158"/>
  <c r="B181"/>
  <c r="H181" s="1"/>
  <c r="B83"/>
  <c r="B182"/>
  <c r="G182" s="1"/>
  <c r="F61"/>
  <c r="G84"/>
  <c r="H61"/>
  <c r="F160"/>
  <c r="F183"/>
  <c r="B63"/>
  <c r="B86"/>
  <c r="B40"/>
  <c r="B185"/>
  <c r="B64"/>
  <c r="B41"/>
  <c r="B65"/>
  <c r="B88"/>
  <c r="B42"/>
  <c r="H88"/>
  <c r="N181"/>
  <c r="W47" i="69"/>
  <c r="BN47"/>
  <c r="BM47"/>
  <c r="BL47"/>
  <c r="BK47"/>
  <c r="BJ47"/>
  <c r="BN42"/>
  <c r="BM42"/>
  <c r="BL42"/>
  <c r="BK42"/>
  <c r="BJ42"/>
  <c r="BR42" s="1"/>
  <c r="BW47"/>
  <c r="BV47"/>
  <c r="BU47"/>
  <c r="BT47"/>
  <c r="BS47"/>
  <c r="BW43"/>
  <c r="BS42"/>
  <c r="S3" i="56"/>
  <c r="X3"/>
  <c r="AA3"/>
  <c r="Z3"/>
  <c r="AF3"/>
  <c r="AC3"/>
  <c r="Y3"/>
  <c r="S4"/>
  <c r="X4"/>
  <c r="AA4"/>
  <c r="Z4"/>
  <c r="AF4"/>
  <c r="AC4"/>
  <c r="Y4"/>
  <c r="F3"/>
  <c r="G3"/>
  <c r="G4"/>
  <c r="H4"/>
  <c r="K3"/>
  <c r="L3"/>
  <c r="L4"/>
  <c r="M4"/>
  <c r="O3"/>
  <c r="P3"/>
  <c r="P4"/>
  <c r="Q4"/>
  <c r="S5"/>
  <c r="AA5"/>
  <c r="V5"/>
  <c r="AF5"/>
  <c r="Y5"/>
  <c r="AH5"/>
  <c r="S6"/>
  <c r="AA6"/>
  <c r="V6"/>
  <c r="AF6"/>
  <c r="Y6"/>
  <c r="AH6"/>
  <c r="F5"/>
  <c r="F6"/>
  <c r="G6"/>
  <c r="I5"/>
  <c r="K5"/>
  <c r="L6"/>
  <c r="O5"/>
  <c r="O6"/>
  <c r="P6"/>
  <c r="J5"/>
  <c r="T7"/>
  <c r="W7"/>
  <c r="V7"/>
  <c r="AB7"/>
  <c r="AE7"/>
  <c r="AD7"/>
  <c r="AH7"/>
  <c r="AG7"/>
  <c r="T8"/>
  <c r="W8"/>
  <c r="V8"/>
  <c r="AB8"/>
  <c r="AE8"/>
  <c r="AD8"/>
  <c r="N9" i="65" s="1"/>
  <c r="AH8" i="56"/>
  <c r="AG8"/>
  <c r="E7"/>
  <c r="E8"/>
  <c r="F8"/>
  <c r="H7"/>
  <c r="I7"/>
  <c r="I8"/>
  <c r="K8"/>
  <c r="M7"/>
  <c r="N7"/>
  <c r="N8"/>
  <c r="O8"/>
  <c r="Q7"/>
  <c r="J7"/>
  <c r="J8"/>
  <c r="W9"/>
  <c r="AB9"/>
  <c r="Z9"/>
  <c r="J11" i="65" s="1"/>
  <c r="AD9" i="56"/>
  <c r="AG9"/>
  <c r="W10"/>
  <c r="AB10"/>
  <c r="Z10"/>
  <c r="AD10"/>
  <c r="AG10"/>
  <c r="E10"/>
  <c r="G9"/>
  <c r="H9"/>
  <c r="I10"/>
  <c r="M9"/>
  <c r="J10" i="65" s="1"/>
  <c r="M10" i="56"/>
  <c r="N10"/>
  <c r="P9"/>
  <c r="Q9"/>
  <c r="J10"/>
  <c r="S11"/>
  <c r="T11"/>
  <c r="X11"/>
  <c r="AA11"/>
  <c r="V11"/>
  <c r="F13" i="65" s="1"/>
  <c r="Z11" i="56"/>
  <c r="AF11"/>
  <c r="AE11"/>
  <c r="AC11"/>
  <c r="Y11"/>
  <c r="AH11"/>
  <c r="S12"/>
  <c r="T12"/>
  <c r="X12"/>
  <c r="AA12"/>
  <c r="V12"/>
  <c r="Z12"/>
  <c r="J13" i="65" s="1"/>
  <c r="AF12" i="56"/>
  <c r="AE12"/>
  <c r="AC12"/>
  <c r="Y12"/>
  <c r="I13" i="65" s="1"/>
  <c r="AH12" i="56"/>
  <c r="E11"/>
  <c r="F11"/>
  <c r="F12"/>
  <c r="G11"/>
  <c r="G12"/>
  <c r="F12" i="65" s="1"/>
  <c r="H12" i="56"/>
  <c r="I11"/>
  <c r="K11"/>
  <c r="K12"/>
  <c r="L11"/>
  <c r="L12"/>
  <c r="M12"/>
  <c r="N11"/>
  <c r="N12"/>
  <c r="O11"/>
  <c r="O12"/>
  <c r="P11"/>
  <c r="P12"/>
  <c r="Q11"/>
  <c r="Q12"/>
  <c r="J11"/>
  <c r="I12" i="65" s="1"/>
  <c r="J12" i="56"/>
  <c r="D13" i="65"/>
  <c r="T13" i="56"/>
  <c r="W13"/>
  <c r="X13"/>
  <c r="V13"/>
  <c r="AB13"/>
  <c r="Z13"/>
  <c r="AE13"/>
  <c r="AD13"/>
  <c r="AC13"/>
  <c r="AH13"/>
  <c r="AG13"/>
  <c r="T14"/>
  <c r="W14"/>
  <c r="X14"/>
  <c r="V14"/>
  <c r="F15" i="65" s="1"/>
  <c r="AB14" i="56"/>
  <c r="Z14"/>
  <c r="AE14"/>
  <c r="AD14"/>
  <c r="AC14"/>
  <c r="AH14"/>
  <c r="AG14"/>
  <c r="E13"/>
  <c r="D14" i="65" s="1"/>
  <c r="E14" i="56"/>
  <c r="F14"/>
  <c r="G13"/>
  <c r="H13"/>
  <c r="H14"/>
  <c r="I13"/>
  <c r="I14"/>
  <c r="K14"/>
  <c r="L13"/>
  <c r="M13"/>
  <c r="M14"/>
  <c r="N13"/>
  <c r="N14"/>
  <c r="P14" i="65"/>
  <c r="O14" i="56"/>
  <c r="P13"/>
  <c r="Q13"/>
  <c r="Q14"/>
  <c r="J13"/>
  <c r="J14"/>
  <c r="S15"/>
  <c r="T15"/>
  <c r="W15"/>
  <c r="X15"/>
  <c r="AA15"/>
  <c r="V15"/>
  <c r="AB15"/>
  <c r="Z15"/>
  <c r="AF15"/>
  <c r="AE15"/>
  <c r="AD15"/>
  <c r="AC15"/>
  <c r="Y15"/>
  <c r="AH15"/>
  <c r="AG15"/>
  <c r="S16"/>
  <c r="T16"/>
  <c r="W16"/>
  <c r="X16"/>
  <c r="AA16"/>
  <c r="V16"/>
  <c r="AB16"/>
  <c r="Z16"/>
  <c r="AF16"/>
  <c r="P17" i="65" s="1"/>
  <c r="AE16" i="56"/>
  <c r="AD16"/>
  <c r="AC16"/>
  <c r="Y16"/>
  <c r="AH16"/>
  <c r="AG16"/>
  <c r="E15"/>
  <c r="E16"/>
  <c r="D16" i="65" s="1"/>
  <c r="F15" i="56"/>
  <c r="F16"/>
  <c r="E16" i="65"/>
  <c r="G15" i="56"/>
  <c r="G16"/>
  <c r="H15"/>
  <c r="H16"/>
  <c r="G16" i="65" s="1"/>
  <c r="I15" i="56"/>
  <c r="I16"/>
  <c r="H16" i="65"/>
  <c r="K15" i="56"/>
  <c r="K16"/>
  <c r="L15"/>
  <c r="L16"/>
  <c r="M15"/>
  <c r="M16"/>
  <c r="N15"/>
  <c r="N16"/>
  <c r="O15"/>
  <c r="O16"/>
  <c r="P15"/>
  <c r="P16"/>
  <c r="Q15"/>
  <c r="Q16"/>
  <c r="M16" i="65" s="1"/>
  <c r="J15" i="56"/>
  <c r="J16"/>
  <c r="F17" i="65"/>
  <c r="S17" i="56"/>
  <c r="T17"/>
  <c r="X17"/>
  <c r="AA17"/>
  <c r="V17"/>
  <c r="Z17"/>
  <c r="AF17"/>
  <c r="AE17"/>
  <c r="AC17"/>
  <c r="Y17"/>
  <c r="AH17"/>
  <c r="S18"/>
  <c r="T18"/>
  <c r="X18"/>
  <c r="AA18"/>
  <c r="V18"/>
  <c r="Z18"/>
  <c r="AF18"/>
  <c r="AE18"/>
  <c r="AC18"/>
  <c r="Y18"/>
  <c r="AH18"/>
  <c r="E17"/>
  <c r="F17"/>
  <c r="F18"/>
  <c r="G17"/>
  <c r="F18" i="65" s="1"/>
  <c r="G18" i="56"/>
  <c r="H18"/>
  <c r="I17"/>
  <c r="K17"/>
  <c r="K18"/>
  <c r="L17"/>
  <c r="L18"/>
  <c r="M18"/>
  <c r="N17"/>
  <c r="O17"/>
  <c r="O18"/>
  <c r="P17"/>
  <c r="N18" i="65" s="1"/>
  <c r="P18" i="56"/>
  <c r="Q18"/>
  <c r="J17"/>
  <c r="H19" i="65"/>
  <c r="S19" i="56"/>
  <c r="T19"/>
  <c r="W19"/>
  <c r="X19"/>
  <c r="AA19"/>
  <c r="V19"/>
  <c r="AB19"/>
  <c r="Z19"/>
  <c r="AF19"/>
  <c r="AE19"/>
  <c r="AD19"/>
  <c r="AC19"/>
  <c r="Y19"/>
  <c r="AH19"/>
  <c r="AG19"/>
  <c r="S20"/>
  <c r="T20"/>
  <c r="W20"/>
  <c r="X20"/>
  <c r="AA20"/>
  <c r="V20"/>
  <c r="AB20"/>
  <c r="Z20"/>
  <c r="AF20"/>
  <c r="AE20"/>
  <c r="AD20"/>
  <c r="AC20"/>
  <c r="Y20"/>
  <c r="AH20"/>
  <c r="AG20"/>
  <c r="E19"/>
  <c r="E20"/>
  <c r="F19"/>
  <c r="F20"/>
  <c r="G19"/>
  <c r="G20"/>
  <c r="F20" i="65" s="1"/>
  <c r="H19" i="56"/>
  <c r="H20"/>
  <c r="I19"/>
  <c r="I20"/>
  <c r="K19"/>
  <c r="K20"/>
  <c r="K20" i="65" s="1"/>
  <c r="L19" i="56"/>
  <c r="L20"/>
  <c r="M19"/>
  <c r="M20"/>
  <c r="N19"/>
  <c r="N20"/>
  <c r="O19"/>
  <c r="O20"/>
  <c r="P19"/>
  <c r="P20"/>
  <c r="N20" i="65" s="1"/>
  <c r="Q19" i="56"/>
  <c r="Q20"/>
  <c r="J19"/>
  <c r="J20"/>
  <c r="F21" i="65"/>
  <c r="T21" i="56"/>
  <c r="W21"/>
  <c r="X21"/>
  <c r="V21"/>
  <c r="F23" i="65" s="1"/>
  <c r="AB21" i="56"/>
  <c r="Z21"/>
  <c r="AE21"/>
  <c r="AD21"/>
  <c r="AC21"/>
  <c r="AH21"/>
  <c r="AG21"/>
  <c r="T22"/>
  <c r="W22"/>
  <c r="X22"/>
  <c r="V22"/>
  <c r="AB22"/>
  <c r="Z22"/>
  <c r="AE22"/>
  <c r="AD22"/>
  <c r="AC22"/>
  <c r="AH22"/>
  <c r="AG22"/>
  <c r="E21"/>
  <c r="E22"/>
  <c r="F22"/>
  <c r="G21"/>
  <c r="H21"/>
  <c r="H22"/>
  <c r="I21"/>
  <c r="I22"/>
  <c r="K22"/>
  <c r="L21"/>
  <c r="M21"/>
  <c r="M22"/>
  <c r="N21"/>
  <c r="N22"/>
  <c r="O22"/>
  <c r="P21"/>
  <c r="Q21"/>
  <c r="Q22"/>
  <c r="J21"/>
  <c r="J22"/>
  <c r="S23"/>
  <c r="T23"/>
  <c r="W23"/>
  <c r="X23"/>
  <c r="AA23"/>
  <c r="V23"/>
  <c r="AB23"/>
  <c r="Z23"/>
  <c r="AF23"/>
  <c r="AE23"/>
  <c r="AD23"/>
  <c r="AC23"/>
  <c r="Y23"/>
  <c r="AH23"/>
  <c r="AG23"/>
  <c r="S24"/>
  <c r="T24"/>
  <c r="W24"/>
  <c r="X24"/>
  <c r="AA24"/>
  <c r="V24"/>
  <c r="AB24"/>
  <c r="Z24"/>
  <c r="AF24"/>
  <c r="AE24"/>
  <c r="AD24"/>
  <c r="AC24"/>
  <c r="Y24"/>
  <c r="AH24"/>
  <c r="AG24"/>
  <c r="E23"/>
  <c r="E24"/>
  <c r="D24" i="65"/>
  <c r="F23" i="56"/>
  <c r="F24"/>
  <c r="G23"/>
  <c r="G24"/>
  <c r="H23"/>
  <c r="H24"/>
  <c r="I23"/>
  <c r="I24"/>
  <c r="K23"/>
  <c r="K24"/>
  <c r="K24" i="65" s="1"/>
  <c r="L23" i="56"/>
  <c r="L24"/>
  <c r="M23"/>
  <c r="M24"/>
  <c r="N23"/>
  <c r="P24" i="65" s="1"/>
  <c r="N24" i="56"/>
  <c r="O23"/>
  <c r="O24"/>
  <c r="P23"/>
  <c r="P24"/>
  <c r="Q23"/>
  <c r="M24" i="65" s="1"/>
  <c r="Q24" i="56"/>
  <c r="J23"/>
  <c r="J24"/>
  <c r="F25" i="65"/>
  <c r="S25" i="56"/>
  <c r="T25"/>
  <c r="X25"/>
  <c r="AA25"/>
  <c r="V25"/>
  <c r="Z25"/>
  <c r="AF25"/>
  <c r="AE25"/>
  <c r="AC25"/>
  <c r="Y25"/>
  <c r="AH25"/>
  <c r="S26"/>
  <c r="T26"/>
  <c r="X26"/>
  <c r="AA26"/>
  <c r="V26"/>
  <c r="F27" i="65" s="1"/>
  <c r="Z26" i="56"/>
  <c r="AF26"/>
  <c r="AE26"/>
  <c r="AC26"/>
  <c r="Y26"/>
  <c r="AH26"/>
  <c r="E25"/>
  <c r="F25"/>
  <c r="E26" i="65" s="1"/>
  <c r="F26" i="56"/>
  <c r="G25"/>
  <c r="G26"/>
  <c r="H26"/>
  <c r="I25"/>
  <c r="K25"/>
  <c r="K26"/>
  <c r="L25"/>
  <c r="L26"/>
  <c r="M26"/>
  <c r="N25"/>
  <c r="O25"/>
  <c r="O26" i="65" s="1"/>
  <c r="O26" i="56"/>
  <c r="P25"/>
  <c r="P26"/>
  <c r="Q26"/>
  <c r="J25"/>
  <c r="H27" i="65"/>
  <c r="S27" i="56"/>
  <c r="T27"/>
  <c r="W27"/>
  <c r="X27"/>
  <c r="H29" i="65" s="1"/>
  <c r="AA27" i="56"/>
  <c r="V27"/>
  <c r="F29" i="65" s="1"/>
  <c r="AB27" i="56"/>
  <c r="Z27"/>
  <c r="J29" i="65" s="1"/>
  <c r="AF27" i="56"/>
  <c r="AE27"/>
  <c r="AD27"/>
  <c r="AC27"/>
  <c r="Y27"/>
  <c r="AH27"/>
  <c r="AG27"/>
  <c r="S28"/>
  <c r="T28"/>
  <c r="W28"/>
  <c r="X28"/>
  <c r="AA28"/>
  <c r="K29" i="65" s="1"/>
  <c r="V28" i="56"/>
  <c r="AB28"/>
  <c r="Z28"/>
  <c r="AF28"/>
  <c r="AE28"/>
  <c r="AD28"/>
  <c r="AC28"/>
  <c r="Y28"/>
  <c r="AH28"/>
  <c r="AG28"/>
  <c r="E27"/>
  <c r="E28"/>
  <c r="F27"/>
  <c r="F28"/>
  <c r="G27"/>
  <c r="G28"/>
  <c r="H27"/>
  <c r="H28"/>
  <c r="I27"/>
  <c r="I28"/>
  <c r="K27"/>
  <c r="K28"/>
  <c r="L27"/>
  <c r="L28"/>
  <c r="L28" i="65" s="1"/>
  <c r="M27" i="56"/>
  <c r="M28"/>
  <c r="N27"/>
  <c r="N28"/>
  <c r="O27"/>
  <c r="O28"/>
  <c r="P27"/>
  <c r="P28"/>
  <c r="Q27"/>
  <c r="Q28"/>
  <c r="J27"/>
  <c r="J28"/>
  <c r="S29"/>
  <c r="V29"/>
  <c r="W29"/>
  <c r="X29"/>
  <c r="Z29"/>
  <c r="AA29"/>
  <c r="AB29"/>
  <c r="AD29"/>
  <c r="AE29"/>
  <c r="AF29"/>
  <c r="AG29"/>
  <c r="S30"/>
  <c r="V30"/>
  <c r="W30"/>
  <c r="X30"/>
  <c r="Z30"/>
  <c r="AA30"/>
  <c r="AB30"/>
  <c r="AD30"/>
  <c r="AE30"/>
  <c r="AF30"/>
  <c r="AG30"/>
  <c r="E30"/>
  <c r="F29"/>
  <c r="G29"/>
  <c r="F30" i="65" s="1"/>
  <c r="G30" i="56"/>
  <c r="H29"/>
  <c r="H30"/>
  <c r="G30" i="65"/>
  <c r="I30" i="56"/>
  <c r="K29"/>
  <c r="L29"/>
  <c r="L30"/>
  <c r="M29"/>
  <c r="M30"/>
  <c r="N30"/>
  <c r="O29"/>
  <c r="P29"/>
  <c r="P30"/>
  <c r="Q29"/>
  <c r="Q30"/>
  <c r="J30"/>
  <c r="G31" i="65"/>
  <c r="T32"/>
  <c r="W32" s="1"/>
  <c r="T34"/>
  <c r="W34" s="1"/>
  <c r="T36"/>
  <c r="W36" s="1"/>
  <c r="T38"/>
  <c r="W38" s="1"/>
  <c r="T40"/>
  <c r="W40" s="1"/>
  <c r="T42"/>
  <c r="W42" s="1"/>
  <c r="AN7" i="56"/>
  <c r="AN8"/>
  <c r="AN9"/>
  <c r="AN10"/>
  <c r="AN11"/>
  <c r="AN12"/>
  <c r="AN13"/>
  <c r="AN14"/>
  <c r="AN15"/>
  <c r="AN16"/>
  <c r="AN17"/>
  <c r="AN18"/>
  <c r="AN19"/>
  <c r="AN20"/>
  <c r="AN21"/>
  <c r="AN22"/>
  <c r="AN23"/>
  <c r="AN24"/>
  <c r="AN25"/>
  <c r="AN26"/>
  <c r="AN27"/>
  <c r="AN28"/>
  <c r="AN29"/>
  <c r="AN30"/>
  <c r="AN5"/>
  <c r="S52"/>
  <c r="T52"/>
  <c r="W52"/>
  <c r="X52"/>
  <c r="AA52"/>
  <c r="K54" i="65" s="1"/>
  <c r="V52" i="56"/>
  <c r="AB52"/>
  <c r="Z52"/>
  <c r="AE52"/>
  <c r="AD52"/>
  <c r="AC52"/>
  <c r="Y52"/>
  <c r="AH52"/>
  <c r="AG52"/>
  <c r="S53"/>
  <c r="T53"/>
  <c r="D54" i="65" s="1"/>
  <c r="W53" i="56"/>
  <c r="G54" i="65" s="1"/>
  <c r="X53" i="56"/>
  <c r="AA53"/>
  <c r="V53"/>
  <c r="AB53"/>
  <c r="Z53"/>
  <c r="AE53"/>
  <c r="AD53"/>
  <c r="AC53"/>
  <c r="Y53"/>
  <c r="AH53"/>
  <c r="AG53"/>
  <c r="E52"/>
  <c r="E53"/>
  <c r="G52"/>
  <c r="G53"/>
  <c r="H52"/>
  <c r="G53" i="65" s="1"/>
  <c r="H53" i="56"/>
  <c r="I52"/>
  <c r="I53"/>
  <c r="K52"/>
  <c r="K53" i="65" s="1"/>
  <c r="K53" i="56"/>
  <c r="L52"/>
  <c r="L53"/>
  <c r="M52"/>
  <c r="J53" i="65" s="1"/>
  <c r="M53" i="56"/>
  <c r="O52"/>
  <c r="O53" i="65" s="1"/>
  <c r="O53" i="56"/>
  <c r="P52"/>
  <c r="P53"/>
  <c r="N53" i="65"/>
  <c r="Q52" i="56"/>
  <c r="Q53"/>
  <c r="J52"/>
  <c r="J53"/>
  <c r="W54"/>
  <c r="X54"/>
  <c r="AB54"/>
  <c r="Z54"/>
  <c r="AC54"/>
  <c r="Y54"/>
  <c r="S55"/>
  <c r="X55"/>
  <c r="AA55"/>
  <c r="Z55"/>
  <c r="AE55"/>
  <c r="Y55"/>
  <c r="AH55"/>
  <c r="E54"/>
  <c r="F54"/>
  <c r="F55"/>
  <c r="G55"/>
  <c r="I54"/>
  <c r="K54"/>
  <c r="K55"/>
  <c r="L55"/>
  <c r="O54"/>
  <c r="P54"/>
  <c r="P55"/>
  <c r="Q55"/>
  <c r="Z57"/>
  <c r="T58"/>
  <c r="W58"/>
  <c r="V58"/>
  <c r="AB58"/>
  <c r="AD58"/>
  <c r="AC58"/>
  <c r="AG58"/>
  <c r="W59"/>
  <c r="X59"/>
  <c r="AB59"/>
  <c r="Z59"/>
  <c r="AC59"/>
  <c r="Y59"/>
  <c r="F58"/>
  <c r="G58"/>
  <c r="G59"/>
  <c r="H59"/>
  <c r="K58"/>
  <c r="L58"/>
  <c r="L59"/>
  <c r="M59"/>
  <c r="P58"/>
  <c r="Q58"/>
  <c r="Q59"/>
  <c r="J59"/>
  <c r="S60"/>
  <c r="T60"/>
  <c r="W60"/>
  <c r="X60"/>
  <c r="AA60"/>
  <c r="V60"/>
  <c r="AB60"/>
  <c r="Z60"/>
  <c r="AE60"/>
  <c r="AD60"/>
  <c r="AC60"/>
  <c r="Y60"/>
  <c r="AH60"/>
  <c r="AG60"/>
  <c r="S61"/>
  <c r="T61"/>
  <c r="D62" i="65" s="1"/>
  <c r="W61" i="56"/>
  <c r="X61"/>
  <c r="AA61"/>
  <c r="K62" i="65" s="1"/>
  <c r="V61" i="56"/>
  <c r="AB61"/>
  <c r="Z61"/>
  <c r="AE61"/>
  <c r="AD61"/>
  <c r="AC61"/>
  <c r="Y61"/>
  <c r="AH61"/>
  <c r="AG61"/>
  <c r="E60"/>
  <c r="E61"/>
  <c r="F60"/>
  <c r="F61"/>
  <c r="G60"/>
  <c r="G61"/>
  <c r="H60"/>
  <c r="H61"/>
  <c r="I60"/>
  <c r="I61"/>
  <c r="K60"/>
  <c r="K61" i="65" s="1"/>
  <c r="K61" i="56"/>
  <c r="L60"/>
  <c r="L61"/>
  <c r="M60"/>
  <c r="M61"/>
  <c r="O60"/>
  <c r="O61" i="65" s="1"/>
  <c r="O61" i="56"/>
  <c r="P60"/>
  <c r="N61" i="65" s="1"/>
  <c r="P61" i="56"/>
  <c r="Q60"/>
  <c r="Q61"/>
  <c r="J60"/>
  <c r="J61"/>
  <c r="V62"/>
  <c r="AB63"/>
  <c r="G62"/>
  <c r="M63"/>
  <c r="S64"/>
  <c r="W64"/>
  <c r="AA64"/>
  <c r="AB64"/>
  <c r="AE64"/>
  <c r="AC64"/>
  <c r="AH64"/>
  <c r="T65"/>
  <c r="X65"/>
  <c r="V65"/>
  <c r="Z65"/>
  <c r="AD65"/>
  <c r="Y65"/>
  <c r="AG65"/>
  <c r="E65"/>
  <c r="F64"/>
  <c r="G65"/>
  <c r="H64"/>
  <c r="I65"/>
  <c r="K64"/>
  <c r="L65"/>
  <c r="M64"/>
  <c r="O65"/>
  <c r="P64"/>
  <c r="Q65"/>
  <c r="J64"/>
  <c r="S66"/>
  <c r="W66"/>
  <c r="AA66"/>
  <c r="AB66"/>
  <c r="AE66"/>
  <c r="AC66"/>
  <c r="AH66"/>
  <c r="T67"/>
  <c r="X67"/>
  <c r="V67"/>
  <c r="Z67"/>
  <c r="AD67"/>
  <c r="Y67"/>
  <c r="AG67"/>
  <c r="E67"/>
  <c r="F66"/>
  <c r="G67"/>
  <c r="H66"/>
  <c r="I67"/>
  <c r="K66"/>
  <c r="L67"/>
  <c r="M66"/>
  <c r="O67"/>
  <c r="P66"/>
  <c r="Q67"/>
  <c r="J66"/>
  <c r="S68"/>
  <c r="T68"/>
  <c r="W68"/>
  <c r="X68"/>
  <c r="AA68"/>
  <c r="V68"/>
  <c r="AB68"/>
  <c r="Z68"/>
  <c r="AE68"/>
  <c r="AD68"/>
  <c r="AC68"/>
  <c r="Y68"/>
  <c r="AH68"/>
  <c r="AG68"/>
  <c r="S69"/>
  <c r="T69"/>
  <c r="D70" i="65" s="1"/>
  <c r="W69" i="56"/>
  <c r="X69"/>
  <c r="AA69"/>
  <c r="V69"/>
  <c r="AB69"/>
  <c r="Z69"/>
  <c r="AE69"/>
  <c r="AD69"/>
  <c r="AC69"/>
  <c r="Y69"/>
  <c r="AH69"/>
  <c r="AG69"/>
  <c r="E68"/>
  <c r="E69"/>
  <c r="F68"/>
  <c r="E69" i="65" s="1"/>
  <c r="F69" i="56"/>
  <c r="G68"/>
  <c r="G69"/>
  <c r="H68"/>
  <c r="G69" i="65" s="1"/>
  <c r="H69" i="56"/>
  <c r="I68"/>
  <c r="I69"/>
  <c r="K68"/>
  <c r="K69" i="65" s="1"/>
  <c r="K69" i="56"/>
  <c r="L68"/>
  <c r="L69"/>
  <c r="M68"/>
  <c r="J69" i="65" s="1"/>
  <c r="M69" i="56"/>
  <c r="O68"/>
  <c r="O69"/>
  <c r="P68"/>
  <c r="N69" i="65" s="1"/>
  <c r="P69" i="56"/>
  <c r="Q68"/>
  <c r="Q69"/>
  <c r="J68"/>
  <c r="J69"/>
  <c r="F70" i="65"/>
  <c r="S70" i="56"/>
  <c r="T70"/>
  <c r="W70"/>
  <c r="X70"/>
  <c r="AA70"/>
  <c r="V70"/>
  <c r="AB70"/>
  <c r="Z70"/>
  <c r="AE70"/>
  <c r="AD70"/>
  <c r="AC70"/>
  <c r="Y70"/>
  <c r="AH70"/>
  <c r="AG70"/>
  <c r="S71"/>
  <c r="T71"/>
  <c r="W71"/>
  <c r="X71"/>
  <c r="H72" i="65" s="1"/>
  <c r="AA71" i="56"/>
  <c r="V71"/>
  <c r="AB71"/>
  <c r="Z71"/>
  <c r="AE71"/>
  <c r="AD71"/>
  <c r="AC71"/>
  <c r="Y71"/>
  <c r="I72" i="65" s="1"/>
  <c r="AH71" i="56"/>
  <c r="AG71"/>
  <c r="E70"/>
  <c r="E71"/>
  <c r="F70"/>
  <c r="F71"/>
  <c r="G70"/>
  <c r="G71"/>
  <c r="H70"/>
  <c r="H71"/>
  <c r="I70"/>
  <c r="I71"/>
  <c r="K70"/>
  <c r="K71"/>
  <c r="L70"/>
  <c r="L71"/>
  <c r="M70"/>
  <c r="M71"/>
  <c r="J71" i="65" s="1"/>
  <c r="O70" i="56"/>
  <c r="O71"/>
  <c r="P70"/>
  <c r="P71"/>
  <c r="N71" i="65" s="1"/>
  <c r="Q70" i="56"/>
  <c r="Q71"/>
  <c r="J70"/>
  <c r="J71"/>
  <c r="S72"/>
  <c r="AA72"/>
  <c r="AE72"/>
  <c r="AH72"/>
  <c r="T73"/>
  <c r="V73"/>
  <c r="AD73"/>
  <c r="AG73"/>
  <c r="E73"/>
  <c r="F72"/>
  <c r="G73"/>
  <c r="H72"/>
  <c r="I73"/>
  <c r="K72"/>
  <c r="L73"/>
  <c r="M72"/>
  <c r="O73"/>
  <c r="P72"/>
  <c r="Q73"/>
  <c r="J72"/>
  <c r="S74"/>
  <c r="T74"/>
  <c r="W74"/>
  <c r="X74"/>
  <c r="AA74"/>
  <c r="V74"/>
  <c r="AB74"/>
  <c r="Z74"/>
  <c r="AE74"/>
  <c r="AD74"/>
  <c r="AC74"/>
  <c r="Y74"/>
  <c r="AH74"/>
  <c r="AG74"/>
  <c r="S75"/>
  <c r="T75"/>
  <c r="W75"/>
  <c r="X75"/>
  <c r="AA75"/>
  <c r="V75"/>
  <c r="AB75"/>
  <c r="Z75"/>
  <c r="AE75"/>
  <c r="AD75"/>
  <c r="AC75"/>
  <c r="Y75"/>
  <c r="AH75"/>
  <c r="AG75"/>
  <c r="E74"/>
  <c r="E75"/>
  <c r="F74"/>
  <c r="F75"/>
  <c r="G74"/>
  <c r="G75"/>
  <c r="H74"/>
  <c r="H75"/>
  <c r="I74"/>
  <c r="I75"/>
  <c r="K74"/>
  <c r="K75"/>
  <c r="L74"/>
  <c r="L75"/>
  <c r="M74"/>
  <c r="M75"/>
  <c r="O74"/>
  <c r="O75"/>
  <c r="P74"/>
  <c r="P75"/>
  <c r="Q74"/>
  <c r="Q75"/>
  <c r="J74"/>
  <c r="J75"/>
  <c r="S76"/>
  <c r="T76"/>
  <c r="W76"/>
  <c r="X76"/>
  <c r="AA76"/>
  <c r="V76"/>
  <c r="AB76"/>
  <c r="Z76"/>
  <c r="AE76"/>
  <c r="AD76"/>
  <c r="AC76"/>
  <c r="Y76"/>
  <c r="AH76"/>
  <c r="AG76"/>
  <c r="S77"/>
  <c r="T77"/>
  <c r="D78" i="65" s="1"/>
  <c r="W77" i="56"/>
  <c r="G78" i="65" s="1"/>
  <c r="X77" i="56"/>
  <c r="AA77"/>
  <c r="V77"/>
  <c r="AB77"/>
  <c r="Z77"/>
  <c r="AE77"/>
  <c r="AD77"/>
  <c r="AC77"/>
  <c r="Y77"/>
  <c r="AH77"/>
  <c r="AG77"/>
  <c r="E76"/>
  <c r="E77"/>
  <c r="F76"/>
  <c r="F77"/>
  <c r="G76"/>
  <c r="G77"/>
  <c r="H76"/>
  <c r="H77"/>
  <c r="I76"/>
  <c r="I77"/>
  <c r="K76"/>
  <c r="K77"/>
  <c r="L76"/>
  <c r="L77"/>
  <c r="M76"/>
  <c r="M77"/>
  <c r="O76"/>
  <c r="O77"/>
  <c r="O77" i="65" s="1"/>
  <c r="P76" i="56"/>
  <c r="P77"/>
  <c r="Q76"/>
  <c r="Q77"/>
  <c r="J76"/>
  <c r="J77"/>
  <c r="T78"/>
  <c r="X78"/>
  <c r="V78"/>
  <c r="Z78"/>
  <c r="AD78"/>
  <c r="Y78"/>
  <c r="AG78"/>
  <c r="S79"/>
  <c r="W79"/>
  <c r="AA79"/>
  <c r="AB79"/>
  <c r="AE79"/>
  <c r="AC79"/>
  <c r="AH79"/>
  <c r="E78"/>
  <c r="F79"/>
  <c r="G78"/>
  <c r="H79"/>
  <c r="I78"/>
  <c r="K79"/>
  <c r="L78"/>
  <c r="M79"/>
  <c r="O78"/>
  <c r="P79"/>
  <c r="Q78"/>
  <c r="J79"/>
  <c r="X81" i="65"/>
  <c r="Y81" s="1"/>
  <c r="X91"/>
  <c r="Y91" s="1"/>
  <c r="T80" i="56"/>
  <c r="W80"/>
  <c r="Y80"/>
  <c r="AA80"/>
  <c r="AC80"/>
  <c r="AE80"/>
  <c r="AJ80"/>
  <c r="T81"/>
  <c r="W81"/>
  <c r="Y81"/>
  <c r="AA81"/>
  <c r="AC81"/>
  <c r="AE81"/>
  <c r="AJ81"/>
  <c r="T81" i="65"/>
  <c r="E80" i="56"/>
  <c r="D81" i="65"/>
  <c r="F81" i="56"/>
  <c r="E81" i="65"/>
  <c r="G80" i="56"/>
  <c r="F81" i="65"/>
  <c r="H81" i="56"/>
  <c r="G81" i="65"/>
  <c r="I80" i="56"/>
  <c r="H81" i="65"/>
  <c r="J81" i="56"/>
  <c r="I81" i="65"/>
  <c r="M80" i="56"/>
  <c r="J81" i="65"/>
  <c r="K81" i="56"/>
  <c r="K81" i="65"/>
  <c r="L80" i="56"/>
  <c r="L81" i="65"/>
  <c r="Q81" i="56"/>
  <c r="M81" i="65"/>
  <c r="P80" i="56"/>
  <c r="N81" i="65"/>
  <c r="O81" i="56"/>
  <c r="O81" i="65"/>
  <c r="D82"/>
  <c r="F82"/>
  <c r="G82"/>
  <c r="H82"/>
  <c r="AH81" i="56"/>
  <c r="W81" i="65"/>
  <c r="T83"/>
  <c r="W83" s="1"/>
  <c r="T85"/>
  <c r="W85" s="1"/>
  <c r="T87"/>
  <c r="W87" s="1"/>
  <c r="T89"/>
  <c r="W89" s="1"/>
  <c r="T91"/>
  <c r="W91" s="1"/>
  <c r="E83"/>
  <c r="E85"/>
  <c r="E87"/>
  <c r="E89"/>
  <c r="E91"/>
  <c r="E32"/>
  <c r="E34"/>
  <c r="E36"/>
  <c r="E38"/>
  <c r="E40"/>
  <c r="E42"/>
  <c r="F31" i="56"/>
  <c r="F33"/>
  <c r="F35"/>
  <c r="F37"/>
  <c r="F39"/>
  <c r="F41"/>
  <c r="F32"/>
  <c r="F36"/>
  <c r="F40"/>
  <c r="F84"/>
  <c r="F88"/>
  <c r="F83"/>
  <c r="F85"/>
  <c r="F87"/>
  <c r="F89"/>
  <c r="F91"/>
  <c r="AK1" i="64"/>
  <c r="BW43"/>
  <c r="B43"/>
  <c r="AN43" s="1"/>
  <c r="B1"/>
  <c r="AN1" s="1"/>
  <c r="AF1"/>
  <c r="BR1" s="1"/>
  <c r="BW1"/>
  <c r="Q1" i="66"/>
  <c r="BQ1" i="55"/>
  <c r="B1"/>
  <c r="AO1" s="1"/>
  <c r="H1" i="57"/>
  <c r="Q48" s="1"/>
  <c r="G1" i="58"/>
  <c r="P1" s="1"/>
  <c r="G48"/>
  <c r="H1"/>
  <c r="Q48" s="1"/>
  <c r="AF58" i="67"/>
  <c r="AF81"/>
  <c r="AF62"/>
  <c r="AF161"/>
  <c r="V63"/>
  <c r="V86"/>
  <c r="AF63"/>
  <c r="AF86"/>
  <c r="X88"/>
  <c r="V66"/>
  <c r="AF66"/>
  <c r="AF165"/>
  <c r="AF188"/>
  <c r="X91"/>
  <c r="D55"/>
  <c r="D57"/>
  <c r="D80"/>
  <c r="N57"/>
  <c r="N80"/>
  <c r="D158"/>
  <c r="D181"/>
  <c r="N84"/>
  <c r="N160"/>
  <c r="N183"/>
  <c r="D63"/>
  <c r="N63"/>
  <c r="N185"/>
  <c r="D64"/>
  <c r="N89"/>
  <c r="D67"/>
  <c r="D90"/>
  <c r="D166"/>
  <c r="AC23"/>
  <c r="AA67"/>
  <c r="T42" i="69"/>
  <c r="T47"/>
  <c r="U42"/>
  <c r="U47"/>
  <c r="A53" i="53"/>
  <c r="AL53"/>
  <c r="D3" i="67" s="1"/>
  <c r="A112" i="53"/>
  <c r="AL112"/>
  <c r="BO47" i="69"/>
  <c r="BO42"/>
  <c r="BQ47"/>
  <c r="BP47"/>
  <c r="BQ42"/>
  <c r="BP42"/>
  <c r="W1" i="65"/>
  <c r="W50" s="1"/>
  <c r="BA47" i="69"/>
  <c r="BR68" i="53"/>
  <c r="BR78"/>
  <c r="BR90"/>
  <c r="BS68"/>
  <c r="BS78"/>
  <c r="BS90"/>
  <c r="BQ68"/>
  <c r="BQ78"/>
  <c r="BQ90"/>
  <c r="BT68"/>
  <c r="BT78"/>
  <c r="BT90"/>
  <c r="BU68"/>
  <c r="BU78"/>
  <c r="BU90"/>
  <c r="BV68"/>
  <c r="BV78"/>
  <c r="BV90"/>
  <c r="BA42" i="69"/>
  <c r="AU47"/>
  <c r="AU42"/>
  <c r="I69" i="60"/>
  <c r="H69"/>
  <c r="I68"/>
  <c r="H68"/>
  <c r="I67"/>
  <c r="H67"/>
  <c r="I66"/>
  <c r="H66"/>
  <c r="I65"/>
  <c r="H65"/>
  <c r="I64"/>
  <c r="H64"/>
  <c r="I63"/>
  <c r="H63"/>
  <c r="I62"/>
  <c r="H62"/>
  <c r="I61"/>
  <c r="H61"/>
  <c r="I60"/>
  <c r="H60"/>
  <c r="I59"/>
  <c r="H59"/>
  <c r="I58"/>
  <c r="H58"/>
  <c r="I57"/>
  <c r="H57"/>
  <c r="I56"/>
  <c r="H56"/>
  <c r="I55"/>
  <c r="H55"/>
  <c r="I54"/>
  <c r="H54"/>
  <c r="I53"/>
  <c r="H53"/>
  <c r="I52"/>
  <c r="H52"/>
  <c r="I51"/>
  <c r="H51"/>
  <c r="I50"/>
  <c r="H50"/>
  <c r="I49"/>
  <c r="H49"/>
  <c r="I48"/>
  <c r="H48"/>
  <c r="I47"/>
  <c r="H47"/>
  <c r="I46"/>
  <c r="H46"/>
  <c r="I45"/>
  <c r="H45"/>
  <c r="I33"/>
  <c r="H33"/>
  <c r="I32"/>
  <c r="H32"/>
  <c r="I31"/>
  <c r="H31"/>
  <c r="I30"/>
  <c r="H30"/>
  <c r="I29"/>
  <c r="H29"/>
  <c r="I28"/>
  <c r="H28"/>
  <c r="I27"/>
  <c r="H27"/>
  <c r="I26"/>
  <c r="H26"/>
  <c r="I25"/>
  <c r="H25"/>
  <c r="I24"/>
  <c r="H24"/>
  <c r="I23"/>
  <c r="H23"/>
  <c r="I22"/>
  <c r="H22"/>
  <c r="I21"/>
  <c r="H21"/>
  <c r="I20"/>
  <c r="H20"/>
  <c r="I19"/>
  <c r="H19"/>
  <c r="I18"/>
  <c r="H18"/>
  <c r="I17"/>
  <c r="H17"/>
  <c r="I16"/>
  <c r="H16"/>
  <c r="I15"/>
  <c r="H15"/>
  <c r="I14"/>
  <c r="H14"/>
  <c r="I13"/>
  <c r="H13"/>
  <c r="I12"/>
  <c r="H12"/>
  <c r="I11"/>
  <c r="H11"/>
  <c r="I10"/>
  <c r="H10"/>
  <c r="I9"/>
  <c r="H9"/>
  <c r="H5"/>
  <c r="H41" s="1"/>
  <c r="C1" i="58"/>
  <c r="C1" i="57"/>
  <c r="L1" s="1"/>
  <c r="A51" i="65"/>
  <c r="A2" i="69"/>
  <c r="AN2" s="1"/>
  <c r="T1" i="66"/>
  <c r="AM1" i="53"/>
  <c r="AM60" s="1"/>
  <c r="H3" i="60"/>
  <c r="H39" s="1"/>
  <c r="C48" i="58"/>
  <c r="L48" s="1"/>
  <c r="C48" i="57"/>
  <c r="A2" i="65"/>
  <c r="B1" i="66"/>
  <c r="B58" s="1"/>
  <c r="B1" i="53"/>
  <c r="N47" i="69"/>
  <c r="S47"/>
  <c r="N45"/>
  <c r="AG1" i="54"/>
  <c r="B120"/>
  <c r="H1"/>
  <c r="AC3" i="53"/>
  <c r="B129" i="54"/>
  <c r="B132"/>
  <c r="B135"/>
  <c r="N24" i="69"/>
  <c r="S24" s="1"/>
  <c r="A3"/>
  <c r="AN3" s="1"/>
  <c r="F37" i="60"/>
  <c r="Z1" i="53"/>
  <c r="BH60"/>
  <c r="W60"/>
  <c r="W1"/>
  <c r="BC47" i="69"/>
  <c r="BC42"/>
  <c r="B27"/>
  <c r="AO27" s="1"/>
  <c r="B5"/>
  <c r="AO5" s="1"/>
  <c r="A1" i="65"/>
  <c r="G1" i="57"/>
  <c r="A50" i="65"/>
  <c r="AK62" i="53"/>
  <c r="T1" i="54"/>
  <c r="AK64" i="53"/>
  <c r="AK66"/>
  <c r="AK68"/>
  <c r="AK70"/>
  <c r="AK72"/>
  <c r="AK74"/>
  <c r="AK76"/>
  <c r="AK78"/>
  <c r="AK80"/>
  <c r="AK82"/>
  <c r="AK84"/>
  <c r="AK86"/>
  <c r="AK88"/>
  <c r="AK90"/>
  <c r="AK92"/>
  <c r="AK94"/>
  <c r="AK96"/>
  <c r="AK98"/>
  <c r="AK100"/>
  <c r="AK102"/>
  <c r="AK104"/>
  <c r="AK106"/>
  <c r="AK3"/>
  <c r="AK5"/>
  <c r="AK7"/>
  <c r="AK9"/>
  <c r="AK11"/>
  <c r="AK13"/>
  <c r="AK15"/>
  <c r="AK17"/>
  <c r="AK19"/>
  <c r="AK21"/>
  <c r="AK23"/>
  <c r="AK25"/>
  <c r="AK27"/>
  <c r="AK29"/>
  <c r="AK31"/>
  <c r="AK33"/>
  <c r="AK35"/>
  <c r="AK37"/>
  <c r="AK39"/>
  <c r="AK41"/>
  <c r="AA177" i="54"/>
  <c r="AT179" s="1"/>
  <c r="AT178"/>
  <c r="AA162"/>
  <c r="AT176" s="1"/>
  <c r="AT175"/>
  <c r="AT173"/>
  <c r="AT171"/>
  <c r="AT169"/>
  <c r="AT167"/>
  <c r="AT165"/>
  <c r="AD163"/>
  <c r="AR163"/>
  <c r="AT164"/>
  <c r="AT162"/>
  <c r="BT62" i="53"/>
  <c r="BT72"/>
  <c r="BT82"/>
  <c r="BT88"/>
  <c r="BT94"/>
  <c r="BT96"/>
  <c r="BT102"/>
  <c r="BT104"/>
  <c r="BU62"/>
  <c r="BU72"/>
  <c r="BU82"/>
  <c r="BU88"/>
  <c r="BU94"/>
  <c r="BU96"/>
  <c r="BU102"/>
  <c r="BU104"/>
  <c r="BV62"/>
  <c r="BV72"/>
  <c r="BV82"/>
  <c r="BV88"/>
  <c r="BV94"/>
  <c r="BV96"/>
  <c r="BV102"/>
  <c r="BV104"/>
  <c r="AA156" i="54"/>
  <c r="AA153"/>
  <c r="BT64" i="53"/>
  <c r="BT74"/>
  <c r="BT84"/>
  <c r="BT92"/>
  <c r="BT100"/>
  <c r="BU64"/>
  <c r="BU74"/>
  <c r="BU84"/>
  <c r="BU92"/>
  <c r="BU100"/>
  <c r="BV64"/>
  <c r="BV74"/>
  <c r="BV84"/>
  <c r="BV92"/>
  <c r="BV100"/>
  <c r="BT70"/>
  <c r="BT80"/>
  <c r="BT98"/>
  <c r="BU70"/>
  <c r="BU80"/>
  <c r="BU98"/>
  <c r="BV70"/>
  <c r="BV80"/>
  <c r="BV98"/>
  <c r="AA144" i="54"/>
  <c r="AA141"/>
  <c r="AA135"/>
  <c r="AA132"/>
  <c r="AA129"/>
  <c r="BT66" i="53"/>
  <c r="BT76"/>
  <c r="BT86"/>
  <c r="BT106"/>
  <c r="BU66"/>
  <c r="BU76"/>
  <c r="BU86"/>
  <c r="BU106"/>
  <c r="BV66"/>
  <c r="BV76"/>
  <c r="BV86"/>
  <c r="BV106"/>
  <c r="AA123" i="54"/>
  <c r="B177"/>
  <c r="U178"/>
  <c r="B162"/>
  <c r="U175"/>
  <c r="U173"/>
  <c r="U171"/>
  <c r="U169"/>
  <c r="U167"/>
  <c r="U165"/>
  <c r="U163"/>
  <c r="B159"/>
  <c r="B156"/>
  <c r="B153"/>
  <c r="B150"/>
  <c r="B147"/>
  <c r="B144"/>
  <c r="B141"/>
  <c r="B138"/>
  <c r="AI7" i="53"/>
  <c r="R1" i="54"/>
  <c r="AI15" i="53"/>
  <c r="AI21"/>
  <c r="AI23"/>
  <c r="AI31"/>
  <c r="AI35"/>
  <c r="AI41"/>
  <c r="AI62"/>
  <c r="AI64"/>
  <c r="AI66"/>
  <c r="AI68"/>
  <c r="AI70"/>
  <c r="AI74"/>
  <c r="AI76"/>
  <c r="AI82"/>
  <c r="AI84"/>
  <c r="AI88"/>
  <c r="AI92"/>
  <c r="AI100"/>
  <c r="AI102"/>
  <c r="AJ7"/>
  <c r="S1" i="54"/>
  <c r="AJ15" i="53"/>
  <c r="AJ21"/>
  <c r="AJ23"/>
  <c r="AJ31"/>
  <c r="AJ35"/>
  <c r="AJ41"/>
  <c r="AJ62"/>
  <c r="AJ64"/>
  <c r="AJ66"/>
  <c r="AJ68"/>
  <c r="AJ70"/>
  <c r="AJ74"/>
  <c r="AJ76"/>
  <c r="AJ82"/>
  <c r="AJ84"/>
  <c r="AJ88"/>
  <c r="AJ92"/>
  <c r="AJ100"/>
  <c r="AJ102"/>
  <c r="AI5"/>
  <c r="AI9"/>
  <c r="AI17"/>
  <c r="AI19"/>
  <c r="AI29"/>
  <c r="AI33"/>
  <c r="AI37"/>
  <c r="AI39"/>
  <c r="AI78"/>
  <c r="AI86"/>
  <c r="AI90"/>
  <c r="AI96"/>
  <c r="AI98"/>
  <c r="AI104"/>
  <c r="AJ5"/>
  <c r="AJ9"/>
  <c r="AJ17"/>
  <c r="AJ19"/>
  <c r="AJ29"/>
  <c r="AJ33"/>
  <c r="AJ37"/>
  <c r="AJ39"/>
  <c r="AJ78"/>
  <c r="AJ86"/>
  <c r="AJ90"/>
  <c r="AJ96"/>
  <c r="AJ98"/>
  <c r="AJ104"/>
  <c r="AI11"/>
  <c r="AI13"/>
  <c r="AI25"/>
  <c r="AI27"/>
  <c r="AI72"/>
  <c r="AI80"/>
  <c r="AI94"/>
  <c r="AI106"/>
  <c r="AJ11"/>
  <c r="AJ13"/>
  <c r="AJ25"/>
  <c r="AJ27"/>
  <c r="AJ72"/>
  <c r="AJ80"/>
  <c r="AJ94"/>
  <c r="AJ106"/>
  <c r="B126" i="54"/>
  <c r="AI3" i="53"/>
  <c r="AJ3"/>
  <c r="B123" i="54"/>
  <c r="AD178"/>
  <c r="AS178" s="1"/>
  <c r="AD177"/>
  <c r="AS177" s="1"/>
  <c r="AA174"/>
  <c r="AS176" s="1"/>
  <c r="AD175"/>
  <c r="AS175" s="1"/>
  <c r="AD174"/>
  <c r="AS174" s="1"/>
  <c r="AA171"/>
  <c r="AS173" s="1"/>
  <c r="AD172"/>
  <c r="AS172" s="1"/>
  <c r="AD171"/>
  <c r="AS171" s="1"/>
  <c r="AA168"/>
  <c r="AS170" s="1"/>
  <c r="AD169"/>
  <c r="AS169" s="1"/>
  <c r="AD168"/>
  <c r="AS168" s="1"/>
  <c r="AA165"/>
  <c r="AS167" s="1"/>
  <c r="AD166"/>
  <c r="AS166" s="1"/>
  <c r="AD165"/>
  <c r="AS165" s="1"/>
  <c r="E178"/>
  <c r="T178" s="1"/>
  <c r="E177"/>
  <c r="T177" s="1"/>
  <c r="B174"/>
  <c r="T176" s="1"/>
  <c r="E174"/>
  <c r="T174" s="1"/>
  <c r="B171"/>
  <c r="E171" s="1"/>
  <c r="B168"/>
  <c r="T170" s="1"/>
  <c r="E168"/>
  <c r="T168" s="1"/>
  <c r="B165"/>
  <c r="E165"/>
  <c r="T164"/>
  <c r="AK110" i="53"/>
  <c r="AK108"/>
  <c r="BV110"/>
  <c r="BV108"/>
  <c r="BQ110"/>
  <c r="AF110"/>
  <c r="BQ108"/>
  <c r="AF108"/>
  <c r="BQ106"/>
  <c r="AF106"/>
  <c r="BQ104"/>
  <c r="AF104"/>
  <c r="BQ102"/>
  <c r="AF102"/>
  <c r="BQ100"/>
  <c r="AF100"/>
  <c r="BQ98"/>
  <c r="AF98"/>
  <c r="BQ96"/>
  <c r="AF96"/>
  <c r="BQ94"/>
  <c r="AF94"/>
  <c r="BQ92"/>
  <c r="AF92"/>
  <c r="AF90"/>
  <c r="BQ88"/>
  <c r="AF88"/>
  <c r="BQ86"/>
  <c r="AF86"/>
  <c r="BQ84"/>
  <c r="AF84"/>
  <c r="BQ82"/>
  <c r="AF82"/>
  <c r="BQ80"/>
  <c r="AF80"/>
  <c r="AF78"/>
  <c r="BQ76"/>
  <c r="AF76"/>
  <c r="BQ74"/>
  <c r="AF74"/>
  <c r="BQ72"/>
  <c r="AF72"/>
  <c r="BQ70"/>
  <c r="AF70"/>
  <c r="AF68"/>
  <c r="BQ66"/>
  <c r="AF66"/>
  <c r="BQ64"/>
  <c r="AF64"/>
  <c r="BQ62"/>
  <c r="AF62"/>
  <c r="BQ51"/>
  <c r="BQ49"/>
  <c r="BQ47"/>
  <c r="BQ45"/>
  <c r="BV51"/>
  <c r="BV49"/>
  <c r="BV47"/>
  <c r="BV45"/>
  <c r="AG3"/>
  <c r="AK51"/>
  <c r="AK49"/>
  <c r="AK47"/>
  <c r="AK45"/>
  <c r="AK43"/>
  <c r="AF51"/>
  <c r="AF49"/>
  <c r="AF47"/>
  <c r="AF45"/>
  <c r="AF43"/>
  <c r="AF41"/>
  <c r="AF39"/>
  <c r="AF37"/>
  <c r="AF35"/>
  <c r="AF33"/>
  <c r="AF31"/>
  <c r="AF29"/>
  <c r="AF27"/>
  <c r="AF25"/>
  <c r="AF23"/>
  <c r="AF21"/>
  <c r="AF19"/>
  <c r="AF17"/>
  <c r="AF15"/>
  <c r="AF13"/>
  <c r="AF11"/>
  <c r="AF9"/>
  <c r="AF7"/>
  <c r="AF5"/>
  <c r="AF3"/>
  <c r="AC7"/>
  <c r="AD7" s="1"/>
  <c r="AC5"/>
  <c r="AD5" s="1"/>
  <c r="H47" i="69"/>
  <c r="I47"/>
  <c r="V42"/>
  <c r="V47"/>
  <c r="J47"/>
  <c r="J45"/>
  <c r="Y43"/>
  <c r="Y42"/>
  <c r="W24"/>
  <c r="P24"/>
  <c r="O20"/>
  <c r="L1" i="54"/>
  <c r="J1"/>
  <c r="G1"/>
  <c r="R47" i="69"/>
  <c r="BN78" i="53"/>
  <c r="BN68"/>
  <c r="BN90"/>
  <c r="BN43"/>
  <c r="K42" i="69"/>
  <c r="K47"/>
  <c r="K24"/>
  <c r="Q47"/>
  <c r="O1" i="54"/>
  <c r="AH3" i="53"/>
  <c r="P1" i="54"/>
  <c r="N1"/>
  <c r="BX47" i="69"/>
  <c r="BH47"/>
  <c r="BF47"/>
  <c r="BD47"/>
  <c r="BH42"/>
  <c r="BF42"/>
  <c r="BD42"/>
  <c r="BX24"/>
  <c r="BW24"/>
  <c r="BT24"/>
  <c r="BS24"/>
  <c r="B28"/>
  <c r="B29"/>
  <c r="AO29" s="1"/>
  <c r="B30"/>
  <c r="B31"/>
  <c r="B32"/>
  <c r="B33"/>
  <c r="B34"/>
  <c r="B35"/>
  <c r="B36"/>
  <c r="B37"/>
  <c r="B38"/>
  <c r="B39"/>
  <c r="B40"/>
  <c r="B41"/>
  <c r="AO41" s="1"/>
  <c r="B42"/>
  <c r="B43"/>
  <c r="B44"/>
  <c r="B45"/>
  <c r="B46"/>
  <c r="B47"/>
  <c r="AA43"/>
  <c r="AA45"/>
  <c r="R80" i="56"/>
  <c r="R84"/>
  <c r="R88"/>
  <c r="R81"/>
  <c r="R85"/>
  <c r="R89"/>
  <c r="R32"/>
  <c r="R34"/>
  <c r="R36"/>
  <c r="R38"/>
  <c r="R40"/>
  <c r="R42"/>
  <c r="R31"/>
  <c r="R33"/>
  <c r="R35"/>
  <c r="R37"/>
  <c r="R39"/>
  <c r="R41"/>
  <c r="A9" i="67"/>
  <c r="C9"/>
  <c r="C55" s="1"/>
  <c r="S9"/>
  <c r="U9"/>
  <c r="U55" s="1"/>
  <c r="A10"/>
  <c r="C10"/>
  <c r="C56" s="1"/>
  <c r="S10"/>
  <c r="U10"/>
  <c r="U56" s="1"/>
  <c r="A11"/>
  <c r="C11"/>
  <c r="C110" s="1"/>
  <c r="S11"/>
  <c r="U11"/>
  <c r="A12"/>
  <c r="C12"/>
  <c r="C58" s="1"/>
  <c r="S12"/>
  <c r="U12"/>
  <c r="U58" s="1"/>
  <c r="A13"/>
  <c r="C13"/>
  <c r="C36" s="1"/>
  <c r="S13"/>
  <c r="U13"/>
  <c r="U36" s="1"/>
  <c r="A14"/>
  <c r="A15" s="1"/>
  <c r="A16" s="1"/>
  <c r="A17" s="1"/>
  <c r="A18" s="1"/>
  <c r="A19" s="1"/>
  <c r="A20" s="1"/>
  <c r="A21" s="1"/>
  <c r="A22" s="1"/>
  <c r="A23" s="1"/>
  <c r="C14"/>
  <c r="C37" s="1"/>
  <c r="S14"/>
  <c r="S15" s="1"/>
  <c r="S16" s="1"/>
  <c r="S17" s="1"/>
  <c r="S18" s="1"/>
  <c r="S19" s="1"/>
  <c r="S20" s="1"/>
  <c r="S21" s="1"/>
  <c r="S22" s="1"/>
  <c r="U14"/>
  <c r="C15"/>
  <c r="C114" s="1"/>
  <c r="U15"/>
  <c r="C16"/>
  <c r="U16"/>
  <c r="C17"/>
  <c r="C116" s="1"/>
  <c r="C185" s="1"/>
  <c r="U17"/>
  <c r="C18"/>
  <c r="U18"/>
  <c r="U64" s="1"/>
  <c r="C19"/>
  <c r="U19"/>
  <c r="C20"/>
  <c r="U20"/>
  <c r="U66" s="1"/>
  <c r="C21"/>
  <c r="U21"/>
  <c r="U67" s="1"/>
  <c r="C22"/>
  <c r="U22"/>
  <c r="C23"/>
  <c r="D23"/>
  <c r="E23"/>
  <c r="F23"/>
  <c r="G23"/>
  <c r="H23"/>
  <c r="I23"/>
  <c r="J23"/>
  <c r="K23"/>
  <c r="L23"/>
  <c r="M23"/>
  <c r="N23"/>
  <c r="O23"/>
  <c r="Q23"/>
  <c r="S23"/>
  <c r="S24" s="1"/>
  <c r="S25" s="1"/>
  <c r="S26" s="1"/>
  <c r="S27" s="1"/>
  <c r="S28" s="1"/>
  <c r="U23"/>
  <c r="U122" s="1"/>
  <c r="W23"/>
  <c r="AB23"/>
  <c r="AD23"/>
  <c r="AE23"/>
  <c r="AG23"/>
  <c r="AI23"/>
  <c r="A24"/>
  <c r="C24"/>
  <c r="D24"/>
  <c r="E24"/>
  <c r="F24"/>
  <c r="G24"/>
  <c r="H24"/>
  <c r="I24"/>
  <c r="J24"/>
  <c r="K24"/>
  <c r="L24"/>
  <c r="M24"/>
  <c r="N24"/>
  <c r="O24"/>
  <c r="Q24"/>
  <c r="U24"/>
  <c r="U123" s="1"/>
  <c r="U146" s="1"/>
  <c r="V24"/>
  <c r="W24"/>
  <c r="X24"/>
  <c r="Y24"/>
  <c r="Z24"/>
  <c r="AA24"/>
  <c r="AB24"/>
  <c r="AC24"/>
  <c r="AD24"/>
  <c r="AE24"/>
  <c r="AF24"/>
  <c r="AG24"/>
  <c r="AI24"/>
  <c r="A25"/>
  <c r="B25"/>
  <c r="C25"/>
  <c r="D25"/>
  <c r="E25"/>
  <c r="F25"/>
  <c r="G25"/>
  <c r="H25"/>
  <c r="I25"/>
  <c r="J25"/>
  <c r="K25"/>
  <c r="L25"/>
  <c r="M25"/>
  <c r="N25"/>
  <c r="O25"/>
  <c r="P25"/>
  <c r="Q25"/>
  <c r="T25"/>
  <c r="U25"/>
  <c r="V25"/>
  <c r="X25"/>
  <c r="Z25"/>
  <c r="AB25"/>
  <c r="AD25"/>
  <c r="AF25"/>
  <c r="AH25"/>
  <c r="A26"/>
  <c r="B26"/>
  <c r="C26"/>
  <c r="D26"/>
  <c r="E26"/>
  <c r="F26"/>
  <c r="G26"/>
  <c r="H26"/>
  <c r="I26"/>
  <c r="J26"/>
  <c r="K26"/>
  <c r="L26"/>
  <c r="M26"/>
  <c r="N26"/>
  <c r="O26"/>
  <c r="P26"/>
  <c r="Q26"/>
  <c r="T26"/>
  <c r="U26"/>
  <c r="U72" s="1"/>
  <c r="V26"/>
  <c r="X26"/>
  <c r="Z26"/>
  <c r="AB26"/>
  <c r="AD26"/>
  <c r="AF26"/>
  <c r="AH26"/>
  <c r="A27"/>
  <c r="B27"/>
  <c r="C27"/>
  <c r="C73" s="1"/>
  <c r="D27"/>
  <c r="E27"/>
  <c r="F27"/>
  <c r="G27"/>
  <c r="H27"/>
  <c r="I27"/>
  <c r="J27"/>
  <c r="K27"/>
  <c r="L27"/>
  <c r="M27"/>
  <c r="N27"/>
  <c r="O27"/>
  <c r="P27"/>
  <c r="Q27"/>
  <c r="T27"/>
  <c r="U27"/>
  <c r="V27"/>
  <c r="X27"/>
  <c r="Z27"/>
  <c r="AB27"/>
  <c r="AD27"/>
  <c r="AF27"/>
  <c r="AH27"/>
  <c r="A28"/>
  <c r="B28"/>
  <c r="C28"/>
  <c r="D28"/>
  <c r="E28"/>
  <c r="F28"/>
  <c r="G28"/>
  <c r="H28"/>
  <c r="I28"/>
  <c r="J28"/>
  <c r="K28"/>
  <c r="L28"/>
  <c r="M28"/>
  <c r="N28"/>
  <c r="O28"/>
  <c r="P28"/>
  <c r="Q28"/>
  <c r="T28"/>
  <c r="U28"/>
  <c r="V28"/>
  <c r="X28"/>
  <c r="Z28"/>
  <c r="AB28"/>
  <c r="AD28"/>
  <c r="AF28"/>
  <c r="AH28"/>
  <c r="A32"/>
  <c r="S32"/>
  <c r="A33"/>
  <c r="S33"/>
  <c r="A34"/>
  <c r="S34"/>
  <c r="A35"/>
  <c r="S35"/>
  <c r="A36"/>
  <c r="S36"/>
  <c r="A37"/>
  <c r="S37"/>
  <c r="S38" s="1"/>
  <c r="S39" s="1"/>
  <c r="S40" s="1"/>
  <c r="S41" s="1"/>
  <c r="S42" s="1"/>
  <c r="S43" s="1"/>
  <c r="S44" s="1"/>
  <c r="S45" s="1"/>
  <c r="S46" s="1"/>
  <c r="S47" s="1"/>
  <c r="S48" s="1"/>
  <c r="S49" s="1"/>
  <c r="S50" s="1"/>
  <c r="S51" s="1"/>
  <c r="A38"/>
  <c r="A39" s="1"/>
  <c r="A40" s="1"/>
  <c r="A41" s="1"/>
  <c r="A42" s="1"/>
  <c r="A43" s="1"/>
  <c r="A44" s="1"/>
  <c r="A45" s="1"/>
  <c r="A46" s="1"/>
  <c r="A47" s="1"/>
  <c r="A48" s="1"/>
  <c r="A49" s="1"/>
  <c r="A50" s="1"/>
  <c r="A51" s="1"/>
  <c r="B45"/>
  <c r="B68"/>
  <c r="B91"/>
  <c r="N68"/>
  <c r="N91"/>
  <c r="B46"/>
  <c r="N46"/>
  <c r="T46"/>
  <c r="U46"/>
  <c r="T69"/>
  <c r="V69"/>
  <c r="T92"/>
  <c r="V92"/>
  <c r="V46"/>
  <c r="X69"/>
  <c r="X92"/>
  <c r="X46"/>
  <c r="Y69"/>
  <c r="Y92"/>
  <c r="Y46"/>
  <c r="Z69"/>
  <c r="Z92"/>
  <c r="Z46"/>
  <c r="AA46"/>
  <c r="AC46"/>
  <c r="AF69"/>
  <c r="AF92"/>
  <c r="AF46"/>
  <c r="AH46"/>
  <c r="B47"/>
  <c r="C47"/>
  <c r="D47"/>
  <c r="I47"/>
  <c r="T47"/>
  <c r="U47"/>
  <c r="V47"/>
  <c r="X47"/>
  <c r="Y47"/>
  <c r="Z47"/>
  <c r="AA47"/>
  <c r="AC47"/>
  <c r="AF47"/>
  <c r="AH47"/>
  <c r="B48"/>
  <c r="D48"/>
  <c r="G48"/>
  <c r="I48"/>
  <c r="N48"/>
  <c r="U48"/>
  <c r="B49"/>
  <c r="G49"/>
  <c r="N49"/>
  <c r="U49"/>
  <c r="B50"/>
  <c r="D50"/>
  <c r="G50"/>
  <c r="I50"/>
  <c r="N50"/>
  <c r="U50"/>
  <c r="B51"/>
  <c r="N51"/>
  <c r="A55"/>
  <c r="S55"/>
  <c r="A56"/>
  <c r="S56"/>
  <c r="A57"/>
  <c r="C57"/>
  <c r="S57"/>
  <c r="A58"/>
  <c r="S58"/>
  <c r="A59"/>
  <c r="S59"/>
  <c r="A60"/>
  <c r="S60"/>
  <c r="A61"/>
  <c r="C61"/>
  <c r="S61"/>
  <c r="U61"/>
  <c r="A62"/>
  <c r="C62"/>
  <c r="S62"/>
  <c r="U62"/>
  <c r="A63"/>
  <c r="C63"/>
  <c r="S63"/>
  <c r="U63"/>
  <c r="A64"/>
  <c r="C64"/>
  <c r="S64"/>
  <c r="A65"/>
  <c r="C65"/>
  <c r="S65"/>
  <c r="A66"/>
  <c r="C66"/>
  <c r="S66"/>
  <c r="A67"/>
  <c r="C67"/>
  <c r="S67"/>
  <c r="A68"/>
  <c r="C68"/>
  <c r="S68"/>
  <c r="S69" s="1"/>
  <c r="S70" s="1"/>
  <c r="S71" s="1"/>
  <c r="S72" s="1"/>
  <c r="S73" s="1"/>
  <c r="S74" s="1"/>
  <c r="A69"/>
  <c r="B69"/>
  <c r="C69"/>
  <c r="D69"/>
  <c r="G69"/>
  <c r="I69"/>
  <c r="N69"/>
  <c r="U69"/>
  <c r="AA69"/>
  <c r="AC69"/>
  <c r="AH69"/>
  <c r="A70"/>
  <c r="B70"/>
  <c r="C70"/>
  <c r="D70"/>
  <c r="F70"/>
  <c r="G70"/>
  <c r="H70"/>
  <c r="I70"/>
  <c r="K70"/>
  <c r="N70"/>
  <c r="P70"/>
  <c r="T70"/>
  <c r="V70"/>
  <c r="Y70"/>
  <c r="AA70"/>
  <c r="AF70"/>
  <c r="A71"/>
  <c r="A72" s="1"/>
  <c r="B71"/>
  <c r="C71"/>
  <c r="D71"/>
  <c r="F71"/>
  <c r="G71"/>
  <c r="H71"/>
  <c r="I71"/>
  <c r="K71"/>
  <c r="N71"/>
  <c r="P71"/>
  <c r="T71"/>
  <c r="U71"/>
  <c r="V71"/>
  <c r="Y71"/>
  <c r="AA71"/>
  <c r="AF71"/>
  <c r="B72"/>
  <c r="D72"/>
  <c r="F72"/>
  <c r="G72"/>
  <c r="H72"/>
  <c r="I72"/>
  <c r="K72"/>
  <c r="N72"/>
  <c r="P72"/>
  <c r="T72"/>
  <c r="AA72" s="1"/>
  <c r="V72"/>
  <c r="A73"/>
  <c r="A74" s="1"/>
  <c r="B73"/>
  <c r="D73" s="1"/>
  <c r="G73"/>
  <c r="I73"/>
  <c r="N73"/>
  <c r="T73"/>
  <c r="AA73"/>
  <c r="B74"/>
  <c r="F74"/>
  <c r="H74"/>
  <c r="K74"/>
  <c r="P74"/>
  <c r="T74"/>
  <c r="AA74" s="1"/>
  <c r="U74"/>
  <c r="V74"/>
  <c r="A78"/>
  <c r="S78"/>
  <c r="A79"/>
  <c r="S79"/>
  <c r="A80"/>
  <c r="S80"/>
  <c r="A81"/>
  <c r="S81"/>
  <c r="A82"/>
  <c r="S82"/>
  <c r="A83"/>
  <c r="S83"/>
  <c r="S84" s="1"/>
  <c r="S85" s="1"/>
  <c r="S86" s="1"/>
  <c r="S87" s="1"/>
  <c r="S88" s="1"/>
  <c r="S89" s="1"/>
  <c r="S90" s="1"/>
  <c r="S91" s="1"/>
  <c r="S92" s="1"/>
  <c r="S93" s="1"/>
  <c r="S94" s="1"/>
  <c r="S95" s="1"/>
  <c r="S96" s="1"/>
  <c r="S97" s="1"/>
  <c r="A84"/>
  <c r="A85" s="1"/>
  <c r="A86" s="1"/>
  <c r="A87" s="1"/>
  <c r="A88" s="1"/>
  <c r="A89" s="1"/>
  <c r="A90" s="1"/>
  <c r="A91" s="1"/>
  <c r="A92" s="1"/>
  <c r="A93" s="1"/>
  <c r="A94" s="1"/>
  <c r="A95" s="1"/>
  <c r="A96" s="1"/>
  <c r="A97" s="1"/>
  <c r="U91"/>
  <c r="B92"/>
  <c r="D92"/>
  <c r="G92"/>
  <c r="I92"/>
  <c r="N92"/>
  <c r="U92"/>
  <c r="AA92"/>
  <c r="AC92"/>
  <c r="AH92"/>
  <c r="B93"/>
  <c r="D93"/>
  <c r="I93"/>
  <c r="T93"/>
  <c r="X93" s="1"/>
  <c r="Z93"/>
  <c r="AH93"/>
  <c r="B94"/>
  <c r="G94"/>
  <c r="N94"/>
  <c r="U94"/>
  <c r="B95"/>
  <c r="D95"/>
  <c r="G95"/>
  <c r="I95"/>
  <c r="N95"/>
  <c r="U95"/>
  <c r="B96"/>
  <c r="G96" s="1"/>
  <c r="N96"/>
  <c r="B97"/>
  <c r="G97"/>
  <c r="N97"/>
  <c r="B123"/>
  <c r="D123" s="1"/>
  <c r="B122"/>
  <c r="T123"/>
  <c r="AC123" s="1"/>
  <c r="A108"/>
  <c r="S108"/>
  <c r="A109"/>
  <c r="S109"/>
  <c r="A110"/>
  <c r="S110"/>
  <c r="A111"/>
  <c r="C111"/>
  <c r="S111"/>
  <c r="U111"/>
  <c r="A112"/>
  <c r="C112"/>
  <c r="C181" s="1"/>
  <c r="S112"/>
  <c r="U112"/>
  <c r="U181" s="1"/>
  <c r="A113"/>
  <c r="C113"/>
  <c r="S113"/>
  <c r="A114"/>
  <c r="S114"/>
  <c r="U114"/>
  <c r="U160" s="1"/>
  <c r="A115"/>
  <c r="C115"/>
  <c r="S115"/>
  <c r="A116"/>
  <c r="S116"/>
  <c r="A117"/>
  <c r="C117"/>
  <c r="S117"/>
  <c r="A118"/>
  <c r="C118"/>
  <c r="S118"/>
  <c r="A119"/>
  <c r="C119"/>
  <c r="S119"/>
  <c r="A120"/>
  <c r="C120"/>
  <c r="S120"/>
  <c r="A121"/>
  <c r="S121"/>
  <c r="U121"/>
  <c r="A122"/>
  <c r="C122"/>
  <c r="E122"/>
  <c r="G122"/>
  <c r="I122"/>
  <c r="K122"/>
  <c r="M122"/>
  <c r="O122"/>
  <c r="S122"/>
  <c r="S123" s="1"/>
  <c r="S124" s="1"/>
  <c r="S125" s="1"/>
  <c r="S126" s="1"/>
  <c r="S127" s="1"/>
  <c r="A123"/>
  <c r="F123"/>
  <c r="J123"/>
  <c r="N123"/>
  <c r="Y123"/>
  <c r="A124"/>
  <c r="B124"/>
  <c r="E124"/>
  <c r="G124"/>
  <c r="I124"/>
  <c r="K124"/>
  <c r="M124"/>
  <c r="O124"/>
  <c r="Q124"/>
  <c r="T124"/>
  <c r="U124"/>
  <c r="U170" s="1"/>
  <c r="V124"/>
  <c r="Z124"/>
  <c r="AD124"/>
  <c r="AH124"/>
  <c r="A125"/>
  <c r="B125"/>
  <c r="E125" s="1"/>
  <c r="G125"/>
  <c r="K125"/>
  <c r="O125"/>
  <c r="T125"/>
  <c r="U125"/>
  <c r="V125"/>
  <c r="Z125"/>
  <c r="AD125"/>
  <c r="AH125"/>
  <c r="A126"/>
  <c r="B126"/>
  <c r="E126"/>
  <c r="G126"/>
  <c r="I126"/>
  <c r="K126"/>
  <c r="M126"/>
  <c r="O126"/>
  <c r="Q126"/>
  <c r="T126"/>
  <c r="U126"/>
  <c r="U172" s="1"/>
  <c r="V126"/>
  <c r="Z126"/>
  <c r="AD126"/>
  <c r="AH126"/>
  <c r="A127"/>
  <c r="B127"/>
  <c r="E127" s="1"/>
  <c r="G127"/>
  <c r="K127"/>
  <c r="O127"/>
  <c r="T127"/>
  <c r="U127"/>
  <c r="V127"/>
  <c r="Z127"/>
  <c r="AD127"/>
  <c r="AH127"/>
  <c r="A131"/>
  <c r="A132" s="1"/>
  <c r="A133" s="1"/>
  <c r="A134" s="1"/>
  <c r="A135" s="1"/>
  <c r="A136" s="1"/>
  <c r="A137" s="1"/>
  <c r="A138" s="1"/>
  <c r="A139" s="1"/>
  <c r="A140" s="1"/>
  <c r="A141" s="1"/>
  <c r="A142" s="1"/>
  <c r="A143" s="1"/>
  <c r="A144" s="1"/>
  <c r="A145" s="1"/>
  <c r="A146" s="1"/>
  <c r="A147" s="1"/>
  <c r="A148" s="1"/>
  <c r="A149" s="1"/>
  <c r="A150" s="1"/>
  <c r="S131"/>
  <c r="S132" s="1"/>
  <c r="S133" s="1"/>
  <c r="S134" s="1"/>
  <c r="S135" s="1"/>
  <c r="S136" s="1"/>
  <c r="S137" s="1"/>
  <c r="S138" s="1"/>
  <c r="S139" s="1"/>
  <c r="S140" s="1"/>
  <c r="S141" s="1"/>
  <c r="S142" s="1"/>
  <c r="S143" s="1"/>
  <c r="S144" s="1"/>
  <c r="S145" s="1"/>
  <c r="S146" s="1"/>
  <c r="BN62" i="53"/>
  <c r="BO62" s="1"/>
  <c r="BN64"/>
  <c r="BN66"/>
  <c r="BN70"/>
  <c r="BN72"/>
  <c r="BN74"/>
  <c r="BN76"/>
  <c r="BN80"/>
  <c r="BN82"/>
  <c r="BN84"/>
  <c r="BN86"/>
  <c r="BN88"/>
  <c r="BN92"/>
  <c r="BN94"/>
  <c r="BN96"/>
  <c r="BN98"/>
  <c r="BN100"/>
  <c r="BN102"/>
  <c r="BN104"/>
  <c r="BN106"/>
  <c r="AC62"/>
  <c r="AD62" s="1"/>
  <c r="AC64"/>
  <c r="AC66"/>
  <c r="AC68"/>
  <c r="AC70"/>
  <c r="AC72"/>
  <c r="AC74"/>
  <c r="AC76"/>
  <c r="AC78"/>
  <c r="AC80"/>
  <c r="AC82"/>
  <c r="AC84"/>
  <c r="AC86"/>
  <c r="AC88"/>
  <c r="AC90"/>
  <c r="AC92"/>
  <c r="AC94"/>
  <c r="AC96"/>
  <c r="AC98"/>
  <c r="AC100"/>
  <c r="AC102"/>
  <c r="AC104"/>
  <c r="AC106"/>
  <c r="C133" i="67"/>
  <c r="C135"/>
  <c r="C139"/>
  <c r="C140"/>
  <c r="B167"/>
  <c r="B190"/>
  <c r="D190"/>
  <c r="H190"/>
  <c r="B145"/>
  <c r="G145" s="1"/>
  <c r="N145"/>
  <c r="Z145"/>
  <c r="B147"/>
  <c r="G147" s="1"/>
  <c r="N147"/>
  <c r="S147"/>
  <c r="S148" s="1"/>
  <c r="U147"/>
  <c r="U148"/>
  <c r="B149"/>
  <c r="G149" s="1"/>
  <c r="N149"/>
  <c r="S149"/>
  <c r="S150" s="1"/>
  <c r="U149"/>
  <c r="U150"/>
  <c r="A154"/>
  <c r="S154"/>
  <c r="A155"/>
  <c r="S155"/>
  <c r="A156"/>
  <c r="S156"/>
  <c r="A157"/>
  <c r="C157"/>
  <c r="S157"/>
  <c r="U157"/>
  <c r="A158"/>
  <c r="C158"/>
  <c r="S158"/>
  <c r="A159"/>
  <c r="S159"/>
  <c r="A160"/>
  <c r="S160"/>
  <c r="A161"/>
  <c r="S161"/>
  <c r="A162"/>
  <c r="S162"/>
  <c r="A163"/>
  <c r="S163"/>
  <c r="A164"/>
  <c r="S164"/>
  <c r="A165"/>
  <c r="S165"/>
  <c r="A166"/>
  <c r="S166"/>
  <c r="A167"/>
  <c r="S167"/>
  <c r="S168" s="1"/>
  <c r="S169" s="1"/>
  <c r="S170" s="1"/>
  <c r="S171" s="1"/>
  <c r="S172" s="1"/>
  <c r="S173" s="1"/>
  <c r="A168"/>
  <c r="B168"/>
  <c r="F168"/>
  <c r="H168"/>
  <c r="K168"/>
  <c r="P168"/>
  <c r="A169"/>
  <c r="A170"/>
  <c r="A171" s="1"/>
  <c r="A172" s="1"/>
  <c r="A173" s="1"/>
  <c r="B170"/>
  <c r="F170"/>
  <c r="H170"/>
  <c r="K170"/>
  <c r="P170"/>
  <c r="B171"/>
  <c r="D171" s="1"/>
  <c r="F171"/>
  <c r="H171"/>
  <c r="K171"/>
  <c r="P171"/>
  <c r="T171"/>
  <c r="U171"/>
  <c r="AA171"/>
  <c r="B172"/>
  <c r="D172" s="1"/>
  <c r="F172"/>
  <c r="H172"/>
  <c r="K172"/>
  <c r="P172"/>
  <c r="B173"/>
  <c r="D173" s="1"/>
  <c r="F173"/>
  <c r="H173"/>
  <c r="K173"/>
  <c r="P173"/>
  <c r="T173"/>
  <c r="AA173" s="1"/>
  <c r="U173"/>
  <c r="A177"/>
  <c r="S177"/>
  <c r="A178"/>
  <c r="S178"/>
  <c r="A179"/>
  <c r="S179"/>
  <c r="A180"/>
  <c r="S180"/>
  <c r="A181"/>
  <c r="S181"/>
  <c r="A182"/>
  <c r="S182"/>
  <c r="A183"/>
  <c r="S183"/>
  <c r="A184"/>
  <c r="S184"/>
  <c r="A185"/>
  <c r="S185"/>
  <c r="A186"/>
  <c r="S186"/>
  <c r="A187"/>
  <c r="S187"/>
  <c r="A188"/>
  <c r="S188"/>
  <c r="A189"/>
  <c r="S189"/>
  <c r="S190" s="1"/>
  <c r="A190"/>
  <c r="A191" s="1"/>
  <c r="A192" s="1"/>
  <c r="A193" s="1"/>
  <c r="A194" s="1"/>
  <c r="A195" s="1"/>
  <c r="A196" s="1"/>
  <c r="U190"/>
  <c r="B191"/>
  <c r="D191"/>
  <c r="G191"/>
  <c r="I191"/>
  <c r="N191"/>
  <c r="S191"/>
  <c r="U191"/>
  <c r="B192"/>
  <c r="I192" s="1"/>
  <c r="D192"/>
  <c r="S192"/>
  <c r="S193" s="1"/>
  <c r="B193"/>
  <c r="G193" s="1"/>
  <c r="N193"/>
  <c r="B194"/>
  <c r="D194" s="1"/>
  <c r="G194"/>
  <c r="N194"/>
  <c r="S194"/>
  <c r="S195" s="1"/>
  <c r="S196" s="1"/>
  <c r="U194"/>
  <c r="B195"/>
  <c r="G195" s="1"/>
  <c r="N195"/>
  <c r="B196"/>
  <c r="D196" s="1"/>
  <c r="G196"/>
  <c r="N196"/>
  <c r="U196"/>
  <c r="C3" i="56"/>
  <c r="AK3"/>
  <c r="AL3"/>
  <c r="AM3"/>
  <c r="AN3"/>
  <c r="AK4"/>
  <c r="AL4"/>
  <c r="AM4"/>
  <c r="AN4"/>
  <c r="A5"/>
  <c r="C5"/>
  <c r="AK5"/>
  <c r="AL5"/>
  <c r="AM5"/>
  <c r="AK6"/>
  <c r="AL6"/>
  <c r="AM6"/>
  <c r="AM44" s="1"/>
  <c r="A7"/>
  <c r="C7"/>
  <c r="AK7"/>
  <c r="AL7"/>
  <c r="U8" i="65" s="1"/>
  <c r="AM7" i="56"/>
  <c r="AK8"/>
  <c r="AL8"/>
  <c r="AM8"/>
  <c r="A9"/>
  <c r="C9"/>
  <c r="AK9"/>
  <c r="AL9"/>
  <c r="U10" i="65" s="1"/>
  <c r="AM9" i="56"/>
  <c r="AK10"/>
  <c r="AL10"/>
  <c r="AM10"/>
  <c r="V10" i="65" s="1"/>
  <c r="A11" i="56"/>
  <c r="C11"/>
  <c r="AK11"/>
  <c r="AL11"/>
  <c r="AM11"/>
  <c r="AK12"/>
  <c r="AL12"/>
  <c r="AM12"/>
  <c r="A13"/>
  <c r="C13"/>
  <c r="AK13"/>
  <c r="AL13"/>
  <c r="U14" i="65" s="1"/>
  <c r="AM13" i="56"/>
  <c r="AK14"/>
  <c r="AL14"/>
  <c r="AM14"/>
  <c r="A15"/>
  <c r="C15"/>
  <c r="AK15"/>
  <c r="AL15"/>
  <c r="AM15"/>
  <c r="AK16"/>
  <c r="AL16"/>
  <c r="AM16"/>
  <c r="A17"/>
  <c r="C17"/>
  <c r="AK17"/>
  <c r="AL17"/>
  <c r="AM17"/>
  <c r="AK18"/>
  <c r="AL18"/>
  <c r="AM18"/>
  <c r="V18" i="65" s="1"/>
  <c r="A19" i="56"/>
  <c r="C19"/>
  <c r="AK19"/>
  <c r="AL19"/>
  <c r="U20" i="65" s="1"/>
  <c r="AM19" i="56"/>
  <c r="AK20"/>
  <c r="AL20"/>
  <c r="AM20"/>
  <c r="A21"/>
  <c r="C21"/>
  <c r="AK21"/>
  <c r="AL21"/>
  <c r="AM21"/>
  <c r="AK22"/>
  <c r="AL22"/>
  <c r="AM22"/>
  <c r="A23"/>
  <c r="C23"/>
  <c r="AK23"/>
  <c r="AL23"/>
  <c r="AM23"/>
  <c r="AK24"/>
  <c r="AL24"/>
  <c r="AM24"/>
  <c r="A25"/>
  <c r="C25"/>
  <c r="AK25"/>
  <c r="AL25"/>
  <c r="U26" i="65" s="1"/>
  <c r="AM25" i="56"/>
  <c r="AK26"/>
  <c r="AL26"/>
  <c r="AM26"/>
  <c r="V26" i="65" s="1"/>
  <c r="A27" i="56"/>
  <c r="C27"/>
  <c r="AK27"/>
  <c r="AL27"/>
  <c r="AM27"/>
  <c r="AK28"/>
  <c r="AL28"/>
  <c r="AM28"/>
  <c r="A29"/>
  <c r="C29"/>
  <c r="AK29"/>
  <c r="AL29"/>
  <c r="U30" i="65" s="1"/>
  <c r="AM29" i="56"/>
  <c r="AK30"/>
  <c r="AL30"/>
  <c r="AM30"/>
  <c r="A31"/>
  <c r="C31"/>
  <c r="E31"/>
  <c r="H31"/>
  <c r="I31"/>
  <c r="K31"/>
  <c r="G31"/>
  <c r="L31"/>
  <c r="M31"/>
  <c r="N31"/>
  <c r="O31"/>
  <c r="P31"/>
  <c r="Q31"/>
  <c r="J31"/>
  <c r="S31"/>
  <c r="T31"/>
  <c r="W31"/>
  <c r="X31"/>
  <c r="AA31"/>
  <c r="V31"/>
  <c r="AB31"/>
  <c r="Z31"/>
  <c r="AF31"/>
  <c r="AE31"/>
  <c r="AD31"/>
  <c r="AC31"/>
  <c r="Y31"/>
  <c r="AH31"/>
  <c r="AG31"/>
  <c r="AJ31"/>
  <c r="AK31"/>
  <c r="AL31"/>
  <c r="AM31"/>
  <c r="AN31"/>
  <c r="E32"/>
  <c r="H32"/>
  <c r="I32"/>
  <c r="K32"/>
  <c r="G32"/>
  <c r="L32"/>
  <c r="M32"/>
  <c r="N32"/>
  <c r="O32"/>
  <c r="P32"/>
  <c r="Q32"/>
  <c r="J32"/>
  <c r="S32"/>
  <c r="T32"/>
  <c r="W32"/>
  <c r="X32"/>
  <c r="AA32"/>
  <c r="V32"/>
  <c r="AB32"/>
  <c r="Z32"/>
  <c r="AF32"/>
  <c r="AE32"/>
  <c r="AD32"/>
  <c r="AC32"/>
  <c r="Y32"/>
  <c r="AH32"/>
  <c r="AG32"/>
  <c r="AJ32"/>
  <c r="AK32"/>
  <c r="AL32"/>
  <c r="AM32"/>
  <c r="AN32"/>
  <c r="A33"/>
  <c r="C33"/>
  <c r="E33"/>
  <c r="H33"/>
  <c r="I33"/>
  <c r="K33"/>
  <c r="G33"/>
  <c r="L33"/>
  <c r="M33"/>
  <c r="N33"/>
  <c r="O33"/>
  <c r="P33"/>
  <c r="Q33"/>
  <c r="J33"/>
  <c r="S33"/>
  <c r="T33"/>
  <c r="W33"/>
  <c r="X33"/>
  <c r="AA33"/>
  <c r="V33"/>
  <c r="AB33"/>
  <c r="Z33"/>
  <c r="AF33"/>
  <c r="AE33"/>
  <c r="AD33"/>
  <c r="AC33"/>
  <c r="Y33"/>
  <c r="AH33"/>
  <c r="AG33"/>
  <c r="AJ33"/>
  <c r="AK33"/>
  <c r="AL33"/>
  <c r="AM33"/>
  <c r="AN33"/>
  <c r="E34"/>
  <c r="H34"/>
  <c r="I34"/>
  <c r="K34"/>
  <c r="G34"/>
  <c r="L34"/>
  <c r="M34"/>
  <c r="N34"/>
  <c r="O34"/>
  <c r="P34"/>
  <c r="Q34"/>
  <c r="J34"/>
  <c r="S34"/>
  <c r="T34"/>
  <c r="W34"/>
  <c r="X34"/>
  <c r="AA34"/>
  <c r="V34"/>
  <c r="AB34"/>
  <c r="Z34"/>
  <c r="AF34"/>
  <c r="AE34"/>
  <c r="AD34"/>
  <c r="AC34"/>
  <c r="Y34"/>
  <c r="AH34"/>
  <c r="AG34"/>
  <c r="AJ34"/>
  <c r="AK34"/>
  <c r="AL34"/>
  <c r="AM34"/>
  <c r="AN34"/>
  <c r="A35"/>
  <c r="C35"/>
  <c r="E35"/>
  <c r="H35"/>
  <c r="I35"/>
  <c r="K35"/>
  <c r="G35"/>
  <c r="L35"/>
  <c r="M35"/>
  <c r="N35"/>
  <c r="O35"/>
  <c r="P35"/>
  <c r="Q35"/>
  <c r="J35"/>
  <c r="S35"/>
  <c r="T35"/>
  <c r="W35"/>
  <c r="X35"/>
  <c r="AA35"/>
  <c r="V35"/>
  <c r="AB35"/>
  <c r="Z35"/>
  <c r="AF35"/>
  <c r="AE35"/>
  <c r="AD35"/>
  <c r="AC35"/>
  <c r="Y35"/>
  <c r="AH35"/>
  <c r="AG35"/>
  <c r="AJ35"/>
  <c r="AK35"/>
  <c r="AL35"/>
  <c r="AM35"/>
  <c r="AN35"/>
  <c r="E36"/>
  <c r="H36"/>
  <c r="I36"/>
  <c r="K36"/>
  <c r="G36"/>
  <c r="L36"/>
  <c r="M36"/>
  <c r="N36"/>
  <c r="O36"/>
  <c r="P36"/>
  <c r="Q36"/>
  <c r="J36"/>
  <c r="S36"/>
  <c r="T36"/>
  <c r="W36"/>
  <c r="X36"/>
  <c r="AA36"/>
  <c r="V36"/>
  <c r="AB36"/>
  <c r="Z36"/>
  <c r="AF36"/>
  <c r="AE36"/>
  <c r="AD36"/>
  <c r="AC36"/>
  <c r="Y36"/>
  <c r="AH36"/>
  <c r="AG36"/>
  <c r="AJ36"/>
  <c r="AK36"/>
  <c r="AL36"/>
  <c r="AM36"/>
  <c r="AN36"/>
  <c r="A37"/>
  <c r="C37"/>
  <c r="E37"/>
  <c r="H37"/>
  <c r="I37"/>
  <c r="K37"/>
  <c r="G37"/>
  <c r="L37"/>
  <c r="M37"/>
  <c r="N37"/>
  <c r="O37"/>
  <c r="P37"/>
  <c r="Q37"/>
  <c r="J37"/>
  <c r="S37"/>
  <c r="T37"/>
  <c r="W37"/>
  <c r="X37"/>
  <c r="AA37"/>
  <c r="V37"/>
  <c r="AB37"/>
  <c r="Z37"/>
  <c r="AF37"/>
  <c r="AE37"/>
  <c r="AD37"/>
  <c r="AC37"/>
  <c r="Y37"/>
  <c r="AH37"/>
  <c r="AG37"/>
  <c r="AJ37"/>
  <c r="AK37"/>
  <c r="AL37"/>
  <c r="AM37"/>
  <c r="AN37"/>
  <c r="E38"/>
  <c r="H38"/>
  <c r="I38"/>
  <c r="K38"/>
  <c r="G38"/>
  <c r="L38"/>
  <c r="M38"/>
  <c r="N38"/>
  <c r="O38"/>
  <c r="P38"/>
  <c r="Q38"/>
  <c r="J38"/>
  <c r="S38"/>
  <c r="T38"/>
  <c r="W38"/>
  <c r="X38"/>
  <c r="AA38"/>
  <c r="V38"/>
  <c r="AB38"/>
  <c r="Z38"/>
  <c r="AF38"/>
  <c r="AE38"/>
  <c r="AD38"/>
  <c r="AC38"/>
  <c r="Y38"/>
  <c r="AH38"/>
  <c r="AG38"/>
  <c r="AJ38"/>
  <c r="AK38"/>
  <c r="AL38"/>
  <c r="AM38"/>
  <c r="AN38"/>
  <c r="A39"/>
  <c r="C39"/>
  <c r="E39"/>
  <c r="H39"/>
  <c r="I39"/>
  <c r="K39"/>
  <c r="G39"/>
  <c r="L39"/>
  <c r="M39"/>
  <c r="N39"/>
  <c r="O39"/>
  <c r="P39"/>
  <c r="Q39"/>
  <c r="J39"/>
  <c r="S39"/>
  <c r="T39"/>
  <c r="W39"/>
  <c r="X39"/>
  <c r="AA39"/>
  <c r="V39"/>
  <c r="AB39"/>
  <c r="Z39"/>
  <c r="AF39"/>
  <c r="AE39"/>
  <c r="AD39"/>
  <c r="AC39"/>
  <c r="Y39"/>
  <c r="AH39"/>
  <c r="AG39"/>
  <c r="AJ39"/>
  <c r="AK39"/>
  <c r="AL39"/>
  <c r="AM39"/>
  <c r="AN39"/>
  <c r="E40"/>
  <c r="H40"/>
  <c r="I40"/>
  <c r="K40"/>
  <c r="G40"/>
  <c r="L40"/>
  <c r="M40"/>
  <c r="N40"/>
  <c r="O40"/>
  <c r="P40"/>
  <c r="Q40"/>
  <c r="J40"/>
  <c r="S40"/>
  <c r="T40"/>
  <c r="W40"/>
  <c r="X40"/>
  <c r="AA40"/>
  <c r="V40"/>
  <c r="AB40"/>
  <c r="Z40"/>
  <c r="AF40"/>
  <c r="AE40"/>
  <c r="AD40"/>
  <c r="AC40"/>
  <c r="Y40"/>
  <c r="AH40"/>
  <c r="AG40"/>
  <c r="AJ40"/>
  <c r="AK40"/>
  <c r="AL40"/>
  <c r="AM40"/>
  <c r="AN40"/>
  <c r="A41"/>
  <c r="C41"/>
  <c r="E41"/>
  <c r="H41"/>
  <c r="I41"/>
  <c r="K41"/>
  <c r="G41"/>
  <c r="L41"/>
  <c r="M41"/>
  <c r="N41"/>
  <c r="O41"/>
  <c r="P41"/>
  <c r="Q41"/>
  <c r="J41"/>
  <c r="S41"/>
  <c r="T41"/>
  <c r="W41"/>
  <c r="X41"/>
  <c r="AA41"/>
  <c r="V41"/>
  <c r="AB41"/>
  <c r="Z41"/>
  <c r="AF41"/>
  <c r="AE41"/>
  <c r="AD41"/>
  <c r="AC41"/>
  <c r="Y41"/>
  <c r="AH41"/>
  <c r="AG41"/>
  <c r="AJ41"/>
  <c r="AK41"/>
  <c r="AL41"/>
  <c r="AM41"/>
  <c r="AN41"/>
  <c r="E42"/>
  <c r="H42"/>
  <c r="I42"/>
  <c r="K42"/>
  <c r="G42"/>
  <c r="L42"/>
  <c r="M42"/>
  <c r="N42"/>
  <c r="O42"/>
  <c r="P42"/>
  <c r="Q42"/>
  <c r="J42"/>
  <c r="S42"/>
  <c r="T42"/>
  <c r="W42"/>
  <c r="X42"/>
  <c r="AA42"/>
  <c r="V42"/>
  <c r="AB42"/>
  <c r="Z42"/>
  <c r="AF42"/>
  <c r="AE42"/>
  <c r="AD42"/>
  <c r="AC42"/>
  <c r="Y42"/>
  <c r="AH42"/>
  <c r="AG42"/>
  <c r="AJ42"/>
  <c r="AK42"/>
  <c r="AL42"/>
  <c r="AM42"/>
  <c r="AN42"/>
  <c r="C52"/>
  <c r="AK52"/>
  <c r="AL52"/>
  <c r="AM52"/>
  <c r="AN52"/>
  <c r="AK53"/>
  <c r="AL53"/>
  <c r="U53" i="65" s="1"/>
  <c r="AM53" i="56"/>
  <c r="AN53"/>
  <c r="A54"/>
  <c r="C54"/>
  <c r="AK54"/>
  <c r="AL54"/>
  <c r="AM54"/>
  <c r="AN54"/>
  <c r="AK55"/>
  <c r="AL55"/>
  <c r="AM55"/>
  <c r="AN55"/>
  <c r="A56"/>
  <c r="C56"/>
  <c r="AL57"/>
  <c r="A58"/>
  <c r="C58"/>
  <c r="AK58"/>
  <c r="AL58"/>
  <c r="AM58"/>
  <c r="AN58"/>
  <c r="AK59"/>
  <c r="AL59"/>
  <c r="AM59"/>
  <c r="AN59"/>
  <c r="A60"/>
  <c r="C60"/>
  <c r="AK60"/>
  <c r="AL60"/>
  <c r="AM60"/>
  <c r="AN60"/>
  <c r="AK61"/>
  <c r="AL61"/>
  <c r="AM61"/>
  <c r="AN61"/>
  <c r="A62"/>
  <c r="C62"/>
  <c r="AK62"/>
  <c r="A64"/>
  <c r="C64"/>
  <c r="AK64"/>
  <c r="AL64"/>
  <c r="AM64"/>
  <c r="AN64"/>
  <c r="AK65"/>
  <c r="AL65"/>
  <c r="AM65"/>
  <c r="AN65"/>
  <c r="A66"/>
  <c r="C66"/>
  <c r="AK66"/>
  <c r="AL66"/>
  <c r="AM66"/>
  <c r="AN66"/>
  <c r="AK67"/>
  <c r="AL67"/>
  <c r="AM67"/>
  <c r="AN67"/>
  <c r="A68"/>
  <c r="C68"/>
  <c r="AK68"/>
  <c r="AL68"/>
  <c r="AM68"/>
  <c r="AN68"/>
  <c r="AK69"/>
  <c r="AL69"/>
  <c r="AM69"/>
  <c r="AN69"/>
  <c r="A70"/>
  <c r="C70"/>
  <c r="AK70"/>
  <c r="AL70"/>
  <c r="AM70"/>
  <c r="AN70"/>
  <c r="AK71"/>
  <c r="AL71"/>
  <c r="U71" i="65" s="1"/>
  <c r="AM71" i="56"/>
  <c r="AN71"/>
  <c r="A72"/>
  <c r="C72"/>
  <c r="AK72"/>
  <c r="AL72"/>
  <c r="AM72"/>
  <c r="AN72"/>
  <c r="AK73"/>
  <c r="AL73"/>
  <c r="AM73"/>
  <c r="AN73"/>
  <c r="A74"/>
  <c r="C74"/>
  <c r="AK74"/>
  <c r="AL74"/>
  <c r="AM74"/>
  <c r="AN74"/>
  <c r="AK75"/>
  <c r="AL75"/>
  <c r="AM75"/>
  <c r="AN75"/>
  <c r="A76"/>
  <c r="C76"/>
  <c r="AK76"/>
  <c r="AL76"/>
  <c r="U77" i="65" s="1"/>
  <c r="AM76" i="56"/>
  <c r="AN76"/>
  <c r="AK77"/>
  <c r="AL77"/>
  <c r="AM77"/>
  <c r="AN77"/>
  <c r="A78"/>
  <c r="C78"/>
  <c r="AK78"/>
  <c r="AL78"/>
  <c r="U79" i="65" s="1"/>
  <c r="AM78" i="56"/>
  <c r="AN78"/>
  <c r="AK79"/>
  <c r="AL79"/>
  <c r="AM79"/>
  <c r="AN79"/>
  <c r="A80"/>
  <c r="C80"/>
  <c r="AK80"/>
  <c r="AL80"/>
  <c r="AM80"/>
  <c r="AN80"/>
  <c r="AK81"/>
  <c r="AL81"/>
  <c r="AM81"/>
  <c r="AN81"/>
  <c r="A82"/>
  <c r="C82"/>
  <c r="H82"/>
  <c r="K82"/>
  <c r="L82"/>
  <c r="N82"/>
  <c r="P82"/>
  <c r="J82"/>
  <c r="T82"/>
  <c r="X82"/>
  <c r="V82"/>
  <c r="Z82"/>
  <c r="AE82"/>
  <c r="AC82"/>
  <c r="AH82"/>
  <c r="AJ82"/>
  <c r="AL82"/>
  <c r="AN82"/>
  <c r="H83"/>
  <c r="K83"/>
  <c r="L83"/>
  <c r="N83"/>
  <c r="P83"/>
  <c r="J83"/>
  <c r="T83"/>
  <c r="X83"/>
  <c r="V83"/>
  <c r="Z83"/>
  <c r="AE83"/>
  <c r="AC83"/>
  <c r="AH83"/>
  <c r="AJ83"/>
  <c r="AL83"/>
  <c r="AN83"/>
  <c r="A84"/>
  <c r="C84"/>
  <c r="E84"/>
  <c r="H84"/>
  <c r="I84"/>
  <c r="K84"/>
  <c r="G84"/>
  <c r="L84"/>
  <c r="M84"/>
  <c r="N84"/>
  <c r="O84"/>
  <c r="P84"/>
  <c r="Q84"/>
  <c r="J84"/>
  <c r="S84"/>
  <c r="T84"/>
  <c r="W84"/>
  <c r="X84"/>
  <c r="AA84"/>
  <c r="V84"/>
  <c r="AB84"/>
  <c r="Z84"/>
  <c r="AF84"/>
  <c r="AE84"/>
  <c r="AD84"/>
  <c r="AC84"/>
  <c r="Y84"/>
  <c r="AH84"/>
  <c r="AG84"/>
  <c r="AJ84"/>
  <c r="AK84"/>
  <c r="AL84"/>
  <c r="AM84"/>
  <c r="AN84"/>
  <c r="E85"/>
  <c r="H85"/>
  <c r="I85"/>
  <c r="K85"/>
  <c r="G85"/>
  <c r="L85"/>
  <c r="M85"/>
  <c r="N85"/>
  <c r="O85"/>
  <c r="P85"/>
  <c r="Q85"/>
  <c r="J85"/>
  <c r="S85"/>
  <c r="T85"/>
  <c r="W85"/>
  <c r="X85"/>
  <c r="AA85"/>
  <c r="V85"/>
  <c r="AB85"/>
  <c r="Z85"/>
  <c r="AF85"/>
  <c r="AE85"/>
  <c r="AD85"/>
  <c r="AC85"/>
  <c r="Y85"/>
  <c r="AH85"/>
  <c r="AG85"/>
  <c r="AJ85"/>
  <c r="AK85"/>
  <c r="AL85"/>
  <c r="AM85"/>
  <c r="AN85"/>
  <c r="A86"/>
  <c r="C86"/>
  <c r="H86"/>
  <c r="K86"/>
  <c r="L86"/>
  <c r="N86"/>
  <c r="P86"/>
  <c r="J86"/>
  <c r="T86"/>
  <c r="X86"/>
  <c r="V86"/>
  <c r="Z86"/>
  <c r="AE86"/>
  <c r="AC86"/>
  <c r="AH86"/>
  <c r="AJ86"/>
  <c r="AL86"/>
  <c r="AN86"/>
  <c r="H87"/>
  <c r="K87"/>
  <c r="L87"/>
  <c r="N87"/>
  <c r="P87"/>
  <c r="J87"/>
  <c r="T87"/>
  <c r="X87"/>
  <c r="V87"/>
  <c r="Z87"/>
  <c r="AE87"/>
  <c r="AC87"/>
  <c r="AH87"/>
  <c r="AJ87"/>
  <c r="AL87"/>
  <c r="AN87"/>
  <c r="A88"/>
  <c r="C88"/>
  <c r="E88"/>
  <c r="H88"/>
  <c r="I88"/>
  <c r="K88"/>
  <c r="G88"/>
  <c r="L88"/>
  <c r="M88"/>
  <c r="N88"/>
  <c r="O88"/>
  <c r="P88"/>
  <c r="Q88"/>
  <c r="J88"/>
  <c r="S88"/>
  <c r="T88"/>
  <c r="W88"/>
  <c r="X88"/>
  <c r="AA88"/>
  <c r="V88"/>
  <c r="AB88"/>
  <c r="Z88"/>
  <c r="AF88"/>
  <c r="AE88"/>
  <c r="AD88"/>
  <c r="AC88"/>
  <c r="Y88"/>
  <c r="AH88"/>
  <c r="AG88"/>
  <c r="AJ88"/>
  <c r="AK88"/>
  <c r="AL88"/>
  <c r="AM88"/>
  <c r="AN88"/>
  <c r="E89"/>
  <c r="H89"/>
  <c r="I89"/>
  <c r="K89"/>
  <c r="G89"/>
  <c r="L89"/>
  <c r="M89"/>
  <c r="N89"/>
  <c r="O89"/>
  <c r="P89"/>
  <c r="Q89"/>
  <c r="J89"/>
  <c r="S89"/>
  <c r="T89"/>
  <c r="W89"/>
  <c r="X89"/>
  <c r="AA89"/>
  <c r="V89"/>
  <c r="AB89"/>
  <c r="Z89"/>
  <c r="AF89"/>
  <c r="AE89"/>
  <c r="AD89"/>
  <c r="AC89"/>
  <c r="Y89"/>
  <c r="AH89"/>
  <c r="AG89"/>
  <c r="AJ89"/>
  <c r="AK89"/>
  <c r="AL89"/>
  <c r="AM89"/>
  <c r="AN89"/>
  <c r="A90"/>
  <c r="C90"/>
  <c r="H90"/>
  <c r="K90"/>
  <c r="L90"/>
  <c r="N90"/>
  <c r="P90"/>
  <c r="J90"/>
  <c r="T90"/>
  <c r="X90"/>
  <c r="V90"/>
  <c r="Z90"/>
  <c r="AE90"/>
  <c r="AC90"/>
  <c r="AH90"/>
  <c r="AJ90"/>
  <c r="AL90"/>
  <c r="AN90"/>
  <c r="H91"/>
  <c r="K91"/>
  <c r="L91"/>
  <c r="N91"/>
  <c r="P91"/>
  <c r="J91"/>
  <c r="T91"/>
  <c r="X91"/>
  <c r="V91"/>
  <c r="Z91"/>
  <c r="AE91"/>
  <c r="AC91"/>
  <c r="AH91"/>
  <c r="AJ91"/>
  <c r="AL91"/>
  <c r="AN91"/>
  <c r="K1" i="54"/>
  <c r="M1"/>
  <c r="W1"/>
  <c r="AF1"/>
  <c r="AI1"/>
  <c r="AJ1"/>
  <c r="AK1"/>
  <c r="AL1"/>
  <c r="AE3" i="53"/>
  <c r="W3" i="54"/>
  <c r="X3" s="1"/>
  <c r="BP3" i="53"/>
  <c r="AE5"/>
  <c r="AG5"/>
  <c r="AH5"/>
  <c r="A5" i="54"/>
  <c r="B5" s="1"/>
  <c r="AE7" i="53"/>
  <c r="AG7"/>
  <c r="AH7"/>
  <c r="W5" i="54"/>
  <c r="Z5"/>
  <c r="BP5" i="53"/>
  <c r="A7" i="54"/>
  <c r="B7" s="1"/>
  <c r="AC9" i="53"/>
  <c r="AD9" s="1"/>
  <c r="AD11" s="1"/>
  <c r="AD13" s="1"/>
  <c r="AC11"/>
  <c r="AE9"/>
  <c r="AG9"/>
  <c r="AH9"/>
  <c r="W7" i="54"/>
  <c r="X7" s="1"/>
  <c r="BP7" i="53"/>
  <c r="A9" i="54"/>
  <c r="B9" s="1"/>
  <c r="W9"/>
  <c r="X9" s="1"/>
  <c r="BP9" i="53"/>
  <c r="A11" i="54"/>
  <c r="AC13" i="53"/>
  <c r="AE11"/>
  <c r="AG11"/>
  <c r="AH11"/>
  <c r="W11" i="54"/>
  <c r="BP11" i="53"/>
  <c r="AC15"/>
  <c r="AE13"/>
  <c r="AG13"/>
  <c r="AH13"/>
  <c r="BP13"/>
  <c r="AC17"/>
  <c r="AE15"/>
  <c r="AG15"/>
  <c r="AH15"/>
  <c r="BP15"/>
  <c r="AC19"/>
  <c r="AE17"/>
  <c r="AG17"/>
  <c r="AH17"/>
  <c r="BP17"/>
  <c r="AC21"/>
  <c r="AE19"/>
  <c r="AG19"/>
  <c r="AH19"/>
  <c r="BP19"/>
  <c r="AC23"/>
  <c r="AE21"/>
  <c r="AG21"/>
  <c r="AH21"/>
  <c r="BP21"/>
  <c r="AC25"/>
  <c r="AE23"/>
  <c r="AG23"/>
  <c r="AH23"/>
  <c r="BP23"/>
  <c r="AC27"/>
  <c r="AE25"/>
  <c r="AG25"/>
  <c r="AH25"/>
  <c r="BP25"/>
  <c r="AC29"/>
  <c r="AE27"/>
  <c r="AG27"/>
  <c r="AH27"/>
  <c r="BP27"/>
  <c r="AC31"/>
  <c r="AE29"/>
  <c r="AG29"/>
  <c r="AH29"/>
  <c r="BP29"/>
  <c r="AC33"/>
  <c r="AE31"/>
  <c r="AG31"/>
  <c r="AH31"/>
  <c r="BP31"/>
  <c r="AC35"/>
  <c r="AE33"/>
  <c r="AG33"/>
  <c r="AH33"/>
  <c r="BP33"/>
  <c r="AC37"/>
  <c r="AE35"/>
  <c r="AG35"/>
  <c r="AH35"/>
  <c r="BP35"/>
  <c r="AC39"/>
  <c r="AD39" s="1"/>
  <c r="AE37"/>
  <c r="AG37"/>
  <c r="AH37"/>
  <c r="BP37"/>
  <c r="AC41"/>
  <c r="AE39"/>
  <c r="AG39"/>
  <c r="AH39"/>
  <c r="BP39"/>
  <c r="AC43"/>
  <c r="AE41"/>
  <c r="AG41"/>
  <c r="AH41"/>
  <c r="BP41"/>
  <c r="AC45"/>
  <c r="BP43"/>
  <c r="AC47"/>
  <c r="AC49"/>
  <c r="AC51"/>
  <c r="BN51"/>
  <c r="AE62"/>
  <c r="AG62"/>
  <c r="AH62"/>
  <c r="W62" i="54"/>
  <c r="BP62" i="53"/>
  <c r="BR62"/>
  <c r="BS62"/>
  <c r="A64" i="54"/>
  <c r="AE64" i="53"/>
  <c r="AG64"/>
  <c r="AH64"/>
  <c r="Z64" i="54"/>
  <c r="AA64" s="1"/>
  <c r="BP64" i="53"/>
  <c r="BR64"/>
  <c r="BS64"/>
  <c r="AE66"/>
  <c r="AG66"/>
  <c r="AH66"/>
  <c r="Z66" i="54"/>
  <c r="AA66" s="1"/>
  <c r="BP66" i="53"/>
  <c r="BR66"/>
  <c r="BS66"/>
  <c r="AE68"/>
  <c r="AG68"/>
  <c r="AH68"/>
  <c r="Z68" i="54"/>
  <c r="AA68" s="1"/>
  <c r="BP68" i="53"/>
  <c r="AE70"/>
  <c r="AG70"/>
  <c r="AH70"/>
  <c r="Z70" i="54"/>
  <c r="BP70" i="53"/>
  <c r="BR70"/>
  <c r="BS70"/>
  <c r="AE72"/>
  <c r="AG72"/>
  <c r="AH72"/>
  <c r="BP72"/>
  <c r="BR72"/>
  <c r="BS72"/>
  <c r="AE74"/>
  <c r="AG74"/>
  <c r="AH74"/>
  <c r="BP74"/>
  <c r="BR74"/>
  <c r="BS74"/>
  <c r="AE76"/>
  <c r="AG76"/>
  <c r="AH76"/>
  <c r="BP76"/>
  <c r="BR76"/>
  <c r="BS76"/>
  <c r="AE78"/>
  <c r="AG78"/>
  <c r="AH78"/>
  <c r="BP78"/>
  <c r="AE80"/>
  <c r="AG80"/>
  <c r="AH80"/>
  <c r="BP80"/>
  <c r="BR80"/>
  <c r="BS80"/>
  <c r="AE82"/>
  <c r="AG82"/>
  <c r="AH82"/>
  <c r="BP82"/>
  <c r="BR82"/>
  <c r="BS82"/>
  <c r="AE84"/>
  <c r="AG84"/>
  <c r="AH84"/>
  <c r="BP84"/>
  <c r="BR84"/>
  <c r="BS84"/>
  <c r="AE86"/>
  <c r="AG86"/>
  <c r="AH86"/>
  <c r="BP86"/>
  <c r="BR86"/>
  <c r="BS86"/>
  <c r="AE88"/>
  <c r="AG88"/>
  <c r="AH88"/>
  <c r="BP88"/>
  <c r="BR88"/>
  <c r="BS88"/>
  <c r="AE90"/>
  <c r="AG90"/>
  <c r="AH90"/>
  <c r="BP90"/>
  <c r="AE92"/>
  <c r="AG92"/>
  <c r="AH92"/>
  <c r="BP92"/>
  <c r="BR92"/>
  <c r="BS92"/>
  <c r="AE94"/>
  <c r="AG94"/>
  <c r="AH94"/>
  <c r="BP94"/>
  <c r="BR94"/>
  <c r="BS94"/>
  <c r="AE96"/>
  <c r="AG96"/>
  <c r="AH96"/>
  <c r="BP96"/>
  <c r="BR96"/>
  <c r="BS96"/>
  <c r="AE98"/>
  <c r="AG98"/>
  <c r="AH98"/>
  <c r="BP98"/>
  <c r="BR98"/>
  <c r="BS98"/>
  <c r="AE100"/>
  <c r="AG100"/>
  <c r="AH100"/>
  <c r="BP100"/>
  <c r="BR100"/>
  <c r="BS100"/>
  <c r="AE102"/>
  <c r="AG102"/>
  <c r="AH102"/>
  <c r="BP102"/>
  <c r="BR102"/>
  <c r="BS102"/>
  <c r="AE104"/>
  <c r="AG104"/>
  <c r="AH104"/>
  <c r="BP104"/>
  <c r="BR104"/>
  <c r="BS104"/>
  <c r="AE106"/>
  <c r="AG106"/>
  <c r="AH106"/>
  <c r="BP106"/>
  <c r="BR106"/>
  <c r="BS106"/>
  <c r="A123" i="54"/>
  <c r="Z123"/>
  <c r="Z126" s="1"/>
  <c r="Z129" s="1"/>
  <c r="Z132" s="1"/>
  <c r="Z135" s="1"/>
  <c r="Z138" s="1"/>
  <c r="Z141" s="1"/>
  <c r="Z144" s="1"/>
  <c r="Z147" s="1"/>
  <c r="Z150" s="1"/>
  <c r="Z153" s="1"/>
  <c r="Z156" s="1"/>
  <c r="Z159" s="1"/>
  <c r="Z162" s="1"/>
  <c r="Z165" s="1"/>
  <c r="Z168" s="1"/>
  <c r="Z171" s="1"/>
  <c r="Z174" s="1"/>
  <c r="A126"/>
  <c r="A129"/>
  <c r="A132" s="1"/>
  <c r="A135" s="1"/>
  <c r="A138" s="1"/>
  <c r="A141" s="1"/>
  <c r="A144" s="1"/>
  <c r="A147" s="1"/>
  <c r="A150" s="1"/>
  <c r="A153" s="1"/>
  <c r="A156" s="1"/>
  <c r="A159" s="1"/>
  <c r="A162" s="1"/>
  <c r="A165" s="1"/>
  <c r="A168" s="1"/>
  <c r="A171" s="1"/>
  <c r="A174" s="1"/>
  <c r="Q162"/>
  <c r="AP162"/>
  <c r="Q163"/>
  <c r="AE163"/>
  <c r="AG163"/>
  <c r="AI163"/>
  <c r="AK163"/>
  <c r="AM163"/>
  <c r="AO163"/>
  <c r="AP163"/>
  <c r="D164"/>
  <c r="E164"/>
  <c r="F164"/>
  <c r="G164"/>
  <c r="H164"/>
  <c r="I164"/>
  <c r="J164"/>
  <c r="K164"/>
  <c r="L164"/>
  <c r="M164"/>
  <c r="V164" s="1"/>
  <c r="N164"/>
  <c r="O164"/>
  <c r="P164"/>
  <c r="Q164"/>
  <c r="R164"/>
  <c r="S164"/>
  <c r="AC164"/>
  <c r="AD164"/>
  <c r="AE164"/>
  <c r="AF164"/>
  <c r="AG164"/>
  <c r="AH164"/>
  <c r="AI164"/>
  <c r="AJ164"/>
  <c r="AK164"/>
  <c r="AL164"/>
  <c r="AM164"/>
  <c r="AN164"/>
  <c r="AO164"/>
  <c r="AP164"/>
  <c r="AU164"/>
  <c r="D165"/>
  <c r="G165"/>
  <c r="I165"/>
  <c r="K165"/>
  <c r="M165"/>
  <c r="V165" s="1"/>
  <c r="O165"/>
  <c r="Q165"/>
  <c r="S165"/>
  <c r="AC165"/>
  <c r="AE165"/>
  <c r="AF165"/>
  <c r="AG165"/>
  <c r="AH165"/>
  <c r="AI165"/>
  <c r="AJ165"/>
  <c r="AK165"/>
  <c r="AL165"/>
  <c r="AM165"/>
  <c r="AN165"/>
  <c r="AO165"/>
  <c r="AP165"/>
  <c r="AQ165"/>
  <c r="AR165"/>
  <c r="AU165"/>
  <c r="Q166"/>
  <c r="AC166"/>
  <c r="AE166"/>
  <c r="AF166"/>
  <c r="AG166"/>
  <c r="AH166"/>
  <c r="AI166"/>
  <c r="AJ166"/>
  <c r="AK166"/>
  <c r="AL166"/>
  <c r="AU166" s="1"/>
  <c r="AM166"/>
  <c r="AN166"/>
  <c r="AO166"/>
  <c r="AP166"/>
  <c r="AQ166"/>
  <c r="AR166"/>
  <c r="E167"/>
  <c r="L21" i="69" s="1"/>
  <c r="G167" i="54"/>
  <c r="I167"/>
  <c r="K167"/>
  <c r="M167"/>
  <c r="V167" s="1"/>
  <c r="O167"/>
  <c r="Q167"/>
  <c r="S167"/>
  <c r="AC167"/>
  <c r="AD167"/>
  <c r="AE167"/>
  <c r="AF167"/>
  <c r="AG167"/>
  <c r="AH167"/>
  <c r="AI167"/>
  <c r="AJ167"/>
  <c r="AK167"/>
  <c r="AL167"/>
  <c r="AM167"/>
  <c r="AN167"/>
  <c r="AO167"/>
  <c r="AP167"/>
  <c r="AQ167"/>
  <c r="AR167"/>
  <c r="AU167"/>
  <c r="D168"/>
  <c r="F168"/>
  <c r="G168"/>
  <c r="H168"/>
  <c r="I168"/>
  <c r="J168"/>
  <c r="K168"/>
  <c r="L168"/>
  <c r="M168"/>
  <c r="V168" s="1"/>
  <c r="N168"/>
  <c r="O168"/>
  <c r="P168"/>
  <c r="Q168"/>
  <c r="R168"/>
  <c r="S168"/>
  <c r="AC168"/>
  <c r="AE168"/>
  <c r="AF168"/>
  <c r="AG168"/>
  <c r="AH168"/>
  <c r="AI168"/>
  <c r="AJ168"/>
  <c r="AK168"/>
  <c r="AL168"/>
  <c r="AU168" s="1"/>
  <c r="AM168"/>
  <c r="AN168"/>
  <c r="AO168"/>
  <c r="AP168"/>
  <c r="AQ168"/>
  <c r="AR168"/>
  <c r="Q169"/>
  <c r="AC169"/>
  <c r="AE169"/>
  <c r="AF169"/>
  <c r="AG169"/>
  <c r="AH169"/>
  <c r="AI169"/>
  <c r="AJ169"/>
  <c r="AK169"/>
  <c r="AL169"/>
  <c r="AU169" s="1"/>
  <c r="AM169"/>
  <c r="AN169"/>
  <c r="AO169"/>
  <c r="AP169"/>
  <c r="AQ169"/>
  <c r="AR169"/>
  <c r="D170"/>
  <c r="E170"/>
  <c r="F170"/>
  <c r="G170"/>
  <c r="H170"/>
  <c r="I170"/>
  <c r="J170"/>
  <c r="K170"/>
  <c r="L170"/>
  <c r="M170"/>
  <c r="V170" s="1"/>
  <c r="N170"/>
  <c r="O170"/>
  <c r="P170"/>
  <c r="Q170"/>
  <c r="R170"/>
  <c r="S170"/>
  <c r="AC170"/>
  <c r="AD170"/>
  <c r="AE170"/>
  <c r="AF170"/>
  <c r="AG170"/>
  <c r="AH170"/>
  <c r="AI170"/>
  <c r="AJ170"/>
  <c r="AK170"/>
  <c r="AL170"/>
  <c r="AM170"/>
  <c r="AN170"/>
  <c r="AO170"/>
  <c r="AP170"/>
  <c r="AQ170"/>
  <c r="AR170"/>
  <c r="AU170"/>
  <c r="D171"/>
  <c r="G171"/>
  <c r="I171"/>
  <c r="K171"/>
  <c r="M171"/>
  <c r="V171" s="1"/>
  <c r="O171"/>
  <c r="Q171"/>
  <c r="S171"/>
  <c r="AC171"/>
  <c r="AE171"/>
  <c r="AF171"/>
  <c r="AG171"/>
  <c r="AH171"/>
  <c r="AI171"/>
  <c r="AJ171"/>
  <c r="AK171"/>
  <c r="AL171"/>
  <c r="AM171"/>
  <c r="AN171"/>
  <c r="AO171"/>
  <c r="AP171"/>
  <c r="AQ171"/>
  <c r="AR171"/>
  <c r="AU171"/>
  <c r="Q172"/>
  <c r="AC172"/>
  <c r="AE172"/>
  <c r="AF172"/>
  <c r="AG172"/>
  <c r="AH172"/>
  <c r="AI172"/>
  <c r="AJ172"/>
  <c r="AK172"/>
  <c r="AL172"/>
  <c r="AU172" s="1"/>
  <c r="AM172"/>
  <c r="AN172"/>
  <c r="AO172"/>
  <c r="AP172"/>
  <c r="AQ172"/>
  <c r="AR172"/>
  <c r="E173"/>
  <c r="L23" i="69" s="1"/>
  <c r="G173" i="54"/>
  <c r="I173"/>
  <c r="K173"/>
  <c r="M173"/>
  <c r="V173" s="1"/>
  <c r="O173"/>
  <c r="Q173"/>
  <c r="S173"/>
  <c r="AC173"/>
  <c r="AD173"/>
  <c r="AE173"/>
  <c r="AF173"/>
  <c r="AG173"/>
  <c r="AH173"/>
  <c r="AI173"/>
  <c r="AJ173"/>
  <c r="AK173"/>
  <c r="AL173"/>
  <c r="AM173"/>
  <c r="AN173"/>
  <c r="AO173"/>
  <c r="AP173"/>
  <c r="AQ173"/>
  <c r="AR173"/>
  <c r="AU173"/>
  <c r="D174"/>
  <c r="F174"/>
  <c r="G174"/>
  <c r="H174"/>
  <c r="I174"/>
  <c r="J174"/>
  <c r="K174"/>
  <c r="L174"/>
  <c r="M174"/>
  <c r="V174" s="1"/>
  <c r="N174"/>
  <c r="O174"/>
  <c r="P174"/>
  <c r="Q174"/>
  <c r="R174"/>
  <c r="S174"/>
  <c r="AC174"/>
  <c r="AE174"/>
  <c r="AF174"/>
  <c r="AG174"/>
  <c r="AH174"/>
  <c r="AI174"/>
  <c r="AJ174"/>
  <c r="AK174"/>
  <c r="AL174"/>
  <c r="AU174" s="1"/>
  <c r="AM174"/>
  <c r="AN174"/>
  <c r="AO174"/>
  <c r="AP174"/>
  <c r="AQ174"/>
  <c r="AR174"/>
  <c r="Q175"/>
  <c r="AC175"/>
  <c r="AE175"/>
  <c r="AF175"/>
  <c r="AG175"/>
  <c r="AH175"/>
  <c r="AI175"/>
  <c r="AJ175"/>
  <c r="AK175"/>
  <c r="AL175"/>
  <c r="AU175" s="1"/>
  <c r="AM175"/>
  <c r="AN175"/>
  <c r="AO175"/>
  <c r="AP175"/>
  <c r="AQ175"/>
  <c r="AR175"/>
  <c r="D176"/>
  <c r="E176"/>
  <c r="F176"/>
  <c r="G176"/>
  <c r="H176"/>
  <c r="I176"/>
  <c r="J176"/>
  <c r="K176"/>
  <c r="L176"/>
  <c r="M176"/>
  <c r="V176" s="1"/>
  <c r="N176"/>
  <c r="O176"/>
  <c r="P176"/>
  <c r="Q176"/>
  <c r="R176"/>
  <c r="S176"/>
  <c r="AC176"/>
  <c r="AD176"/>
  <c r="AE176"/>
  <c r="AF176"/>
  <c r="AG176"/>
  <c r="AH176"/>
  <c r="AI176"/>
  <c r="AJ176"/>
  <c r="AK176"/>
  <c r="AL176"/>
  <c r="AM176"/>
  <c r="AN176"/>
  <c r="AO176"/>
  <c r="AP176"/>
  <c r="AQ176"/>
  <c r="AR176"/>
  <c r="AU176"/>
  <c r="D177"/>
  <c r="F177"/>
  <c r="G177"/>
  <c r="H177"/>
  <c r="I177"/>
  <c r="J177"/>
  <c r="K177"/>
  <c r="L177"/>
  <c r="M177"/>
  <c r="N177"/>
  <c r="O177"/>
  <c r="P177"/>
  <c r="Q177"/>
  <c r="R177"/>
  <c r="S177"/>
  <c r="V177"/>
  <c r="AC177"/>
  <c r="AE177"/>
  <c r="AF177"/>
  <c r="AG177"/>
  <c r="AH177"/>
  <c r="AI177"/>
  <c r="AJ177"/>
  <c r="AK177"/>
  <c r="AL177"/>
  <c r="AM177"/>
  <c r="AN177"/>
  <c r="AO177"/>
  <c r="AP177"/>
  <c r="AQ177"/>
  <c r="AR177"/>
  <c r="AU177"/>
  <c r="D178"/>
  <c r="F178"/>
  <c r="G178"/>
  <c r="H178"/>
  <c r="I178"/>
  <c r="J178"/>
  <c r="K178"/>
  <c r="L178"/>
  <c r="M178"/>
  <c r="N178"/>
  <c r="O178"/>
  <c r="P178"/>
  <c r="Q178"/>
  <c r="R178"/>
  <c r="S178"/>
  <c r="V178"/>
  <c r="AC178"/>
  <c r="AE178"/>
  <c r="AF178"/>
  <c r="AG178"/>
  <c r="AH178"/>
  <c r="AI178"/>
  <c r="AJ178"/>
  <c r="AK178"/>
  <c r="AL178"/>
  <c r="AM178"/>
  <c r="AN178"/>
  <c r="AO178"/>
  <c r="AP178"/>
  <c r="AQ178"/>
  <c r="AR178"/>
  <c r="AU178"/>
  <c r="D179"/>
  <c r="E179"/>
  <c r="F179"/>
  <c r="G179"/>
  <c r="H179"/>
  <c r="I179"/>
  <c r="J179"/>
  <c r="K179"/>
  <c r="L179"/>
  <c r="M179"/>
  <c r="V179" s="1"/>
  <c r="N179"/>
  <c r="O179"/>
  <c r="P179"/>
  <c r="Q179"/>
  <c r="R179"/>
  <c r="S179"/>
  <c r="AC179"/>
  <c r="AD179"/>
  <c r="L47" i="69" s="1"/>
  <c r="AE179" i="54"/>
  <c r="AF179"/>
  <c r="AG179"/>
  <c r="AH179"/>
  <c r="AI179"/>
  <c r="AJ179"/>
  <c r="AK179"/>
  <c r="AL179"/>
  <c r="AU179" s="1"/>
  <c r="AM179"/>
  <c r="AN179"/>
  <c r="AO179"/>
  <c r="AP179"/>
  <c r="AQ179"/>
  <c r="AR179"/>
  <c r="B2" i="63"/>
  <c r="B26" s="1"/>
  <c r="G2"/>
  <c r="B4"/>
  <c r="B28" s="1"/>
  <c r="C4"/>
  <c r="G4"/>
  <c r="G28" s="1"/>
  <c r="H4"/>
  <c r="H28" s="1"/>
  <c r="B5"/>
  <c r="C5"/>
  <c r="G5"/>
  <c r="H5"/>
  <c r="H29" s="1"/>
  <c r="B6"/>
  <c r="B30" s="1"/>
  <c r="C6"/>
  <c r="G6"/>
  <c r="G30" s="1"/>
  <c r="H6"/>
  <c r="H30" s="1"/>
  <c r="B7"/>
  <c r="C7"/>
  <c r="G7"/>
  <c r="H7"/>
  <c r="H31" s="1"/>
  <c r="B8"/>
  <c r="B32" s="1"/>
  <c r="C8"/>
  <c r="G8"/>
  <c r="G32" s="1"/>
  <c r="H8"/>
  <c r="H32" s="1"/>
  <c r="B9"/>
  <c r="C9"/>
  <c r="G9"/>
  <c r="H9"/>
  <c r="H33" s="1"/>
  <c r="B10"/>
  <c r="B34" s="1"/>
  <c r="C10"/>
  <c r="G10"/>
  <c r="G34" s="1"/>
  <c r="H10"/>
  <c r="H34" s="1"/>
  <c r="B11"/>
  <c r="C11"/>
  <c r="G11"/>
  <c r="H11"/>
  <c r="H35" s="1"/>
  <c r="B12"/>
  <c r="B36" s="1"/>
  <c r="C12"/>
  <c r="G12"/>
  <c r="G36" s="1"/>
  <c r="H12"/>
  <c r="H36" s="1"/>
  <c r="B13"/>
  <c r="C13"/>
  <c r="G13"/>
  <c r="H13"/>
  <c r="H37" s="1"/>
  <c r="B14"/>
  <c r="B38" s="1"/>
  <c r="C14"/>
  <c r="G14"/>
  <c r="G38" s="1"/>
  <c r="H14"/>
  <c r="H38" s="1"/>
  <c r="B15"/>
  <c r="C15"/>
  <c r="G15"/>
  <c r="H15"/>
  <c r="H39" s="1"/>
  <c r="B16"/>
  <c r="B40" s="1"/>
  <c r="C16"/>
  <c r="G16"/>
  <c r="G40" s="1"/>
  <c r="H16"/>
  <c r="H40" s="1"/>
  <c r="B17"/>
  <c r="C17"/>
  <c r="G17"/>
  <c r="H17"/>
  <c r="H41" s="1"/>
  <c r="B18"/>
  <c r="B42" s="1"/>
  <c r="C18"/>
  <c r="G18"/>
  <c r="G42" s="1"/>
  <c r="H18"/>
  <c r="B19"/>
  <c r="B43" s="1"/>
  <c r="C19"/>
  <c r="G19"/>
  <c r="G43" s="1"/>
  <c r="H19"/>
  <c r="B20"/>
  <c r="B44" s="1"/>
  <c r="C20"/>
  <c r="G20"/>
  <c r="G44" s="1"/>
  <c r="H20"/>
  <c r="B21"/>
  <c r="B45" s="1"/>
  <c r="C21"/>
  <c r="G21"/>
  <c r="G45" s="1"/>
  <c r="H21"/>
  <c r="B22"/>
  <c r="B46" s="1"/>
  <c r="C22"/>
  <c r="G22"/>
  <c r="G46" s="1"/>
  <c r="H22"/>
  <c r="B23"/>
  <c r="B47" s="1"/>
  <c r="C23"/>
  <c r="G23"/>
  <c r="G47" s="1"/>
  <c r="H23"/>
  <c r="G26"/>
  <c r="C28"/>
  <c r="B29"/>
  <c r="C29"/>
  <c r="G29"/>
  <c r="C30"/>
  <c r="B31"/>
  <c r="C31"/>
  <c r="G31"/>
  <c r="C32"/>
  <c r="B33"/>
  <c r="C33"/>
  <c r="G33"/>
  <c r="C34"/>
  <c r="B35"/>
  <c r="C35"/>
  <c r="G35"/>
  <c r="C36"/>
  <c r="B37"/>
  <c r="C37"/>
  <c r="G37"/>
  <c r="C38"/>
  <c r="B39"/>
  <c r="C39"/>
  <c r="G39"/>
  <c r="C40"/>
  <c r="B41"/>
  <c r="C41"/>
  <c r="G41"/>
  <c r="C42"/>
  <c r="H42"/>
  <c r="C43"/>
  <c r="H43"/>
  <c r="C44"/>
  <c r="H44"/>
  <c r="C45"/>
  <c r="H45"/>
  <c r="C46"/>
  <c r="H46"/>
  <c r="C47"/>
  <c r="H47"/>
  <c r="K1" i="62"/>
  <c r="N4"/>
  <c r="M5"/>
  <c r="N5"/>
  <c r="M6"/>
  <c r="N6"/>
  <c r="M7"/>
  <c r="N7"/>
  <c r="M8"/>
  <c r="N8"/>
  <c r="M9"/>
  <c r="N9"/>
  <c r="M10"/>
  <c r="N10"/>
  <c r="M11"/>
  <c r="N11"/>
  <c r="M12"/>
  <c r="N12"/>
  <c r="M13"/>
  <c r="N13"/>
  <c r="M14"/>
  <c r="N14"/>
  <c r="M15"/>
  <c r="N15"/>
  <c r="M16"/>
  <c r="N16"/>
  <c r="M17"/>
  <c r="N17"/>
  <c r="M18"/>
  <c r="N18"/>
  <c r="M19"/>
  <c r="N19"/>
  <c r="M20"/>
  <c r="N20"/>
  <c r="M21"/>
  <c r="N21"/>
  <c r="M22"/>
  <c r="N22"/>
  <c r="M23"/>
  <c r="N23"/>
  <c r="M24"/>
  <c r="N24"/>
  <c r="M25"/>
  <c r="N25"/>
  <c r="M26"/>
  <c r="N26"/>
  <c r="M27"/>
  <c r="N27"/>
  <c r="M28"/>
  <c r="N28"/>
  <c r="K37"/>
  <c r="N40"/>
  <c r="M41"/>
  <c r="N41"/>
  <c r="M42"/>
  <c r="N42"/>
  <c r="M43"/>
  <c r="N43"/>
  <c r="M44"/>
  <c r="N44"/>
  <c r="M45"/>
  <c r="N45"/>
  <c r="M46"/>
  <c r="N46"/>
  <c r="M47"/>
  <c r="N47"/>
  <c r="M48"/>
  <c r="N48"/>
  <c r="M49"/>
  <c r="N49"/>
  <c r="M50"/>
  <c r="N50"/>
  <c r="M51"/>
  <c r="N51"/>
  <c r="M52"/>
  <c r="N52"/>
  <c r="M53"/>
  <c r="N53"/>
  <c r="M54"/>
  <c r="N54"/>
  <c r="M55"/>
  <c r="N55"/>
  <c r="M56"/>
  <c r="N56"/>
  <c r="M57"/>
  <c r="N57"/>
  <c r="M58"/>
  <c r="N58"/>
  <c r="M59"/>
  <c r="N59"/>
  <c r="M60"/>
  <c r="N60"/>
  <c r="M61"/>
  <c r="N61"/>
  <c r="M62"/>
  <c r="N62"/>
  <c r="M63"/>
  <c r="N63"/>
  <c r="M64"/>
  <c r="N64"/>
  <c r="A3" i="64"/>
  <c r="AM3" s="1"/>
  <c r="AD3"/>
  <c r="BP3"/>
  <c r="A5"/>
  <c r="AM5" s="1"/>
  <c r="AD5"/>
  <c r="BP5"/>
  <c r="A7"/>
  <c r="AM7" s="1"/>
  <c r="AD7"/>
  <c r="BP7"/>
  <c r="A9"/>
  <c r="AM9" s="1"/>
  <c r="AD9"/>
  <c r="BP9"/>
  <c r="A11"/>
  <c r="AM11" s="1"/>
  <c r="AD11"/>
  <c r="BP11"/>
  <c r="A13"/>
  <c r="AM13" s="1"/>
  <c r="AD13"/>
  <c r="BP13"/>
  <c r="A15"/>
  <c r="AM15" s="1"/>
  <c r="AD15"/>
  <c r="BP15"/>
  <c r="A17"/>
  <c r="AM17" s="1"/>
  <c r="AD17"/>
  <c r="BP17"/>
  <c r="A19"/>
  <c r="AM19" s="1"/>
  <c r="AD19"/>
  <c r="BP19"/>
  <c r="A21"/>
  <c r="AM21" s="1"/>
  <c r="AD21"/>
  <c r="BP21"/>
  <c r="A23"/>
  <c r="AM23" s="1"/>
  <c r="AD23"/>
  <c r="BP23"/>
  <c r="A25"/>
  <c r="AM25" s="1"/>
  <c r="AD25"/>
  <c r="BP25"/>
  <c r="A27"/>
  <c r="AM27" s="1"/>
  <c r="AD27"/>
  <c r="BP27"/>
  <c r="A29"/>
  <c r="AM29" s="1"/>
  <c r="AD29"/>
  <c r="BP29"/>
  <c r="A31"/>
  <c r="AD31"/>
  <c r="AM31"/>
  <c r="BP31"/>
  <c r="A33"/>
  <c r="AD33"/>
  <c r="AM33"/>
  <c r="BP33"/>
  <c r="A35"/>
  <c r="AD35"/>
  <c r="AM35"/>
  <c r="BP35"/>
  <c r="A37"/>
  <c r="AD37"/>
  <c r="AM37"/>
  <c r="BP37"/>
  <c r="A39"/>
  <c r="AD39"/>
  <c r="AM39"/>
  <c r="BP39"/>
  <c r="A41"/>
  <c r="AD41"/>
  <c r="AM41"/>
  <c r="BP41"/>
  <c r="AK43"/>
  <c r="A45"/>
  <c r="AM45" s="1"/>
  <c r="AD45"/>
  <c r="BP45"/>
  <c r="A47"/>
  <c r="AM47" s="1"/>
  <c r="AD47"/>
  <c r="BP47"/>
  <c r="A49"/>
  <c r="AM49" s="1"/>
  <c r="AD49"/>
  <c r="BP49"/>
  <c r="A51"/>
  <c r="AM51" s="1"/>
  <c r="AD51"/>
  <c r="BP51"/>
  <c r="A53"/>
  <c r="AM53" s="1"/>
  <c r="AD53"/>
  <c r="BP53"/>
  <c r="A55"/>
  <c r="AM55" s="1"/>
  <c r="AD55"/>
  <c r="BP55"/>
  <c r="A57"/>
  <c r="AM57" s="1"/>
  <c r="AD57"/>
  <c r="BP57"/>
  <c r="A59"/>
  <c r="AM59" s="1"/>
  <c r="AD59"/>
  <c r="BP59"/>
  <c r="A61"/>
  <c r="AM61" s="1"/>
  <c r="AD61"/>
  <c r="BP61"/>
  <c r="A63"/>
  <c r="AD63"/>
  <c r="AM63"/>
  <c r="BP63"/>
  <c r="A65"/>
  <c r="AM65" s="1"/>
  <c r="AD65"/>
  <c r="BP65"/>
  <c r="A67"/>
  <c r="AM67" s="1"/>
  <c r="AD67"/>
  <c r="BP67"/>
  <c r="A69"/>
  <c r="AM69" s="1"/>
  <c r="AD69"/>
  <c r="BP69"/>
  <c r="A71"/>
  <c r="AM71" s="1"/>
  <c r="AD71"/>
  <c r="BP71"/>
  <c r="A73"/>
  <c r="AD73"/>
  <c r="AM73"/>
  <c r="BP73"/>
  <c r="A75"/>
  <c r="AD75"/>
  <c r="AM75"/>
  <c r="BP75"/>
  <c r="A77"/>
  <c r="AD77"/>
  <c r="AM77"/>
  <c r="BP77"/>
  <c r="A79"/>
  <c r="AM79" s="1"/>
  <c r="AD79"/>
  <c r="BP79"/>
  <c r="A81"/>
  <c r="AM81" s="1"/>
  <c r="AD81"/>
  <c r="BP81"/>
  <c r="A83"/>
  <c r="AD83"/>
  <c r="AM83"/>
  <c r="BP83"/>
  <c r="L1" i="58"/>
  <c r="Q1"/>
  <c r="B2"/>
  <c r="K2" s="1"/>
  <c r="A3"/>
  <c r="J3" s="1"/>
  <c r="B3"/>
  <c r="H3" s="1"/>
  <c r="A4"/>
  <c r="J4" s="1"/>
  <c r="B4"/>
  <c r="A5"/>
  <c r="J5" s="1"/>
  <c r="B5"/>
  <c r="H5" s="1"/>
  <c r="A6"/>
  <c r="J6" s="1"/>
  <c r="B6"/>
  <c r="H6" s="1"/>
  <c r="K6"/>
  <c r="Q6" s="1"/>
  <c r="A7"/>
  <c r="J7" s="1"/>
  <c r="B7"/>
  <c r="H7" s="1"/>
  <c r="A8"/>
  <c r="J8" s="1"/>
  <c r="B8"/>
  <c r="A9"/>
  <c r="J9" s="1"/>
  <c r="B9"/>
  <c r="H9" s="1"/>
  <c r="K9"/>
  <c r="Q9" s="1"/>
  <c r="A10"/>
  <c r="J10" s="1"/>
  <c r="B10"/>
  <c r="H10" s="1"/>
  <c r="A11"/>
  <c r="J11" s="1"/>
  <c r="B11"/>
  <c r="H11" s="1"/>
  <c r="K11"/>
  <c r="Q11" s="1"/>
  <c r="A12"/>
  <c r="J12" s="1"/>
  <c r="B12"/>
  <c r="A13"/>
  <c r="J13" s="1"/>
  <c r="B13"/>
  <c r="H13" s="1"/>
  <c r="A14"/>
  <c r="J14" s="1"/>
  <c r="B14"/>
  <c r="H14" s="1"/>
  <c r="A15"/>
  <c r="J15" s="1"/>
  <c r="B15"/>
  <c r="H15" s="1"/>
  <c r="K15"/>
  <c r="Q15" s="1"/>
  <c r="A16"/>
  <c r="J16" s="1"/>
  <c r="B16"/>
  <c r="A17"/>
  <c r="J17" s="1"/>
  <c r="B17"/>
  <c r="H17" s="1"/>
  <c r="K17"/>
  <c r="Q17" s="1"/>
  <c r="A18"/>
  <c r="J18" s="1"/>
  <c r="B18"/>
  <c r="H18" s="1"/>
  <c r="K18"/>
  <c r="Q18" s="1"/>
  <c r="A19"/>
  <c r="J19" s="1"/>
  <c r="B19"/>
  <c r="H19" s="1"/>
  <c r="K19"/>
  <c r="Q19" s="1"/>
  <c r="A20"/>
  <c r="J20" s="1"/>
  <c r="B20"/>
  <c r="H20" s="1"/>
  <c r="K20"/>
  <c r="Q20" s="1"/>
  <c r="A21"/>
  <c r="J21" s="1"/>
  <c r="B21"/>
  <c r="H21" s="1"/>
  <c r="K21"/>
  <c r="Q21" s="1"/>
  <c r="A22"/>
  <c r="J22" s="1"/>
  <c r="B22"/>
  <c r="H22" s="1"/>
  <c r="K22"/>
  <c r="Q22" s="1"/>
  <c r="B23"/>
  <c r="K23" s="1"/>
  <c r="A24"/>
  <c r="J24" s="1"/>
  <c r="B24"/>
  <c r="H24"/>
  <c r="K24"/>
  <c r="Q24" s="1"/>
  <c r="A25"/>
  <c r="J25" s="1"/>
  <c r="B25"/>
  <c r="H25"/>
  <c r="K25"/>
  <c r="Q25" s="1"/>
  <c r="A26"/>
  <c r="J26" s="1"/>
  <c r="B26"/>
  <c r="H26"/>
  <c r="K26"/>
  <c r="Q26" s="1"/>
  <c r="A27"/>
  <c r="J27" s="1"/>
  <c r="B27"/>
  <c r="H27"/>
  <c r="K27"/>
  <c r="Q27" s="1"/>
  <c r="A28"/>
  <c r="J28" s="1"/>
  <c r="B28"/>
  <c r="H28"/>
  <c r="K28"/>
  <c r="Q28" s="1"/>
  <c r="A29"/>
  <c r="J29" s="1"/>
  <c r="B29"/>
  <c r="H29"/>
  <c r="K29"/>
  <c r="Q29" s="1"/>
  <c r="A30"/>
  <c r="J30" s="1"/>
  <c r="B30"/>
  <c r="H30"/>
  <c r="K30"/>
  <c r="Q30" s="1"/>
  <c r="A31"/>
  <c r="J31" s="1"/>
  <c r="B31"/>
  <c r="H31"/>
  <c r="K31"/>
  <c r="Q31" s="1"/>
  <c r="A32"/>
  <c r="J32" s="1"/>
  <c r="B32"/>
  <c r="H32"/>
  <c r="K32"/>
  <c r="Q32" s="1"/>
  <c r="A33"/>
  <c r="J33" s="1"/>
  <c r="B33"/>
  <c r="H33"/>
  <c r="K33"/>
  <c r="Q33" s="1"/>
  <c r="A34"/>
  <c r="J34" s="1"/>
  <c r="B34"/>
  <c r="H34"/>
  <c r="K34"/>
  <c r="Q34" s="1"/>
  <c r="A35"/>
  <c r="J35" s="1"/>
  <c r="B35"/>
  <c r="H35"/>
  <c r="K35"/>
  <c r="Q35" s="1"/>
  <c r="A36"/>
  <c r="J36" s="1"/>
  <c r="B36"/>
  <c r="H36"/>
  <c r="K36"/>
  <c r="Q36" s="1"/>
  <c r="A37"/>
  <c r="J37" s="1"/>
  <c r="B37"/>
  <c r="H37"/>
  <c r="K37"/>
  <c r="Q37" s="1"/>
  <c r="A38"/>
  <c r="J38" s="1"/>
  <c r="B38"/>
  <c r="H38"/>
  <c r="K38"/>
  <c r="Q38" s="1"/>
  <c r="A39"/>
  <c r="J39" s="1"/>
  <c r="B39"/>
  <c r="H39"/>
  <c r="K39"/>
  <c r="Q39" s="1"/>
  <c r="A40"/>
  <c r="J40" s="1"/>
  <c r="B40"/>
  <c r="H40"/>
  <c r="K40"/>
  <c r="Q40" s="1"/>
  <c r="A41"/>
  <c r="J41" s="1"/>
  <c r="B41"/>
  <c r="H41"/>
  <c r="K41"/>
  <c r="Q41" s="1"/>
  <c r="A42"/>
  <c r="J42" s="1"/>
  <c r="B42"/>
  <c r="H42"/>
  <c r="K42"/>
  <c r="Q42" s="1"/>
  <c r="A43"/>
  <c r="J43" s="1"/>
  <c r="B43"/>
  <c r="H43"/>
  <c r="K43"/>
  <c r="Q43" s="1"/>
  <c r="H48"/>
  <c r="B49"/>
  <c r="K49" s="1"/>
  <c r="A50"/>
  <c r="J50" s="1"/>
  <c r="B50"/>
  <c r="H50" s="1"/>
  <c r="K50"/>
  <c r="Q50" s="1"/>
  <c r="A51"/>
  <c r="J51" s="1"/>
  <c r="B51"/>
  <c r="H51" s="1"/>
  <c r="A52"/>
  <c r="J52" s="1"/>
  <c r="B52"/>
  <c r="H52" s="1"/>
  <c r="K52"/>
  <c r="Q52" s="1"/>
  <c r="A53"/>
  <c r="J53" s="1"/>
  <c r="B53"/>
  <c r="H53" s="1"/>
  <c r="A54"/>
  <c r="J54" s="1"/>
  <c r="B54"/>
  <c r="H54" s="1"/>
  <c r="K54"/>
  <c r="Q54" s="1"/>
  <c r="A55"/>
  <c r="J55" s="1"/>
  <c r="B55"/>
  <c r="H55" s="1"/>
  <c r="A56"/>
  <c r="J56" s="1"/>
  <c r="B56"/>
  <c r="H56" s="1"/>
  <c r="K56"/>
  <c r="Q56" s="1"/>
  <c r="A57"/>
  <c r="J57" s="1"/>
  <c r="B57"/>
  <c r="H57" s="1"/>
  <c r="A58"/>
  <c r="J58" s="1"/>
  <c r="B58"/>
  <c r="H58" s="1"/>
  <c r="K58"/>
  <c r="Q58" s="1"/>
  <c r="A59"/>
  <c r="J59" s="1"/>
  <c r="B59"/>
  <c r="H59" s="1"/>
  <c r="A60"/>
  <c r="J60" s="1"/>
  <c r="B60"/>
  <c r="H60" s="1"/>
  <c r="K60"/>
  <c r="Q60" s="1"/>
  <c r="A61"/>
  <c r="J61" s="1"/>
  <c r="B61"/>
  <c r="H61" s="1"/>
  <c r="A62"/>
  <c r="J62" s="1"/>
  <c r="B62"/>
  <c r="H62" s="1"/>
  <c r="K62"/>
  <c r="Q62" s="1"/>
  <c r="A63"/>
  <c r="J63" s="1"/>
  <c r="B63"/>
  <c r="H63" s="1"/>
  <c r="A64"/>
  <c r="J64" s="1"/>
  <c r="B64"/>
  <c r="H64"/>
  <c r="K64"/>
  <c r="Q64" s="1"/>
  <c r="A65"/>
  <c r="J65" s="1"/>
  <c r="B65"/>
  <c r="H65"/>
  <c r="K65"/>
  <c r="Q65" s="1"/>
  <c r="A66"/>
  <c r="J66" s="1"/>
  <c r="B66"/>
  <c r="H66"/>
  <c r="K66"/>
  <c r="Q66" s="1"/>
  <c r="A67"/>
  <c r="J67" s="1"/>
  <c r="B67"/>
  <c r="H67"/>
  <c r="K67"/>
  <c r="Q67" s="1"/>
  <c r="A68"/>
  <c r="J68" s="1"/>
  <c r="B68"/>
  <c r="H68"/>
  <c r="K68"/>
  <c r="Q68" s="1"/>
  <c r="A69"/>
  <c r="J69" s="1"/>
  <c r="B69"/>
  <c r="H69"/>
  <c r="K69"/>
  <c r="Q69" s="1"/>
  <c r="B70"/>
  <c r="K70" s="1"/>
  <c r="A71"/>
  <c r="J71" s="1"/>
  <c r="B71"/>
  <c r="H71" s="1"/>
  <c r="K71"/>
  <c r="Q71" s="1"/>
  <c r="A72"/>
  <c r="J72" s="1"/>
  <c r="B72"/>
  <c r="K72" s="1"/>
  <c r="Q72" s="1"/>
  <c r="A73"/>
  <c r="J73" s="1"/>
  <c r="B73"/>
  <c r="H73" s="1"/>
  <c r="A74"/>
  <c r="J74" s="1"/>
  <c r="B74"/>
  <c r="K74" s="1"/>
  <c r="Q74" s="1"/>
  <c r="A75"/>
  <c r="J75" s="1"/>
  <c r="B75"/>
  <c r="H75" s="1"/>
  <c r="A76"/>
  <c r="J76" s="1"/>
  <c r="B76"/>
  <c r="K76" s="1"/>
  <c r="Q76" s="1"/>
  <c r="A77"/>
  <c r="J77" s="1"/>
  <c r="B77"/>
  <c r="H77" s="1"/>
  <c r="A78"/>
  <c r="J78" s="1"/>
  <c r="B78"/>
  <c r="K78" s="1"/>
  <c r="Q78" s="1"/>
  <c r="A79"/>
  <c r="J79" s="1"/>
  <c r="B79"/>
  <c r="H79" s="1"/>
  <c r="A80"/>
  <c r="J80" s="1"/>
  <c r="B80"/>
  <c r="K80" s="1"/>
  <c r="Q80" s="1"/>
  <c r="A81"/>
  <c r="J81" s="1"/>
  <c r="B81"/>
  <c r="H81" s="1"/>
  <c r="A82"/>
  <c r="J82" s="1"/>
  <c r="B82"/>
  <c r="K82" s="1"/>
  <c r="Q82" s="1"/>
  <c r="A83"/>
  <c r="J83" s="1"/>
  <c r="B83"/>
  <c r="H83" s="1"/>
  <c r="A84"/>
  <c r="J84" s="1"/>
  <c r="B84"/>
  <c r="H84" s="1"/>
  <c r="A85"/>
  <c r="J85" s="1"/>
  <c r="B85"/>
  <c r="H85" s="1"/>
  <c r="K85"/>
  <c r="Q85" s="1"/>
  <c r="A86"/>
  <c r="J86" s="1"/>
  <c r="B86"/>
  <c r="H86" s="1"/>
  <c r="K86"/>
  <c r="Q86" s="1"/>
  <c r="A87"/>
  <c r="J87" s="1"/>
  <c r="B87"/>
  <c r="H87" s="1"/>
  <c r="K87"/>
  <c r="Q87" s="1"/>
  <c r="A88"/>
  <c r="J88" s="1"/>
  <c r="B88"/>
  <c r="H88" s="1"/>
  <c r="K88"/>
  <c r="Q88" s="1"/>
  <c r="A89"/>
  <c r="J89" s="1"/>
  <c r="B89"/>
  <c r="H89" s="1"/>
  <c r="K89"/>
  <c r="Q89" s="1"/>
  <c r="A90"/>
  <c r="J90" s="1"/>
  <c r="B90"/>
  <c r="H90" s="1"/>
  <c r="K90"/>
  <c r="Q90" s="1"/>
  <c r="B2" i="57"/>
  <c r="K2" s="1"/>
  <c r="A3"/>
  <c r="J3" s="1"/>
  <c r="B3"/>
  <c r="H3" s="1"/>
  <c r="A4"/>
  <c r="B4"/>
  <c r="H4" s="1"/>
  <c r="J4"/>
  <c r="A5"/>
  <c r="J5" s="1"/>
  <c r="B5"/>
  <c r="H5" s="1"/>
  <c r="A6"/>
  <c r="J6" s="1"/>
  <c r="B6"/>
  <c r="H6" s="1"/>
  <c r="A7"/>
  <c r="J7" s="1"/>
  <c r="B7"/>
  <c r="H7" s="1"/>
  <c r="A8"/>
  <c r="J8" s="1"/>
  <c r="B8"/>
  <c r="H8" s="1"/>
  <c r="A9"/>
  <c r="B9"/>
  <c r="H9" s="1"/>
  <c r="J9"/>
  <c r="A10"/>
  <c r="J10" s="1"/>
  <c r="B10"/>
  <c r="H10" s="1"/>
  <c r="A11"/>
  <c r="J11" s="1"/>
  <c r="B11"/>
  <c r="H11" s="1"/>
  <c r="A12"/>
  <c r="B12"/>
  <c r="H12" s="1"/>
  <c r="J12"/>
  <c r="A13"/>
  <c r="B13"/>
  <c r="H13" s="1"/>
  <c r="J13"/>
  <c r="A14"/>
  <c r="J14" s="1"/>
  <c r="B14"/>
  <c r="H14" s="1"/>
  <c r="A15"/>
  <c r="J15" s="1"/>
  <c r="B15"/>
  <c r="H15" s="1"/>
  <c r="A16"/>
  <c r="B16"/>
  <c r="H16" s="1"/>
  <c r="J16"/>
  <c r="A17"/>
  <c r="B17"/>
  <c r="H17" s="1"/>
  <c r="J17"/>
  <c r="A18"/>
  <c r="B18"/>
  <c r="H18" s="1"/>
  <c r="J18"/>
  <c r="A19"/>
  <c r="B19"/>
  <c r="H19" s="1"/>
  <c r="J19"/>
  <c r="A20"/>
  <c r="B20"/>
  <c r="H20" s="1"/>
  <c r="J20"/>
  <c r="A21"/>
  <c r="B21"/>
  <c r="H21" s="1"/>
  <c r="J21"/>
  <c r="A22"/>
  <c r="B22"/>
  <c r="H22" s="1"/>
  <c r="J22"/>
  <c r="B23"/>
  <c r="K23" s="1"/>
  <c r="A24"/>
  <c r="J24" s="1"/>
  <c r="B24"/>
  <c r="H24" s="1"/>
  <c r="A25"/>
  <c r="B25"/>
  <c r="H25" s="1"/>
  <c r="J25"/>
  <c r="A26"/>
  <c r="B26"/>
  <c r="H26" s="1"/>
  <c r="J26"/>
  <c r="A27"/>
  <c r="J27" s="1"/>
  <c r="B27"/>
  <c r="H27" s="1"/>
  <c r="A28"/>
  <c r="J28" s="1"/>
  <c r="B28"/>
  <c r="H28" s="1"/>
  <c r="A29"/>
  <c r="B29"/>
  <c r="H29" s="1"/>
  <c r="J29"/>
  <c r="A30"/>
  <c r="B30"/>
  <c r="H30" s="1"/>
  <c r="J30"/>
  <c r="A31"/>
  <c r="J31" s="1"/>
  <c r="B31"/>
  <c r="H31" s="1"/>
  <c r="A32"/>
  <c r="J32" s="1"/>
  <c r="B32"/>
  <c r="H32" s="1"/>
  <c r="A33"/>
  <c r="B33"/>
  <c r="H33" s="1"/>
  <c r="J33"/>
  <c r="A34"/>
  <c r="B34"/>
  <c r="H34" s="1"/>
  <c r="J34"/>
  <c r="A35"/>
  <c r="J35" s="1"/>
  <c r="B35"/>
  <c r="H35" s="1"/>
  <c r="A36"/>
  <c r="J36" s="1"/>
  <c r="B36"/>
  <c r="H36" s="1"/>
  <c r="A37"/>
  <c r="B37"/>
  <c r="H37" s="1"/>
  <c r="J37"/>
  <c r="A38"/>
  <c r="B38"/>
  <c r="H38" s="1"/>
  <c r="J38"/>
  <c r="A39"/>
  <c r="B39"/>
  <c r="H39" s="1"/>
  <c r="J39"/>
  <c r="A40"/>
  <c r="B40"/>
  <c r="H40" s="1"/>
  <c r="J40"/>
  <c r="A41"/>
  <c r="B41"/>
  <c r="H41" s="1"/>
  <c r="J41"/>
  <c r="A42"/>
  <c r="B42"/>
  <c r="H42" s="1"/>
  <c r="J42"/>
  <c r="A43"/>
  <c r="B43"/>
  <c r="H43" s="1"/>
  <c r="J43"/>
  <c r="H48"/>
  <c r="L48"/>
  <c r="B49"/>
  <c r="K49"/>
  <c r="A50"/>
  <c r="J50" s="1"/>
  <c r="B50"/>
  <c r="H50" s="1"/>
  <c r="A51"/>
  <c r="B51"/>
  <c r="H51" s="1"/>
  <c r="J51"/>
  <c r="A52"/>
  <c r="J52" s="1"/>
  <c r="B52"/>
  <c r="H52" s="1"/>
  <c r="A53"/>
  <c r="J53" s="1"/>
  <c r="B53"/>
  <c r="H53" s="1"/>
  <c r="A54"/>
  <c r="J54" s="1"/>
  <c r="B54"/>
  <c r="H54" s="1"/>
  <c r="A55"/>
  <c r="B55"/>
  <c r="H55" s="1"/>
  <c r="J55"/>
  <c r="A56"/>
  <c r="B56"/>
  <c r="H56" s="1"/>
  <c r="J56"/>
  <c r="A57"/>
  <c r="J57" s="1"/>
  <c r="B57"/>
  <c r="H57" s="1"/>
  <c r="A58"/>
  <c r="J58" s="1"/>
  <c r="B58"/>
  <c r="H58" s="1"/>
  <c r="A59"/>
  <c r="B59"/>
  <c r="H59" s="1"/>
  <c r="J59"/>
  <c r="A60"/>
  <c r="B60"/>
  <c r="H60" s="1"/>
  <c r="J60"/>
  <c r="A61"/>
  <c r="J61" s="1"/>
  <c r="B61"/>
  <c r="H61" s="1"/>
  <c r="A62"/>
  <c r="J62" s="1"/>
  <c r="B62"/>
  <c r="H62" s="1"/>
  <c r="A63"/>
  <c r="B63"/>
  <c r="H63" s="1"/>
  <c r="J63"/>
  <c r="A64"/>
  <c r="B64"/>
  <c r="H64" s="1"/>
  <c r="J64"/>
  <c r="A65"/>
  <c r="B65"/>
  <c r="H65" s="1"/>
  <c r="J65"/>
  <c r="A66"/>
  <c r="B66"/>
  <c r="H66" s="1"/>
  <c r="J66"/>
  <c r="A67"/>
  <c r="B67"/>
  <c r="H67" s="1"/>
  <c r="J67"/>
  <c r="A68"/>
  <c r="B68"/>
  <c r="H68" s="1"/>
  <c r="J68"/>
  <c r="A69"/>
  <c r="B69"/>
  <c r="H69" s="1"/>
  <c r="J69"/>
  <c r="B70"/>
  <c r="K70" s="1"/>
  <c r="A71"/>
  <c r="B71"/>
  <c r="H71" s="1"/>
  <c r="J71"/>
  <c r="A72"/>
  <c r="J72" s="1"/>
  <c r="B72"/>
  <c r="H72" s="1"/>
  <c r="A73"/>
  <c r="J73" s="1"/>
  <c r="B73"/>
  <c r="H73" s="1"/>
  <c r="A74"/>
  <c r="J74" s="1"/>
  <c r="B74"/>
  <c r="H74" s="1"/>
  <c r="A75"/>
  <c r="B75"/>
  <c r="H75" s="1"/>
  <c r="J75"/>
  <c r="A76"/>
  <c r="B76"/>
  <c r="H76" s="1"/>
  <c r="J76"/>
  <c r="A77"/>
  <c r="J77" s="1"/>
  <c r="B77"/>
  <c r="H77" s="1"/>
  <c r="A78"/>
  <c r="J78" s="1"/>
  <c r="B78"/>
  <c r="H78" s="1"/>
  <c r="A79"/>
  <c r="B79"/>
  <c r="H79" s="1"/>
  <c r="J79"/>
  <c r="A80"/>
  <c r="B80"/>
  <c r="H80" s="1"/>
  <c r="J80"/>
  <c r="A81"/>
  <c r="J81" s="1"/>
  <c r="B81"/>
  <c r="H81" s="1"/>
  <c r="A82"/>
  <c r="J82" s="1"/>
  <c r="B82"/>
  <c r="H82" s="1"/>
  <c r="A83"/>
  <c r="J83" s="1"/>
  <c r="B83"/>
  <c r="H83" s="1"/>
  <c r="A84"/>
  <c r="B84"/>
  <c r="H84" s="1"/>
  <c r="J84"/>
  <c r="A85"/>
  <c r="J85" s="1"/>
  <c r="B85"/>
  <c r="H85" s="1"/>
  <c r="A86"/>
  <c r="B86"/>
  <c r="H86" s="1"/>
  <c r="J86"/>
  <c r="A87"/>
  <c r="B87"/>
  <c r="H87" s="1"/>
  <c r="J87"/>
  <c r="A88"/>
  <c r="B88"/>
  <c r="H88" s="1"/>
  <c r="J88"/>
  <c r="A89"/>
  <c r="B89"/>
  <c r="H89" s="1"/>
  <c r="J89"/>
  <c r="A90"/>
  <c r="B90"/>
  <c r="H90" s="1"/>
  <c r="J90"/>
  <c r="B4" i="65"/>
  <c r="U4"/>
  <c r="B6"/>
  <c r="U6"/>
  <c r="V6"/>
  <c r="B8"/>
  <c r="V8"/>
  <c r="B10"/>
  <c r="B12"/>
  <c r="U12"/>
  <c r="V12"/>
  <c r="B14"/>
  <c r="V14"/>
  <c r="B16"/>
  <c r="V16"/>
  <c r="B18"/>
  <c r="U18"/>
  <c r="B20"/>
  <c r="V20"/>
  <c r="B22"/>
  <c r="U22"/>
  <c r="V22"/>
  <c r="B24"/>
  <c r="V24"/>
  <c r="B26"/>
  <c r="B28"/>
  <c r="U28"/>
  <c r="V28"/>
  <c r="B30"/>
  <c r="V30"/>
  <c r="B32"/>
  <c r="D32"/>
  <c r="G32"/>
  <c r="S32" s="1"/>
  <c r="H32"/>
  <c r="K32"/>
  <c r="F32"/>
  <c r="L32"/>
  <c r="J32"/>
  <c r="P32"/>
  <c r="O32"/>
  <c r="N32"/>
  <c r="M32"/>
  <c r="I32"/>
  <c r="U32"/>
  <c r="V32"/>
  <c r="D33"/>
  <c r="G33"/>
  <c r="H33"/>
  <c r="F33"/>
  <c r="B34"/>
  <c r="D34"/>
  <c r="G34"/>
  <c r="H34"/>
  <c r="K34"/>
  <c r="F34"/>
  <c r="L34"/>
  <c r="J34"/>
  <c r="P34"/>
  <c r="O34"/>
  <c r="N34"/>
  <c r="M34"/>
  <c r="I34"/>
  <c r="U34"/>
  <c r="V34"/>
  <c r="D35"/>
  <c r="G35"/>
  <c r="H35"/>
  <c r="F35"/>
  <c r="S35" s="1"/>
  <c r="B36"/>
  <c r="D36"/>
  <c r="G36"/>
  <c r="S36" s="1"/>
  <c r="H36"/>
  <c r="K36"/>
  <c r="F36"/>
  <c r="L36"/>
  <c r="J36"/>
  <c r="P36"/>
  <c r="O36"/>
  <c r="N36"/>
  <c r="M36"/>
  <c r="I36"/>
  <c r="U36"/>
  <c r="V36"/>
  <c r="D37"/>
  <c r="G37"/>
  <c r="H37"/>
  <c r="F37"/>
  <c r="B38"/>
  <c r="D38"/>
  <c r="G38"/>
  <c r="H38"/>
  <c r="K38"/>
  <c r="F38"/>
  <c r="L38"/>
  <c r="J38"/>
  <c r="P38"/>
  <c r="O38"/>
  <c r="N38"/>
  <c r="M38"/>
  <c r="I38"/>
  <c r="U38"/>
  <c r="V38"/>
  <c r="D39"/>
  <c r="G39"/>
  <c r="H39"/>
  <c r="F39"/>
  <c r="S39" s="1"/>
  <c r="B40"/>
  <c r="D40"/>
  <c r="G40"/>
  <c r="S40" s="1"/>
  <c r="H40"/>
  <c r="K40"/>
  <c r="F40"/>
  <c r="L40"/>
  <c r="J40"/>
  <c r="P40"/>
  <c r="O40"/>
  <c r="N40"/>
  <c r="M40"/>
  <c r="I40"/>
  <c r="U40"/>
  <c r="V40"/>
  <c r="D41"/>
  <c r="G41"/>
  <c r="H41"/>
  <c r="F41"/>
  <c r="B42"/>
  <c r="D42"/>
  <c r="G42"/>
  <c r="H42"/>
  <c r="K42"/>
  <c r="F42"/>
  <c r="L42"/>
  <c r="J42"/>
  <c r="P42"/>
  <c r="O42"/>
  <c r="N42"/>
  <c r="M42"/>
  <c r="I42"/>
  <c r="U42"/>
  <c r="V42"/>
  <c r="D43"/>
  <c r="G43"/>
  <c r="H43"/>
  <c r="F43"/>
  <c r="S43" s="1"/>
  <c r="D83"/>
  <c r="S83" s="1"/>
  <c r="G83"/>
  <c r="H83"/>
  <c r="K83"/>
  <c r="F83"/>
  <c r="L83"/>
  <c r="J83"/>
  <c r="O83"/>
  <c r="N83"/>
  <c r="M83"/>
  <c r="I83"/>
  <c r="D85"/>
  <c r="G85"/>
  <c r="H85"/>
  <c r="K85"/>
  <c r="F85"/>
  <c r="L85"/>
  <c r="J85"/>
  <c r="O85"/>
  <c r="N85"/>
  <c r="M85"/>
  <c r="I85"/>
  <c r="D87"/>
  <c r="G87"/>
  <c r="H87"/>
  <c r="K87"/>
  <c r="F87"/>
  <c r="L87"/>
  <c r="J87"/>
  <c r="O87"/>
  <c r="N87"/>
  <c r="M87"/>
  <c r="S87" s="1"/>
  <c r="I87"/>
  <c r="D89"/>
  <c r="G89"/>
  <c r="H89"/>
  <c r="K89"/>
  <c r="F89"/>
  <c r="L89"/>
  <c r="J89"/>
  <c r="O89"/>
  <c r="N89"/>
  <c r="M89"/>
  <c r="I89"/>
  <c r="D91"/>
  <c r="S91" s="1"/>
  <c r="G91"/>
  <c r="H91"/>
  <c r="K91"/>
  <c r="F91"/>
  <c r="L91"/>
  <c r="J91"/>
  <c r="O91"/>
  <c r="N91"/>
  <c r="M91"/>
  <c r="I91"/>
  <c r="D84"/>
  <c r="G84"/>
  <c r="H84"/>
  <c r="F84"/>
  <c r="D86"/>
  <c r="G86"/>
  <c r="H86"/>
  <c r="F86"/>
  <c r="D88"/>
  <c r="G88"/>
  <c r="H88"/>
  <c r="F88"/>
  <c r="D90"/>
  <c r="G90"/>
  <c r="H90"/>
  <c r="F90"/>
  <c r="D92"/>
  <c r="G92"/>
  <c r="H92"/>
  <c r="F92"/>
  <c r="B53"/>
  <c r="B55"/>
  <c r="U55"/>
  <c r="V55"/>
  <c r="B57"/>
  <c r="B59"/>
  <c r="B61"/>
  <c r="U61"/>
  <c r="B63"/>
  <c r="B65"/>
  <c r="U65"/>
  <c r="B67"/>
  <c r="B69"/>
  <c r="U69"/>
  <c r="B71"/>
  <c r="V71"/>
  <c r="B73"/>
  <c r="U73"/>
  <c r="B75"/>
  <c r="B77"/>
  <c r="B79"/>
  <c r="V79"/>
  <c r="B81"/>
  <c r="U81"/>
  <c r="V81"/>
  <c r="B83"/>
  <c r="U83"/>
  <c r="V83"/>
  <c r="B85"/>
  <c r="U85"/>
  <c r="V85"/>
  <c r="B87"/>
  <c r="U87"/>
  <c r="V87"/>
  <c r="B89"/>
  <c r="U89"/>
  <c r="V89"/>
  <c r="B91"/>
  <c r="U91"/>
  <c r="V91"/>
  <c r="B6" i="69"/>
  <c r="AO6" s="1"/>
  <c r="AN6"/>
  <c r="B7"/>
  <c r="AO7" s="1"/>
  <c r="AN7"/>
  <c r="B8"/>
  <c r="AO8" s="1"/>
  <c r="AN8"/>
  <c r="B9"/>
  <c r="AO9" s="1"/>
  <c r="AN9"/>
  <c r="B10"/>
  <c r="AO10" s="1"/>
  <c r="AN10"/>
  <c r="B11"/>
  <c r="AO11" s="1"/>
  <c r="AN11"/>
  <c r="B12"/>
  <c r="AO12" s="1"/>
  <c r="AN12"/>
  <c r="B13"/>
  <c r="AO13" s="1"/>
  <c r="AN13"/>
  <c r="B14"/>
  <c r="AO14"/>
  <c r="B15"/>
  <c r="AN15"/>
  <c r="AO15"/>
  <c r="B16"/>
  <c r="AO16" s="1"/>
  <c r="AN16"/>
  <c r="B17"/>
  <c r="AN17"/>
  <c r="AO17"/>
  <c r="B18"/>
  <c r="AO18" s="1"/>
  <c r="AN18"/>
  <c r="B19"/>
  <c r="AN19"/>
  <c r="AO19"/>
  <c r="B20"/>
  <c r="H20"/>
  <c r="L20"/>
  <c r="AN20"/>
  <c r="AO20"/>
  <c r="B21"/>
  <c r="AO21" s="1"/>
  <c r="AN21"/>
  <c r="B22"/>
  <c r="AO22" s="1"/>
  <c r="L22"/>
  <c r="AN22"/>
  <c r="B23"/>
  <c r="AO23" s="1"/>
  <c r="AN23"/>
  <c r="B24"/>
  <c r="H24"/>
  <c r="L24"/>
  <c r="AN24"/>
  <c r="AO24"/>
  <c r="B25"/>
  <c r="L25"/>
  <c r="AN25"/>
  <c r="AO25"/>
  <c r="AN28"/>
  <c r="AO28"/>
  <c r="AN29"/>
  <c r="AN30"/>
  <c r="AO30"/>
  <c r="AN31"/>
  <c r="AO31"/>
  <c r="AN32"/>
  <c r="AO32"/>
  <c r="AN33"/>
  <c r="AO33"/>
  <c r="AN34"/>
  <c r="AO34"/>
  <c r="AN35"/>
  <c r="AO35"/>
  <c r="AN36"/>
  <c r="AO36"/>
  <c r="AN37"/>
  <c r="AO37"/>
  <c r="AN38"/>
  <c r="AO38"/>
  <c r="AN39"/>
  <c r="AO39"/>
  <c r="AN40"/>
  <c r="AO40"/>
  <c r="AN41"/>
  <c r="L42"/>
  <c r="AK42"/>
  <c r="AL42"/>
  <c r="AM42"/>
  <c r="AN42"/>
  <c r="AO42"/>
  <c r="L43"/>
  <c r="AN43"/>
  <c r="AO43"/>
  <c r="L44"/>
  <c r="AN44"/>
  <c r="AO44"/>
  <c r="L45"/>
  <c r="P45"/>
  <c r="AL45"/>
  <c r="AN45"/>
  <c r="AO45"/>
  <c r="L46"/>
  <c r="AN46"/>
  <c r="AO46"/>
  <c r="M47"/>
  <c r="O47"/>
  <c r="P47"/>
  <c r="AK47"/>
  <c r="AL47"/>
  <c r="AM47"/>
  <c r="AN47"/>
  <c r="AO47"/>
  <c r="N1" i="66"/>
  <c r="AF1" s="1"/>
  <c r="AF58" s="1"/>
  <c r="AI1"/>
  <c r="Q58"/>
  <c r="T58"/>
  <c r="AI58"/>
  <c r="A3" i="55"/>
  <c r="AN3" s="1"/>
  <c r="A5"/>
  <c r="A7"/>
  <c r="AN7" s="1"/>
  <c r="A9"/>
  <c r="AN9" s="1"/>
  <c r="A11"/>
  <c r="A13"/>
  <c r="AN13" s="1"/>
  <c r="A15"/>
  <c r="A17"/>
  <c r="AN17" s="1"/>
  <c r="A19"/>
  <c r="A21"/>
  <c r="AN21" s="1"/>
  <c r="A23"/>
  <c r="A25"/>
  <c r="AN25" s="1"/>
  <c r="A27"/>
  <c r="AN27" s="1"/>
  <c r="A29"/>
  <c r="A31"/>
  <c r="AN31" s="1"/>
  <c r="A33"/>
  <c r="A35"/>
  <c r="AN35" s="1"/>
  <c r="A37"/>
  <c r="A39"/>
  <c r="AN39" s="1"/>
  <c r="A41"/>
  <c r="AD47"/>
  <c r="BZ47"/>
  <c r="A49"/>
  <c r="AN49"/>
  <c r="A51"/>
  <c r="AN51"/>
  <c r="A53"/>
  <c r="AN53"/>
  <c r="A55"/>
  <c r="AN55"/>
  <c r="A57"/>
  <c r="AN57"/>
  <c r="A59"/>
  <c r="AN59"/>
  <c r="A61"/>
  <c r="AN61"/>
  <c r="A63"/>
  <c r="AN63"/>
  <c r="A65"/>
  <c r="AN65"/>
  <c r="A67"/>
  <c r="AN67"/>
  <c r="A69"/>
  <c r="AN69"/>
  <c r="A71"/>
  <c r="AN71"/>
  <c r="A73"/>
  <c r="AN73"/>
  <c r="A75"/>
  <c r="AN75"/>
  <c r="A77"/>
  <c r="AN77"/>
  <c r="A79"/>
  <c r="AN79"/>
  <c r="A81"/>
  <c r="AN81"/>
  <c r="A83"/>
  <c r="AN83"/>
  <c r="A85"/>
  <c r="AN85"/>
  <c r="A87"/>
  <c r="AN87"/>
  <c r="BH1" i="53"/>
  <c r="BK1"/>
  <c r="AD3"/>
  <c r="BO3"/>
  <c r="BO5" s="1"/>
  <c r="BO39"/>
  <c r="AD41"/>
  <c r="BO41"/>
  <c r="AD43"/>
  <c r="AE43"/>
  <c r="AG43"/>
  <c r="AH43"/>
  <c r="AI43"/>
  <c r="AJ43"/>
  <c r="BO43"/>
  <c r="AD45"/>
  <c r="AE45"/>
  <c r="AG45"/>
  <c r="AH45"/>
  <c r="AI45"/>
  <c r="AJ45"/>
  <c r="BN45"/>
  <c r="BO45" s="1"/>
  <c r="BP45"/>
  <c r="BR45"/>
  <c r="BS45"/>
  <c r="BT45"/>
  <c r="BU45"/>
  <c r="AD47"/>
  <c r="AE47"/>
  <c r="AG47"/>
  <c r="AH47"/>
  <c r="AI47"/>
  <c r="AJ47"/>
  <c r="BN47"/>
  <c r="BO47"/>
  <c r="BP47"/>
  <c r="BR47"/>
  <c r="BS47"/>
  <c r="BT47"/>
  <c r="BU47"/>
  <c r="AD49"/>
  <c r="AE49"/>
  <c r="AG49"/>
  <c r="AH49"/>
  <c r="AI49"/>
  <c r="AJ49"/>
  <c r="BN49"/>
  <c r="BO49" s="1"/>
  <c r="BP49"/>
  <c r="BR49"/>
  <c r="BS49"/>
  <c r="BT49"/>
  <c r="BU49"/>
  <c r="AD51"/>
  <c r="AE51"/>
  <c r="AG51"/>
  <c r="AH51"/>
  <c r="AI51"/>
  <c r="AJ51"/>
  <c r="BO51"/>
  <c r="BP51"/>
  <c r="BR51"/>
  <c r="BS51"/>
  <c r="BT51"/>
  <c r="BU51"/>
  <c r="H53"/>
  <c r="K53"/>
  <c r="N53"/>
  <c r="Q53"/>
  <c r="T53"/>
  <c r="W53"/>
  <c r="Z53"/>
  <c r="AS53"/>
  <c r="AV53"/>
  <c r="AY53"/>
  <c r="BB53"/>
  <c r="BE53"/>
  <c r="BH53"/>
  <c r="BK53"/>
  <c r="B60"/>
  <c r="Z60"/>
  <c r="BK60" s="1"/>
  <c r="AD106"/>
  <c r="BO106"/>
  <c r="AC108"/>
  <c r="AD108"/>
  <c r="AE108"/>
  <c r="AG108"/>
  <c r="AH108"/>
  <c r="AI108"/>
  <c r="AJ108"/>
  <c r="BN108"/>
  <c r="BO108" s="1"/>
  <c r="BP108"/>
  <c r="BR108"/>
  <c r="BS108"/>
  <c r="BT108"/>
  <c r="BU108"/>
  <c r="AC110"/>
  <c r="AD110"/>
  <c r="AE110"/>
  <c r="AG110"/>
  <c r="AH110"/>
  <c r="AI110"/>
  <c r="AJ110"/>
  <c r="BN110"/>
  <c r="BO110" s="1"/>
  <c r="BP110"/>
  <c r="BR110"/>
  <c r="BS110"/>
  <c r="BT110"/>
  <c r="BU110"/>
  <c r="H112"/>
  <c r="K112"/>
  <c r="N112"/>
  <c r="Q112"/>
  <c r="T112"/>
  <c r="W112"/>
  <c r="Z112"/>
  <c r="AS112"/>
  <c r="AV112"/>
  <c r="AY112"/>
  <c r="BB112"/>
  <c r="BE112"/>
  <c r="BH112"/>
  <c r="BK112"/>
  <c r="H62" i="54"/>
  <c r="T62"/>
  <c r="N62"/>
  <c r="M62"/>
  <c r="C62"/>
  <c r="J62"/>
  <c r="P62"/>
  <c r="G62"/>
  <c r="AI66"/>
  <c r="AN62"/>
  <c r="AQ62"/>
  <c r="AL62"/>
  <c r="AC62"/>
  <c r="AI64"/>
  <c r="AK62"/>
  <c r="AB62"/>
  <c r="AR62"/>
  <c r="AF66"/>
  <c r="AK66"/>
  <c r="AB66"/>
  <c r="AS3"/>
  <c r="AB3"/>
  <c r="AA4"/>
  <c r="AM3"/>
  <c r="AL3"/>
  <c r="AK3"/>
  <c r="AG3"/>
  <c r="R3"/>
  <c r="P3"/>
  <c r="P5"/>
  <c r="S5"/>
  <c r="B4"/>
  <c r="G3"/>
  <c r="D3"/>
  <c r="J3"/>
  <c r="K3"/>
  <c r="C3"/>
  <c r="M5"/>
  <c r="S3"/>
  <c r="O5"/>
  <c r="O62"/>
  <c r="L62"/>
  <c r="D62"/>
  <c r="S62"/>
  <c r="K62"/>
  <c r="R62"/>
  <c r="AJ62"/>
  <c r="AL66"/>
  <c r="AM62"/>
  <c r="AS62"/>
  <c r="AA63"/>
  <c r="AF62"/>
  <c r="AL64"/>
  <c r="AJ66"/>
  <c r="AO62"/>
  <c r="AI62"/>
  <c r="AG62"/>
  <c r="AF68"/>
  <c r="AO3"/>
  <c r="AF3"/>
  <c r="AN3"/>
  <c r="AC3"/>
  <c r="AI3"/>
  <c r="AR3"/>
  <c r="AQ3"/>
  <c r="AJ3"/>
  <c r="L3"/>
  <c r="N5"/>
  <c r="T5"/>
  <c r="O9"/>
  <c r="H3"/>
  <c r="M9"/>
  <c r="T3"/>
  <c r="O3"/>
  <c r="K5"/>
  <c r="M3"/>
  <c r="T9"/>
  <c r="N3"/>
  <c r="D170" i="67" l="1"/>
  <c r="G170"/>
  <c r="I170"/>
  <c r="N170"/>
  <c r="D168"/>
  <c r="G168"/>
  <c r="I168"/>
  <c r="N168"/>
  <c r="D126"/>
  <c r="F126"/>
  <c r="H126"/>
  <c r="J126"/>
  <c r="L126"/>
  <c r="N126"/>
  <c r="P126"/>
  <c r="D124"/>
  <c r="F124"/>
  <c r="H124"/>
  <c r="J124"/>
  <c r="L124"/>
  <c r="N124"/>
  <c r="P124"/>
  <c r="P122"/>
  <c r="D122"/>
  <c r="F122"/>
  <c r="H122"/>
  <c r="J122"/>
  <c r="L122"/>
  <c r="N122"/>
  <c r="Q122"/>
  <c r="D97"/>
  <c r="I97"/>
  <c r="G93"/>
  <c r="N93"/>
  <c r="Y73"/>
  <c r="AF73"/>
  <c r="F69"/>
  <c r="H69"/>
  <c r="K69"/>
  <c r="P69"/>
  <c r="S38" i="65"/>
  <c r="K84" i="58"/>
  <c r="Q84" s="1"/>
  <c r="K83"/>
  <c r="Q83" s="1"/>
  <c r="K81"/>
  <c r="Q81" s="1"/>
  <c r="K79"/>
  <c r="Q79" s="1"/>
  <c r="K77"/>
  <c r="Q77" s="1"/>
  <c r="K75"/>
  <c r="Q75" s="1"/>
  <c r="K73"/>
  <c r="Q73" s="1"/>
  <c r="S41" i="65"/>
  <c r="S37"/>
  <c r="H82" i="58"/>
  <c r="H80"/>
  <c r="H78"/>
  <c r="H76"/>
  <c r="H74"/>
  <c r="H72"/>
  <c r="K63"/>
  <c r="Q63" s="1"/>
  <c r="K61"/>
  <c r="Q61" s="1"/>
  <c r="K59"/>
  <c r="Q59" s="1"/>
  <c r="K57"/>
  <c r="Q57" s="1"/>
  <c r="K55"/>
  <c r="Q55" s="1"/>
  <c r="K53"/>
  <c r="Q53" s="1"/>
  <c r="K51"/>
  <c r="Q51" s="1"/>
  <c r="K13"/>
  <c r="Q13" s="1"/>
  <c r="K10"/>
  <c r="Q10" s="1"/>
  <c r="K7"/>
  <c r="Q7" s="1"/>
  <c r="K3"/>
  <c r="Q3" s="1"/>
  <c r="V77" i="65"/>
  <c r="V73"/>
  <c r="V69"/>
  <c r="V65"/>
  <c r="AK43" i="56"/>
  <c r="AM43"/>
  <c r="I196" i="67"/>
  <c r="U195"/>
  <c r="I194"/>
  <c r="U193"/>
  <c r="N173"/>
  <c r="I173"/>
  <c r="G173"/>
  <c r="N172"/>
  <c r="I172"/>
  <c r="G172"/>
  <c r="N171"/>
  <c r="I171"/>
  <c r="G171"/>
  <c r="Z149"/>
  <c r="Z147"/>
  <c r="Q127"/>
  <c r="M127"/>
  <c r="I127"/>
  <c r="Q125"/>
  <c r="M125"/>
  <c r="I125"/>
  <c r="AG123"/>
  <c r="Q123"/>
  <c r="L123"/>
  <c r="H123"/>
  <c r="AC93"/>
  <c r="D149"/>
  <c r="I149"/>
  <c r="X149"/>
  <c r="D147"/>
  <c r="I147"/>
  <c r="X147"/>
  <c r="D127"/>
  <c r="F127"/>
  <c r="H127"/>
  <c r="J127"/>
  <c r="L127"/>
  <c r="N127"/>
  <c r="P127"/>
  <c r="B150"/>
  <c r="D125"/>
  <c r="F125"/>
  <c r="H125"/>
  <c r="J125"/>
  <c r="L125"/>
  <c r="N125"/>
  <c r="P125"/>
  <c r="B148"/>
  <c r="C189"/>
  <c r="C143"/>
  <c r="C166"/>
  <c r="C180"/>
  <c r="C134"/>
  <c r="P123"/>
  <c r="E123"/>
  <c r="G123"/>
  <c r="I123"/>
  <c r="K123"/>
  <c r="M123"/>
  <c r="O123"/>
  <c r="B146"/>
  <c r="B169"/>
  <c r="V93"/>
  <c r="Y93"/>
  <c r="AA93"/>
  <c r="AF93"/>
  <c r="D74"/>
  <c r="G74"/>
  <c r="I74"/>
  <c r="N74"/>
  <c r="F73"/>
  <c r="H73"/>
  <c r="K73"/>
  <c r="P73"/>
  <c r="U51"/>
  <c r="U97"/>
  <c r="U73"/>
  <c r="U96"/>
  <c r="C93"/>
  <c r="C123"/>
  <c r="U145"/>
  <c r="U168"/>
  <c r="C179"/>
  <c r="C156"/>
  <c r="AS45" i="69"/>
  <c r="AW45"/>
  <c r="BP45"/>
  <c r="AZ45"/>
  <c r="BB45"/>
  <c r="BN45"/>
  <c r="BF45"/>
  <c r="S42" i="65"/>
  <c r="S34"/>
  <c r="V61"/>
  <c r="AN43" i="56"/>
  <c r="V73" i="67"/>
  <c r="U109"/>
  <c r="U155" s="1"/>
  <c r="C109"/>
  <c r="U108"/>
  <c r="U154" s="1"/>
  <c r="C108"/>
  <c r="C154" s="1"/>
  <c r="C83"/>
  <c r="U82"/>
  <c r="C82"/>
  <c r="C60"/>
  <c r="U59"/>
  <c r="C59"/>
  <c r="E169" i="54"/>
  <c r="E175"/>
  <c r="AS179"/>
  <c r="AT163"/>
  <c r="AS164"/>
  <c r="AR164"/>
  <c r="AQ164"/>
  <c r="AD162"/>
  <c r="AT166"/>
  <c r="AT168"/>
  <c r="AT170"/>
  <c r="AT172"/>
  <c r="AT174"/>
  <c r="AT177"/>
  <c r="D34" i="67"/>
  <c r="M77" i="65"/>
  <c r="L77"/>
  <c r="H77"/>
  <c r="F77"/>
  <c r="D77"/>
  <c r="K78"/>
  <c r="I71"/>
  <c r="O71"/>
  <c r="D71"/>
  <c r="I69"/>
  <c r="F69"/>
  <c r="I61"/>
  <c r="H61"/>
  <c r="D61"/>
  <c r="M53"/>
  <c r="L53"/>
  <c r="D53"/>
  <c r="M30"/>
  <c r="N30"/>
  <c r="J30"/>
  <c r="L30"/>
  <c r="M28"/>
  <c r="J28"/>
  <c r="K28"/>
  <c r="R27" i="56"/>
  <c r="L26" i="65"/>
  <c r="R27"/>
  <c r="P27"/>
  <c r="J24"/>
  <c r="G24"/>
  <c r="E24"/>
  <c r="O25"/>
  <c r="I22"/>
  <c r="O20"/>
  <c r="J20"/>
  <c r="P16"/>
  <c r="J16"/>
  <c r="K16"/>
  <c r="I14"/>
  <c r="M14"/>
  <c r="N12"/>
  <c r="O12"/>
  <c r="L12"/>
  <c r="G11"/>
  <c r="L11"/>
  <c r="G181" i="67"/>
  <c r="G80"/>
  <c r="I80" s="1"/>
  <c r="K80" s="1"/>
  <c r="P80" s="1"/>
  <c r="G90"/>
  <c r="Z58"/>
  <c r="AA58" s="1"/>
  <c r="Z115"/>
  <c r="X115"/>
  <c r="V115"/>
  <c r="D35" i="69" s="1"/>
  <c r="I15" i="67"/>
  <c r="H78" i="65"/>
  <c r="F72"/>
  <c r="G70"/>
  <c r="R60" i="56"/>
  <c r="R16"/>
  <c r="AA9" i="67"/>
  <c r="AA115"/>
  <c r="AC115" s="1"/>
  <c r="AH115" s="1"/>
  <c r="I24" i="69"/>
  <c r="BU20"/>
  <c r="BV24"/>
  <c r="Q24"/>
  <c r="R24"/>
  <c r="O24"/>
  <c r="I11" i="67"/>
  <c r="K11" s="1"/>
  <c r="J24" i="69"/>
  <c r="BT20"/>
  <c r="BU24"/>
  <c r="Q20"/>
  <c r="M24"/>
  <c r="AT20"/>
  <c r="I17" i="67"/>
  <c r="K17" s="1"/>
  <c r="L17" s="1"/>
  <c r="I21"/>
  <c r="J21" s="1"/>
  <c r="AA47" i="69"/>
  <c r="BX43"/>
  <c r="K43"/>
  <c r="R43"/>
  <c r="I43"/>
  <c r="W43"/>
  <c r="O45"/>
  <c r="P43"/>
  <c r="P42"/>
  <c r="BH45"/>
  <c r="Q42"/>
  <c r="H45"/>
  <c r="BQ45"/>
  <c r="BT42"/>
  <c r="BU45"/>
  <c r="BJ45"/>
  <c r="AF40" i="67"/>
  <c r="BS43" i="69"/>
  <c r="X42"/>
  <c r="AM45"/>
  <c r="M45"/>
  <c r="O43"/>
  <c r="M42"/>
  <c r="AA42"/>
  <c r="BX42"/>
  <c r="BX45"/>
  <c r="Q45"/>
  <c r="K45"/>
  <c r="R42"/>
  <c r="H42"/>
  <c r="N42"/>
  <c r="S42" s="1"/>
  <c r="T45"/>
  <c r="BW42"/>
  <c r="BV45"/>
  <c r="BM45"/>
  <c r="W45"/>
  <c r="Z40" i="67"/>
  <c r="AA90"/>
  <c r="AV45" i="69"/>
  <c r="BS39"/>
  <c r="K39"/>
  <c r="P39"/>
  <c r="O39"/>
  <c r="H39"/>
  <c r="N39"/>
  <c r="S39" s="1"/>
  <c r="Q39"/>
  <c r="M39"/>
  <c r="I45"/>
  <c r="I42"/>
  <c r="J43"/>
  <c r="BC45"/>
  <c r="N43"/>
  <c r="S43" s="1"/>
  <c r="AU45"/>
  <c r="BR45"/>
  <c r="BO45"/>
  <c r="U45"/>
  <c r="BU42"/>
  <c r="BT43"/>
  <c r="BS45"/>
  <c r="BW45"/>
  <c r="BK45"/>
  <c r="W42"/>
  <c r="AB42"/>
  <c r="AX45"/>
  <c r="BR47"/>
  <c r="AQ45"/>
  <c r="H43"/>
  <c r="BV43"/>
  <c r="X43"/>
  <c r="AA119" i="67"/>
  <c r="AC119" s="1"/>
  <c r="AH119" s="1"/>
  <c r="AK45" i="69"/>
  <c r="M43"/>
  <c r="O42"/>
  <c r="BD45"/>
  <c r="Q43"/>
  <c r="R45"/>
  <c r="Y47"/>
  <c r="V45"/>
  <c r="J42"/>
  <c r="S45"/>
  <c r="BA45"/>
  <c r="X87" i="65"/>
  <c r="Y87" s="1"/>
  <c r="BV42" i="69"/>
  <c r="BT45"/>
  <c r="BL45"/>
  <c r="AB47"/>
  <c r="X45"/>
  <c r="AY45"/>
  <c r="J22"/>
  <c r="BU22"/>
  <c r="BS23"/>
  <c r="BV23"/>
  <c r="H23"/>
  <c r="BW23"/>
  <c r="O23"/>
  <c r="X23"/>
  <c r="Q23"/>
  <c r="R23"/>
  <c r="P23"/>
  <c r="H25"/>
  <c r="Q25"/>
  <c r="BV25"/>
  <c r="W22"/>
  <c r="X25"/>
  <c r="O22"/>
  <c r="BT22"/>
  <c r="J23"/>
  <c r="I22"/>
  <c r="BV22"/>
  <c r="BT23"/>
  <c r="BX23"/>
  <c r="K23"/>
  <c r="P22"/>
  <c r="W23"/>
  <c r="N23"/>
  <c r="S23" s="1"/>
  <c r="BX22"/>
  <c r="Q22"/>
  <c r="R22"/>
  <c r="M22"/>
  <c r="I23"/>
  <c r="H22"/>
  <c r="BS22"/>
  <c r="BW22"/>
  <c r="BU23"/>
  <c r="K22"/>
  <c r="M23"/>
  <c r="N22"/>
  <c r="S22" s="1"/>
  <c r="AA25"/>
  <c r="AA20"/>
  <c r="BA25"/>
  <c r="AB25"/>
  <c r="AA23"/>
  <c r="AB22"/>
  <c r="AB20"/>
  <c r="BL20"/>
  <c r="AM25"/>
  <c r="BH20"/>
  <c r="V25"/>
  <c r="BO20"/>
  <c r="U25"/>
  <c r="BJ25"/>
  <c r="AP25"/>
  <c r="AY20"/>
  <c r="U20"/>
  <c r="X42" i="65"/>
  <c r="Y42" s="1"/>
  <c r="AZ20" i="69"/>
  <c r="BF23"/>
  <c r="BC25"/>
  <c r="BP20"/>
  <c r="BK25"/>
  <c r="AP20"/>
  <c r="AS25"/>
  <c r="AW25"/>
  <c r="AK20"/>
  <c r="BH25"/>
  <c r="Y24"/>
  <c r="BA20"/>
  <c r="BQ25"/>
  <c r="BK20"/>
  <c r="BN25"/>
  <c r="AQ20"/>
  <c r="AT25"/>
  <c r="AV20"/>
  <c r="AX25"/>
  <c r="AL25"/>
  <c r="AM20"/>
  <c r="BD20"/>
  <c r="BD25"/>
  <c r="V20"/>
  <c r="BB20"/>
  <c r="AU20"/>
  <c r="BQ20"/>
  <c r="BO25"/>
  <c r="T25"/>
  <c r="BM20"/>
  <c r="BL25"/>
  <c r="X32" i="65"/>
  <c r="Y32" s="1"/>
  <c r="AR20" i="69"/>
  <c r="AQ25"/>
  <c r="AW20"/>
  <c r="AZ23"/>
  <c r="AY25"/>
  <c r="AK25"/>
  <c r="AL20"/>
  <c r="BF20"/>
  <c r="BF25"/>
  <c r="BC20"/>
  <c r="BB25"/>
  <c r="AU25"/>
  <c r="BP25"/>
  <c r="T20"/>
  <c r="BJ20"/>
  <c r="BN20"/>
  <c r="BM25"/>
  <c r="AS20"/>
  <c r="AR25"/>
  <c r="AX20"/>
  <c r="AV25"/>
  <c r="AZ25"/>
  <c r="Y23"/>
  <c r="AS23"/>
  <c r="AK23"/>
  <c r="V23"/>
  <c r="BC23"/>
  <c r="I25"/>
  <c r="P25"/>
  <c r="J25"/>
  <c r="I20"/>
  <c r="BT25"/>
  <c r="BX25"/>
  <c r="K25"/>
  <c r="M20"/>
  <c r="O25"/>
  <c r="BA23"/>
  <c r="BP23"/>
  <c r="BO23"/>
  <c r="BL23"/>
  <c r="X20"/>
  <c r="AB23"/>
  <c r="AR23"/>
  <c r="AW23"/>
  <c r="BU25"/>
  <c r="W25"/>
  <c r="BX20"/>
  <c r="BH23"/>
  <c r="BS25"/>
  <c r="BW25"/>
  <c r="R25"/>
  <c r="M25"/>
  <c r="N25"/>
  <c r="S25" s="1"/>
  <c r="AU23"/>
  <c r="BK23"/>
  <c r="AV23"/>
  <c r="AL23"/>
  <c r="J20"/>
  <c r="AA24"/>
  <c r="BS20"/>
  <c r="BW20"/>
  <c r="BD23"/>
  <c r="R20"/>
  <c r="W20"/>
  <c r="N137" i="67"/>
  <c r="BJ23" i="69"/>
  <c r="BN23"/>
  <c r="AQ23"/>
  <c r="AY23"/>
  <c r="AH23"/>
  <c r="Z25"/>
  <c r="AH25"/>
  <c r="AM23"/>
  <c r="BV20"/>
  <c r="K20"/>
  <c r="P20"/>
  <c r="N20"/>
  <c r="S20" s="1"/>
  <c r="BB23"/>
  <c r="BQ23"/>
  <c r="T23"/>
  <c r="U23"/>
  <c r="BM23"/>
  <c r="X38" i="65"/>
  <c r="Y38" s="1"/>
  <c r="AP23" i="69"/>
  <c r="AT23"/>
  <c r="AX23"/>
  <c r="K7" i="65"/>
  <c r="M23"/>
  <c r="D23"/>
  <c r="L23"/>
  <c r="I29"/>
  <c r="N25"/>
  <c r="G23"/>
  <c r="H21"/>
  <c r="J19"/>
  <c r="D9"/>
  <c r="D29"/>
  <c r="M25"/>
  <c r="O23"/>
  <c r="H23"/>
  <c r="R19"/>
  <c r="M15"/>
  <c r="L15"/>
  <c r="D15"/>
  <c r="S33"/>
  <c r="G25"/>
  <c r="R23"/>
  <c r="J23"/>
  <c r="I19"/>
  <c r="D19"/>
  <c r="N15"/>
  <c r="O9"/>
  <c r="L31"/>
  <c r="Q29"/>
  <c r="L29"/>
  <c r="G29"/>
  <c r="I27"/>
  <c r="J27"/>
  <c r="D27"/>
  <c r="P25"/>
  <c r="N23"/>
  <c r="Q11"/>
  <c r="I7"/>
  <c r="H5"/>
  <c r="R28" i="56"/>
  <c r="N28" i="65"/>
  <c r="H28"/>
  <c r="F28"/>
  <c r="F26"/>
  <c r="P22"/>
  <c r="L20"/>
  <c r="G20"/>
  <c r="O18"/>
  <c r="L18"/>
  <c r="M12"/>
  <c r="E6"/>
  <c r="O72"/>
  <c r="K72"/>
  <c r="I56"/>
  <c r="H56"/>
  <c r="V53"/>
  <c r="K70"/>
  <c r="F62"/>
  <c r="H54"/>
  <c r="F78"/>
  <c r="M72"/>
  <c r="L72"/>
  <c r="G72"/>
  <c r="H70"/>
  <c r="J56"/>
  <c r="N77"/>
  <c r="K71"/>
  <c r="E71"/>
  <c r="H69"/>
  <c r="R61" i="56"/>
  <c r="E61" i="65"/>
  <c r="I53"/>
  <c r="H53"/>
  <c r="F53"/>
  <c r="E77"/>
  <c r="D72"/>
  <c r="H62"/>
  <c r="G62"/>
  <c r="L71"/>
  <c r="F71"/>
  <c r="M69"/>
  <c r="R68" i="56"/>
  <c r="I77" i="65"/>
  <c r="G61"/>
  <c r="R74" i="56"/>
  <c r="J77" i="65"/>
  <c r="L69"/>
  <c r="M71"/>
  <c r="J61"/>
  <c r="AM45" i="56"/>
  <c r="V4" i="65"/>
  <c r="V44" s="1"/>
  <c r="AL43" i="56"/>
  <c r="F19" i="65"/>
  <c r="H15"/>
  <c r="H24"/>
  <c r="G28"/>
  <c r="O28"/>
  <c r="U62" i="54"/>
  <c r="V62" s="1"/>
  <c r="Q62"/>
  <c r="AD64" i="53"/>
  <c r="AD66" s="1"/>
  <c r="AD68" s="1"/>
  <c r="AD70" s="1"/>
  <c r="AC112"/>
  <c r="F137" i="67"/>
  <c r="D102"/>
  <c r="AH62" i="54"/>
  <c r="AL63"/>
  <c r="AU63" s="1"/>
  <c r="AT62"/>
  <c r="AU62" s="1"/>
  <c r="AP62"/>
  <c r="BO64" i="53"/>
  <c r="BO66" s="1"/>
  <c r="BO68" s="1"/>
  <c r="BO70" s="1"/>
  <c r="BO72" s="1"/>
  <c r="BO74" s="1"/>
  <c r="BO76" s="1"/>
  <c r="BO78" s="1"/>
  <c r="BO80" s="1"/>
  <c r="BO82" s="1"/>
  <c r="BO84" s="1"/>
  <c r="BO86" s="1"/>
  <c r="BO88" s="1"/>
  <c r="BO90" s="1"/>
  <c r="BO92" s="1"/>
  <c r="BO94" s="1"/>
  <c r="BO96" s="1"/>
  <c r="BO98" s="1"/>
  <c r="BO100" s="1"/>
  <c r="BO102" s="1"/>
  <c r="BO104" s="1"/>
  <c r="V102" i="67"/>
  <c r="AH3" i="54"/>
  <c r="AT3"/>
  <c r="AU3" s="1"/>
  <c r="AI4"/>
  <c r="AP3"/>
  <c r="BO7" i="53"/>
  <c r="BO9" s="1"/>
  <c r="BO11" s="1"/>
  <c r="BO13" s="1"/>
  <c r="BO15" s="1"/>
  <c r="BO17" s="1"/>
  <c r="BO19" s="1"/>
  <c r="J9" i="67"/>
  <c r="O11"/>
  <c r="AD83" i="55"/>
  <c r="AD85"/>
  <c r="V3" i="67"/>
  <c r="AD87" i="55"/>
  <c r="O13" i="67"/>
  <c r="E15"/>
  <c r="AD81" i="55"/>
  <c r="O9" i="67"/>
  <c r="AD77" i="55"/>
  <c r="AD79"/>
  <c r="BO21" i="53"/>
  <c r="BO23" s="1"/>
  <c r="BO25" s="1"/>
  <c r="BO27" s="1"/>
  <c r="BO29" s="1"/>
  <c r="BO31" s="1"/>
  <c r="BO33" s="1"/>
  <c r="BO35" s="1"/>
  <c r="BO37" s="1"/>
  <c r="BQ69" i="55"/>
  <c r="BQ61"/>
  <c r="BQ53"/>
  <c r="AD41"/>
  <c r="BQ25"/>
  <c r="BQ9"/>
  <c r="N34" i="67"/>
  <c r="BQ73" i="55"/>
  <c r="BQ65"/>
  <c r="BQ57"/>
  <c r="BQ49"/>
  <c r="AD33"/>
  <c r="BQ17"/>
  <c r="I90" i="67"/>
  <c r="V40"/>
  <c r="Q5" i="54"/>
  <c r="Q3"/>
  <c r="T4"/>
  <c r="U3"/>
  <c r="V3" s="1"/>
  <c r="AD15" i="53"/>
  <c r="AD53" s="1"/>
  <c r="AD61" s="1"/>
  <c r="AD17"/>
  <c r="AD19" s="1"/>
  <c r="AD21" s="1"/>
  <c r="AD23" s="1"/>
  <c r="AD25" s="1"/>
  <c r="AD27" s="1"/>
  <c r="AD29" s="1"/>
  <c r="AD31" s="1"/>
  <c r="AD33" s="1"/>
  <c r="AD35" s="1"/>
  <c r="AD37" s="1"/>
  <c r="G20" i="69"/>
  <c r="AD75" i="55"/>
  <c r="AD67"/>
  <c r="AD59"/>
  <c r="AD51"/>
  <c r="BQ27"/>
  <c r="AD11"/>
  <c r="J15" i="67"/>
  <c r="E13"/>
  <c r="E11"/>
  <c r="E9"/>
  <c r="AD73" i="55"/>
  <c r="AD69"/>
  <c r="AD65"/>
  <c r="AD61"/>
  <c r="AD57"/>
  <c r="AD53"/>
  <c r="AD49"/>
  <c r="BQ39"/>
  <c r="BQ31"/>
  <c r="AD23"/>
  <c r="AD15"/>
  <c r="BQ7"/>
  <c r="N45" i="67"/>
  <c r="AG22"/>
  <c r="AG21"/>
  <c r="AG20"/>
  <c r="E20"/>
  <c r="E19"/>
  <c r="E18"/>
  <c r="E17"/>
  <c r="O15"/>
  <c r="AG13"/>
  <c r="AG11"/>
  <c r="L11"/>
  <c r="E10"/>
  <c r="AG9"/>
  <c r="L9"/>
  <c r="G42" i="69"/>
  <c r="AF35" i="67"/>
  <c r="AC53" i="53"/>
  <c r="AD71" i="55"/>
  <c r="AD63"/>
  <c r="AD55"/>
  <c r="BQ35"/>
  <c r="AD19"/>
  <c r="BQ3"/>
  <c r="O22" i="67"/>
  <c r="O21"/>
  <c r="W16"/>
  <c r="AG14"/>
  <c r="AG12"/>
  <c r="AB9"/>
  <c r="D44"/>
  <c r="BQ87" i="55"/>
  <c r="BQ85"/>
  <c r="BQ83"/>
  <c r="BQ81"/>
  <c r="BQ79"/>
  <c r="BQ77"/>
  <c r="BQ75"/>
  <c r="BQ71"/>
  <c r="BQ67"/>
  <c r="BQ63"/>
  <c r="BQ59"/>
  <c r="BQ55"/>
  <c r="BQ51"/>
  <c r="AD37"/>
  <c r="AD29"/>
  <c r="BQ21"/>
  <c r="BQ13"/>
  <c r="AD5"/>
  <c r="E21" i="67"/>
  <c r="O19"/>
  <c r="O17"/>
  <c r="W12"/>
  <c r="J11"/>
  <c r="O4" i="54"/>
  <c r="K4"/>
  <c r="X56" i="67"/>
  <c r="AF56" i="56"/>
  <c r="S56"/>
  <c r="AE56"/>
  <c r="T57"/>
  <c r="AD57"/>
  <c r="E57"/>
  <c r="G57"/>
  <c r="I57"/>
  <c r="L57"/>
  <c r="O57"/>
  <c r="Q57"/>
  <c r="W56"/>
  <c r="AC56"/>
  <c r="X57"/>
  <c r="Y57"/>
  <c r="AA56"/>
  <c r="V57"/>
  <c r="F56"/>
  <c r="K56"/>
  <c r="P56"/>
  <c r="AH56"/>
  <c r="AG57"/>
  <c r="H56"/>
  <c r="M56"/>
  <c r="J56"/>
  <c r="AB56"/>
  <c r="AN56"/>
  <c r="AN57"/>
  <c r="AK56"/>
  <c r="AK57"/>
  <c r="AF63"/>
  <c r="N62"/>
  <c r="S62"/>
  <c r="AA62"/>
  <c r="AE62"/>
  <c r="AH62"/>
  <c r="T63"/>
  <c r="V63"/>
  <c r="F64" i="65" s="1"/>
  <c r="AD63" i="56"/>
  <c r="AG63"/>
  <c r="E63"/>
  <c r="H62"/>
  <c r="I63"/>
  <c r="M62"/>
  <c r="J63" i="65" s="1"/>
  <c r="O63" i="56"/>
  <c r="J62"/>
  <c r="W62"/>
  <c r="AB62"/>
  <c r="L64" i="65" s="1"/>
  <c r="AC62" i="56"/>
  <c r="X63"/>
  <c r="Z63"/>
  <c r="Y63"/>
  <c r="F62"/>
  <c r="G63"/>
  <c r="K62"/>
  <c r="L63"/>
  <c r="P62"/>
  <c r="Q63"/>
  <c r="Z62"/>
  <c r="S63"/>
  <c r="AE63"/>
  <c r="E62"/>
  <c r="K63"/>
  <c r="O62"/>
  <c r="AL62"/>
  <c r="AL63"/>
  <c r="T62"/>
  <c r="AD62"/>
  <c r="W63"/>
  <c r="AC63"/>
  <c r="H63"/>
  <c r="L62"/>
  <c r="J63"/>
  <c r="AM62"/>
  <c r="V63" i="65" s="1"/>
  <c r="AM63" i="56"/>
  <c r="O76" i="65"/>
  <c r="M76"/>
  <c r="Q76"/>
  <c r="J76"/>
  <c r="L76"/>
  <c r="I76"/>
  <c r="G75"/>
  <c r="J75"/>
  <c r="I75"/>
  <c r="H76"/>
  <c r="K76"/>
  <c r="E75"/>
  <c r="K75"/>
  <c r="N75"/>
  <c r="F76"/>
  <c r="L75"/>
  <c r="D75"/>
  <c r="O75"/>
  <c r="D76"/>
  <c r="U65" i="67"/>
  <c r="U118"/>
  <c r="U57"/>
  <c r="U110"/>
  <c r="R4" i="54"/>
  <c r="M4"/>
  <c r="V4" s="1"/>
  <c r="S4"/>
  <c r="N4"/>
  <c r="P4"/>
  <c r="G71" i="65"/>
  <c r="R70" i="56"/>
  <c r="I39" i="69"/>
  <c r="J39"/>
  <c r="R39"/>
  <c r="BW39"/>
  <c r="BX39"/>
  <c r="F63" i="65"/>
  <c r="U75"/>
  <c r="AN62" i="56"/>
  <c r="R52"/>
  <c r="P63"/>
  <c r="AN63"/>
  <c r="AM56"/>
  <c r="U117" i="67"/>
  <c r="R76" i="56"/>
  <c r="J4" i="54"/>
  <c r="U4"/>
  <c r="K77" i="65"/>
  <c r="M75"/>
  <c r="F63" i="56"/>
  <c r="AA63"/>
  <c r="X62"/>
  <c r="U60" i="67"/>
  <c r="U83"/>
  <c r="U113"/>
  <c r="U159" s="1"/>
  <c r="G77" i="65"/>
  <c r="R77" i="56"/>
  <c r="M60" i="65"/>
  <c r="F59"/>
  <c r="L59"/>
  <c r="M59"/>
  <c r="G60"/>
  <c r="L60"/>
  <c r="Z111" i="67"/>
  <c r="T134"/>
  <c r="V111"/>
  <c r="D31" i="69" s="1"/>
  <c r="AF111" i="67"/>
  <c r="C31" i="69" s="1"/>
  <c r="BT31" s="1"/>
  <c r="T180" i="67"/>
  <c r="Y111"/>
  <c r="W111"/>
  <c r="AG111"/>
  <c r="U180"/>
  <c r="U134"/>
  <c r="U178"/>
  <c r="U132"/>
  <c r="U67" i="65"/>
  <c r="U59"/>
  <c r="AM57" i="56"/>
  <c r="F75" i="65"/>
  <c r="I62" i="56"/>
  <c r="AH63"/>
  <c r="Y62"/>
  <c r="N76" i="65"/>
  <c r="V75"/>
  <c r="V67"/>
  <c r="V59"/>
  <c r="Q4" i="54"/>
  <c r="AK63" i="56"/>
  <c r="AL56"/>
  <c r="U57" i="65" s="1"/>
  <c r="U158" i="67"/>
  <c r="U135"/>
  <c r="U37"/>
  <c r="L4" i="54"/>
  <c r="G76" i="65"/>
  <c r="H75"/>
  <c r="R69" i="56"/>
  <c r="Q62"/>
  <c r="M63" i="65" s="1"/>
  <c r="AG62" i="56"/>
  <c r="X111" i="67"/>
  <c r="X81"/>
  <c r="Y81"/>
  <c r="Y35" s="1"/>
  <c r="Z81"/>
  <c r="Z35" s="1"/>
  <c r="H71" i="65"/>
  <c r="O69"/>
  <c r="D69"/>
  <c r="AC9" i="67"/>
  <c r="AD9" s="1"/>
  <c r="U67" i="56"/>
  <c r="AF66"/>
  <c r="AF67"/>
  <c r="X66"/>
  <c r="H68" i="65" s="1"/>
  <c r="Z66" i="56"/>
  <c r="J68" i="65" s="1"/>
  <c r="Y66" i="56"/>
  <c r="I68" i="65" s="1"/>
  <c r="S67" i="56"/>
  <c r="AA67"/>
  <c r="K68" i="65" s="1"/>
  <c r="AE67" i="56"/>
  <c r="O68" i="65" s="1"/>
  <c r="AH67" i="56"/>
  <c r="R68" i="65" s="1"/>
  <c r="E66" i="56"/>
  <c r="F67"/>
  <c r="E67" i="65" s="1"/>
  <c r="I66" i="56"/>
  <c r="H67" i="65" s="1"/>
  <c r="K67" i="56"/>
  <c r="K67" i="65" s="1"/>
  <c r="O66" i="56"/>
  <c r="O67" i="65" s="1"/>
  <c r="P67" i="56"/>
  <c r="N67" i="65" s="1"/>
  <c r="N66" i="56"/>
  <c r="P67" i="65" s="1"/>
  <c r="T66" i="56"/>
  <c r="V66"/>
  <c r="F68" i="65" s="1"/>
  <c r="AD66" i="56"/>
  <c r="N68" i="65" s="1"/>
  <c r="AG66" i="56"/>
  <c r="Q68" i="65" s="1"/>
  <c r="W67" i="56"/>
  <c r="G68" i="65" s="1"/>
  <c r="AB67" i="56"/>
  <c r="L68" i="65" s="1"/>
  <c r="AC67" i="56"/>
  <c r="M68" i="65" s="1"/>
  <c r="G66" i="56"/>
  <c r="F67" i="65" s="1"/>
  <c r="H67" i="56"/>
  <c r="G67" i="65" s="1"/>
  <c r="L66" i="56"/>
  <c r="L67" i="65" s="1"/>
  <c r="M67" i="56"/>
  <c r="J67" i="65" s="1"/>
  <c r="Q66" i="56"/>
  <c r="M67" i="65" s="1"/>
  <c r="J67" i="56"/>
  <c r="I67" i="65" s="1"/>
  <c r="AB72" i="56"/>
  <c r="Z73"/>
  <c r="AF72"/>
  <c r="W72"/>
  <c r="AC72"/>
  <c r="X73"/>
  <c r="Y73"/>
  <c r="N78"/>
  <c r="W78"/>
  <c r="G80" i="65" s="1"/>
  <c r="AB78" i="56"/>
  <c r="L80" i="65" s="1"/>
  <c r="AC78" i="56"/>
  <c r="M80" i="65" s="1"/>
  <c r="X79" i="56"/>
  <c r="H80" i="65" s="1"/>
  <c r="Z79" i="56"/>
  <c r="J80" i="65" s="1"/>
  <c r="Y79" i="56"/>
  <c r="I80" i="65" s="1"/>
  <c r="F78" i="56"/>
  <c r="G79"/>
  <c r="F79" i="65" s="1"/>
  <c r="K78" i="56"/>
  <c r="K79" i="65" s="1"/>
  <c r="L79" i="56"/>
  <c r="L79" i="65" s="1"/>
  <c r="P78" i="56"/>
  <c r="N79" i="65" s="1"/>
  <c r="Q79" i="56"/>
  <c r="M79" i="65" s="1"/>
  <c r="AF79" i="56"/>
  <c r="S78"/>
  <c r="AA78"/>
  <c r="K80" i="65" s="1"/>
  <c r="AE78" i="56"/>
  <c r="O80" i="65" s="1"/>
  <c r="AH78" i="56"/>
  <c r="T79"/>
  <c r="D80" i="65" s="1"/>
  <c r="V79" i="56"/>
  <c r="AD79"/>
  <c r="N80" i="65" s="1"/>
  <c r="AG79" i="56"/>
  <c r="Q80" i="65" s="1"/>
  <c r="E79" i="56"/>
  <c r="H78"/>
  <c r="G79" i="65" s="1"/>
  <c r="I79" i="56"/>
  <c r="H79" i="65" s="1"/>
  <c r="M78" i="56"/>
  <c r="J79" i="65" s="1"/>
  <c r="O79" i="56"/>
  <c r="O79" i="65" s="1"/>
  <c r="J78" i="56"/>
  <c r="I79" i="65" s="1"/>
  <c r="AF10" i="67"/>
  <c r="AG10" s="1"/>
  <c r="T33"/>
  <c r="T109"/>
  <c r="X10"/>
  <c r="Z10"/>
  <c r="T79"/>
  <c r="V10"/>
  <c r="W10" s="1"/>
  <c r="Y14"/>
  <c r="T83"/>
  <c r="V14"/>
  <c r="W14" s="1"/>
  <c r="Z14"/>
  <c r="T37"/>
  <c r="T113"/>
  <c r="X14"/>
  <c r="Y18"/>
  <c r="V18"/>
  <c r="W18" s="1"/>
  <c r="Z18"/>
  <c r="AA18" s="1"/>
  <c r="AB18" s="1"/>
  <c r="T64"/>
  <c r="T41"/>
  <c r="T117"/>
  <c r="T87"/>
  <c r="X18"/>
  <c r="Y22"/>
  <c r="V22"/>
  <c r="Z22"/>
  <c r="T68"/>
  <c r="V68" s="1"/>
  <c r="T121"/>
  <c r="X22"/>
  <c r="T45"/>
  <c r="W39" i="69"/>
  <c r="BU39"/>
  <c r="X39"/>
  <c r="BT39"/>
  <c r="D39"/>
  <c r="Y39" s="1"/>
  <c r="BV39"/>
  <c r="F80" i="65"/>
  <c r="F54"/>
  <c r="C28" i="69"/>
  <c r="Y44" i="67"/>
  <c r="X44"/>
  <c r="Z108"/>
  <c r="T177"/>
  <c r="V108"/>
  <c r="AA108"/>
  <c r="E28" i="69" s="1"/>
  <c r="S54" i="56"/>
  <c r="AA54"/>
  <c r="K56" i="65" s="1"/>
  <c r="AE54" i="56"/>
  <c r="O56" i="65" s="1"/>
  <c r="AH54" i="56"/>
  <c r="T55"/>
  <c r="V55"/>
  <c r="AD55"/>
  <c r="AG55"/>
  <c r="E55"/>
  <c r="H54"/>
  <c r="I55"/>
  <c r="H55" i="65" s="1"/>
  <c r="M54" i="56"/>
  <c r="O55"/>
  <c r="O55" i="65" s="1"/>
  <c r="J54" i="56"/>
  <c r="N54"/>
  <c r="T54"/>
  <c r="V54"/>
  <c r="AD54"/>
  <c r="N56" i="65" s="1"/>
  <c r="AG54" i="56"/>
  <c r="W55"/>
  <c r="G56" i="65" s="1"/>
  <c r="AB55" i="56"/>
  <c r="L56" i="65" s="1"/>
  <c r="AC55" i="56"/>
  <c r="M56" i="65" s="1"/>
  <c r="G54" i="56"/>
  <c r="F55" i="65" s="1"/>
  <c r="H55" i="56"/>
  <c r="L54"/>
  <c r="L55" i="65" s="1"/>
  <c r="M55" i="56"/>
  <c r="Q54"/>
  <c r="M55" i="65" s="1"/>
  <c r="J55" i="56"/>
  <c r="U75"/>
  <c r="N75"/>
  <c r="P75" i="65" s="1"/>
  <c r="Y11" i="67"/>
  <c r="T57"/>
  <c r="T34"/>
  <c r="V11"/>
  <c r="Z11"/>
  <c r="AF15"/>
  <c r="AG15" s="1"/>
  <c r="T61"/>
  <c r="AF19"/>
  <c r="T65"/>
  <c r="T42"/>
  <c r="Q72" i="65"/>
  <c r="N72"/>
  <c r="M61"/>
  <c r="F61"/>
  <c r="K55"/>
  <c r="Y165" i="67"/>
  <c r="AA12"/>
  <c r="AC12" s="1"/>
  <c r="AH12" s="1"/>
  <c r="AI12" s="1"/>
  <c r="C35" i="69"/>
  <c r="AG35" s="1"/>
  <c r="AI75" i="56"/>
  <c r="AJ75" s="1"/>
  <c r="AF110" i="67"/>
  <c r="C30" i="69" s="1"/>
  <c r="Y110" i="67"/>
  <c r="T179"/>
  <c r="Z110"/>
  <c r="U59" i="56"/>
  <c r="AF58"/>
  <c r="X58"/>
  <c r="H60" i="65" s="1"/>
  <c r="Z58" i="56"/>
  <c r="J60" i="65" s="1"/>
  <c r="Y58" i="56"/>
  <c r="I60" i="65" s="1"/>
  <c r="S59" i="56"/>
  <c r="AA59"/>
  <c r="AE59"/>
  <c r="AH59"/>
  <c r="E58"/>
  <c r="F59"/>
  <c r="E59" i="65" s="1"/>
  <c r="I58" i="56"/>
  <c r="K59"/>
  <c r="K59" i="65" s="1"/>
  <c r="O58" i="56"/>
  <c r="P59"/>
  <c r="N59" i="65" s="1"/>
  <c r="N58" i="56"/>
  <c r="P59" i="65" s="1"/>
  <c r="AF59" i="56"/>
  <c r="S58"/>
  <c r="AA58"/>
  <c r="K60" i="65" s="1"/>
  <c r="AE58" i="56"/>
  <c r="O60" i="65" s="1"/>
  <c r="AH58" i="56"/>
  <c r="R60" i="65" s="1"/>
  <c r="T59" i="56"/>
  <c r="V59"/>
  <c r="F60" i="65" s="1"/>
  <c r="AD59" i="56"/>
  <c r="N60" i="65" s="1"/>
  <c r="AG59" i="56"/>
  <c r="Q60" i="65" s="1"/>
  <c r="E59" i="56"/>
  <c r="H58"/>
  <c r="G59" i="65" s="1"/>
  <c r="I59" i="56"/>
  <c r="M58"/>
  <c r="J59" i="65" s="1"/>
  <c r="O59" i="56"/>
  <c r="J58"/>
  <c r="I59" i="65" s="1"/>
  <c r="J72"/>
  <c r="L61"/>
  <c r="N55"/>
  <c r="E55"/>
  <c r="AA16" i="67"/>
  <c r="AB16" s="1"/>
  <c r="AA20"/>
  <c r="AC20" s="1"/>
  <c r="AD20" s="1"/>
  <c r="AH9"/>
  <c r="C188"/>
  <c r="C142"/>
  <c r="C165"/>
  <c r="C187"/>
  <c r="C164"/>
  <c r="C141"/>
  <c r="C186"/>
  <c r="C163"/>
  <c r="F83"/>
  <c r="D83"/>
  <c r="G83"/>
  <c r="I83" s="1"/>
  <c r="H83"/>
  <c r="AN14" i="69"/>
  <c r="H4" i="58"/>
  <c r="K4"/>
  <c r="Q4" s="1"/>
  <c r="C184" i="67"/>
  <c r="C138"/>
  <c r="C161"/>
  <c r="P7" i="65"/>
  <c r="H64" i="67"/>
  <c r="N64"/>
  <c r="D56"/>
  <c r="F56"/>
  <c r="N56"/>
  <c r="K13" i="65"/>
  <c r="Q23"/>
  <c r="K5" i="58"/>
  <c r="Q5" s="1"/>
  <c r="H31" i="65"/>
  <c r="R15" i="56"/>
  <c r="K14" i="58"/>
  <c r="Q14" s="1"/>
  <c r="I28" i="65"/>
  <c r="R19" i="56"/>
  <c r="M19" i="65"/>
  <c r="R15"/>
  <c r="J15"/>
  <c r="G15"/>
  <c r="H12" i="58"/>
  <c r="K12"/>
  <c r="Q12" s="1"/>
  <c r="D167" i="67"/>
  <c r="G167"/>
  <c r="C91"/>
  <c r="C45"/>
  <c r="C121"/>
  <c r="D22" i="65"/>
  <c r="H62" i="67"/>
  <c r="F62"/>
  <c r="H8" i="58"/>
  <c r="K8"/>
  <c r="Q8" s="1"/>
  <c r="C182" i="67"/>
  <c r="C136"/>
  <c r="C159"/>
  <c r="H16" i="58"/>
  <c r="K16"/>
  <c r="Q16" s="1"/>
  <c r="C178" i="67"/>
  <c r="C132"/>
  <c r="C155"/>
  <c r="C183"/>
  <c r="C160"/>
  <c r="F118"/>
  <c r="B141"/>
  <c r="B187"/>
  <c r="B164"/>
  <c r="H118"/>
  <c r="K21"/>
  <c r="P21" s="1"/>
  <c r="Q21" s="1"/>
  <c r="K15"/>
  <c r="L15" s="1"/>
  <c r="H91"/>
  <c r="K90"/>
  <c r="N31" i="65"/>
  <c r="G17"/>
  <c r="AK44" i="56"/>
  <c r="AK45" s="1"/>
  <c r="N26" i="65"/>
  <c r="M22"/>
  <c r="R20" i="56"/>
  <c r="J14" i="65"/>
  <c r="H13"/>
  <c r="Q21"/>
  <c r="G190" i="67"/>
  <c r="N108"/>
  <c r="C6" i="69" s="1"/>
  <c r="G108" i="67"/>
  <c r="B131"/>
  <c r="H108"/>
  <c r="B154"/>
  <c r="B177"/>
  <c r="F108"/>
  <c r="D108"/>
  <c r="E108" s="1"/>
  <c r="F116"/>
  <c r="B162"/>
  <c r="H116"/>
  <c r="B139"/>
  <c r="F12"/>
  <c r="B58"/>
  <c r="D58" s="1"/>
  <c r="N12"/>
  <c r="O12" s="1"/>
  <c r="G12"/>
  <c r="B81"/>
  <c r="D12"/>
  <c r="E12" s="1"/>
  <c r="B111"/>
  <c r="B115"/>
  <c r="G115" s="1"/>
  <c r="H16"/>
  <c r="I16" s="1"/>
  <c r="J16" s="1"/>
  <c r="B39"/>
  <c r="D16"/>
  <c r="N16"/>
  <c r="O16" s="1"/>
  <c r="B85"/>
  <c r="G85" s="1"/>
  <c r="R17" i="65"/>
  <c r="L17"/>
  <c r="K17"/>
  <c r="Q17"/>
  <c r="J17"/>
  <c r="I17"/>
  <c r="N17"/>
  <c r="F16"/>
  <c r="L16"/>
  <c r="N16"/>
  <c r="D17"/>
  <c r="O17"/>
  <c r="M17"/>
  <c r="O16"/>
  <c r="I16"/>
  <c r="H17"/>
  <c r="U16"/>
  <c r="C162" i="67"/>
  <c r="D135"/>
  <c r="P31" i="65"/>
  <c r="K31"/>
  <c r="F31"/>
  <c r="P28"/>
  <c r="K26"/>
  <c r="O27"/>
  <c r="K27"/>
  <c r="R24" i="56"/>
  <c r="H22" i="65"/>
  <c r="E18"/>
  <c r="O15"/>
  <c r="R7"/>
  <c r="H68" i="67"/>
  <c r="H45" s="1"/>
  <c r="G185"/>
  <c r="D185"/>
  <c r="F185"/>
  <c r="G158"/>
  <c r="G135" s="1"/>
  <c r="H158"/>
  <c r="H135" s="1"/>
  <c r="N158"/>
  <c r="N135" s="1"/>
  <c r="F57"/>
  <c r="F34" s="1"/>
  <c r="H57"/>
  <c r="H34" s="1"/>
  <c r="G57"/>
  <c r="G34" s="1"/>
  <c r="D89"/>
  <c r="P5" i="65"/>
  <c r="F4"/>
  <c r="L4"/>
  <c r="N4"/>
  <c r="M5"/>
  <c r="J5"/>
  <c r="K5"/>
  <c r="I5"/>
  <c r="E28"/>
  <c r="M27"/>
  <c r="R23" i="56"/>
  <c r="J22" i="65"/>
  <c r="K18"/>
  <c r="O19"/>
  <c r="K19"/>
  <c r="H14"/>
  <c r="P12"/>
  <c r="P15" i="67"/>
  <c r="Q15" s="1"/>
  <c r="B136"/>
  <c r="F113"/>
  <c r="B159"/>
  <c r="H113"/>
  <c r="D14"/>
  <c r="E14" s="1"/>
  <c r="B60"/>
  <c r="B37"/>
  <c r="F14"/>
  <c r="N14"/>
  <c r="O14" s="1"/>
  <c r="F20"/>
  <c r="N20"/>
  <c r="O20" s="1"/>
  <c r="G20"/>
  <c r="B66"/>
  <c r="B43"/>
  <c r="B119"/>
  <c r="R25" i="65"/>
  <c r="L25"/>
  <c r="K25"/>
  <c r="Q25"/>
  <c r="J25"/>
  <c r="I25"/>
  <c r="F24"/>
  <c r="L24"/>
  <c r="N24"/>
  <c r="D25"/>
  <c r="B144" i="67"/>
  <c r="F121"/>
  <c r="U5" i="56"/>
  <c r="W5"/>
  <c r="AB5"/>
  <c r="AD5"/>
  <c r="AG5"/>
  <c r="W6"/>
  <c r="AB6"/>
  <c r="AD6"/>
  <c r="AG6"/>
  <c r="Q7" i="65" s="1"/>
  <c r="E6" i="56"/>
  <c r="H5"/>
  <c r="I6"/>
  <c r="H6" i="65" s="1"/>
  <c r="M5" i="56"/>
  <c r="N6"/>
  <c r="Q5"/>
  <c r="J6"/>
  <c r="I6" i="65" s="1"/>
  <c r="U6" i="56"/>
  <c r="X5"/>
  <c r="Z5"/>
  <c r="AC5"/>
  <c r="X6"/>
  <c r="Z6"/>
  <c r="AC6"/>
  <c r="G5"/>
  <c r="F6" i="65" s="1"/>
  <c r="H6" i="56"/>
  <c r="L5"/>
  <c r="L6" i="65" s="1"/>
  <c r="M6" i="56"/>
  <c r="P5"/>
  <c r="N6" i="65" s="1"/>
  <c r="Q6" i="56"/>
  <c r="T5"/>
  <c r="AE5"/>
  <c r="T6"/>
  <c r="AE6"/>
  <c r="E5"/>
  <c r="K6"/>
  <c r="K6" i="65" s="1"/>
  <c r="N5" i="56"/>
  <c r="P6" i="65" s="1"/>
  <c r="AN6" i="56"/>
  <c r="AN44" s="1"/>
  <c r="AN45" s="1"/>
  <c r="U9"/>
  <c r="S9"/>
  <c r="AA9"/>
  <c r="AF9"/>
  <c r="Y9"/>
  <c r="S10"/>
  <c r="AA10"/>
  <c r="AF10"/>
  <c r="Y10"/>
  <c r="F9"/>
  <c r="G10"/>
  <c r="K9"/>
  <c r="L10"/>
  <c r="O9"/>
  <c r="P10"/>
  <c r="N10" i="65" s="1"/>
  <c r="U10" i="56"/>
  <c r="T9"/>
  <c r="V9"/>
  <c r="AE9"/>
  <c r="AH9"/>
  <c r="T10"/>
  <c r="V10"/>
  <c r="AE10"/>
  <c r="AH10"/>
  <c r="E9"/>
  <c r="F10"/>
  <c r="I9"/>
  <c r="H10" i="65" s="1"/>
  <c r="K10" i="56"/>
  <c r="N9"/>
  <c r="P10" i="65" s="1"/>
  <c r="O10" i="56"/>
  <c r="J9"/>
  <c r="I10" i="65" s="1"/>
  <c r="X9" i="56"/>
  <c r="AC9"/>
  <c r="X10"/>
  <c r="AC10"/>
  <c r="H10"/>
  <c r="G10" i="65" s="1"/>
  <c r="L9" i="56"/>
  <c r="L10" i="65" s="1"/>
  <c r="Q10" i="56"/>
  <c r="M10" i="65" s="1"/>
  <c r="U13" i="56"/>
  <c r="U14"/>
  <c r="S13"/>
  <c r="AA13"/>
  <c r="AF13"/>
  <c r="Y13"/>
  <c r="S14"/>
  <c r="AA14"/>
  <c r="AF14"/>
  <c r="Y14"/>
  <c r="F13"/>
  <c r="G14"/>
  <c r="F14" i="65" s="1"/>
  <c r="K13" i="56"/>
  <c r="K14" i="65" s="1"/>
  <c r="L14" i="56"/>
  <c r="L14" i="65" s="1"/>
  <c r="O13" i="56"/>
  <c r="O14" i="65" s="1"/>
  <c r="P14" i="56"/>
  <c r="N14" i="65" s="1"/>
  <c r="U17" i="56"/>
  <c r="U18"/>
  <c r="W17"/>
  <c r="AB17"/>
  <c r="AD17"/>
  <c r="AG17"/>
  <c r="W18"/>
  <c r="AB18"/>
  <c r="AD18"/>
  <c r="AG18"/>
  <c r="E18"/>
  <c r="D18" i="65" s="1"/>
  <c r="H17" i="56"/>
  <c r="G18" i="65" s="1"/>
  <c r="I18" i="56"/>
  <c r="H18" i="65" s="1"/>
  <c r="M17" i="56"/>
  <c r="J18" i="65" s="1"/>
  <c r="N18" i="56"/>
  <c r="P18" i="65" s="1"/>
  <c r="Q17" i="56"/>
  <c r="M18" i="65" s="1"/>
  <c r="J18" i="56"/>
  <c r="I18" i="65" s="1"/>
  <c r="U21" i="56"/>
  <c r="U22"/>
  <c r="S21"/>
  <c r="AA21"/>
  <c r="AF21"/>
  <c r="Y21"/>
  <c r="S22"/>
  <c r="AA22"/>
  <c r="AF22"/>
  <c r="Y22"/>
  <c r="F21"/>
  <c r="E22" i="65" s="1"/>
  <c r="G22" i="56"/>
  <c r="K21"/>
  <c r="K22" i="65" s="1"/>
  <c r="L22" i="56"/>
  <c r="L22" i="65" s="1"/>
  <c r="O21" i="56"/>
  <c r="O22" i="65" s="1"/>
  <c r="P22" i="56"/>
  <c r="N22" i="65" s="1"/>
  <c r="U25" i="56"/>
  <c r="U26"/>
  <c r="W25"/>
  <c r="AB25"/>
  <c r="AD25"/>
  <c r="AG25"/>
  <c r="W26"/>
  <c r="AB26"/>
  <c r="AD26"/>
  <c r="AG26"/>
  <c r="E26"/>
  <c r="D26" i="65" s="1"/>
  <c r="H25" i="56"/>
  <c r="I26"/>
  <c r="H26" i="65" s="1"/>
  <c r="M25" i="56"/>
  <c r="J26" i="65" s="1"/>
  <c r="N26" i="56"/>
  <c r="P26" i="65" s="1"/>
  <c r="Q25" i="56"/>
  <c r="M26" i="65" s="1"/>
  <c r="J26" i="56"/>
  <c r="I26" i="65" s="1"/>
  <c r="U29" i="56"/>
  <c r="U30"/>
  <c r="T29"/>
  <c r="Y29"/>
  <c r="AC29"/>
  <c r="AH29"/>
  <c r="T30"/>
  <c r="Y30"/>
  <c r="AC30"/>
  <c r="AH30"/>
  <c r="E29"/>
  <c r="F30"/>
  <c r="I29"/>
  <c r="H30" i="65" s="1"/>
  <c r="K30" i="56"/>
  <c r="K30" i="65" s="1"/>
  <c r="N29" i="56"/>
  <c r="P30" i="65" s="1"/>
  <c r="O30" i="56"/>
  <c r="O30" i="65" s="1"/>
  <c r="J29" i="56"/>
  <c r="I30" i="65" s="1"/>
  <c r="D22" i="67"/>
  <c r="E22" s="1"/>
  <c r="F22"/>
  <c r="H22"/>
  <c r="R9" i="65"/>
  <c r="L9"/>
  <c r="D8"/>
  <c r="H8"/>
  <c r="P8"/>
  <c r="I8"/>
  <c r="G9"/>
  <c r="Q9"/>
  <c r="F9"/>
  <c r="P9" i="67"/>
  <c r="Q9" s="1"/>
  <c r="Q31" i="65"/>
  <c r="U24"/>
  <c r="O31"/>
  <c r="J31"/>
  <c r="D28"/>
  <c r="H25"/>
  <c r="I24"/>
  <c r="O24"/>
  <c r="G22"/>
  <c r="D21"/>
  <c r="M20"/>
  <c r="E20"/>
  <c r="P19"/>
  <c r="G14"/>
  <c r="F10"/>
  <c r="O6"/>
  <c r="F7"/>
  <c r="D137" i="67"/>
  <c r="G14"/>
  <c r="P11"/>
  <c r="Q11" s="1"/>
  <c r="I21" i="65"/>
  <c r="K21"/>
  <c r="L21"/>
  <c r="Q15"/>
  <c r="R21"/>
  <c r="P21"/>
  <c r="O21"/>
  <c r="N21"/>
  <c r="M21"/>
  <c r="J21"/>
  <c r="D20"/>
  <c r="H20"/>
  <c r="P20"/>
  <c r="I20"/>
  <c r="G21"/>
  <c r="N11"/>
  <c r="F67" i="67"/>
  <c r="H67"/>
  <c r="H44" s="1"/>
  <c r="G67"/>
  <c r="G44" s="1"/>
  <c r="B156"/>
  <c r="F110"/>
  <c r="B179"/>
  <c r="U3" i="56"/>
  <c r="T3"/>
  <c r="V3"/>
  <c r="V43" s="1"/>
  <c r="AE3"/>
  <c r="AH3"/>
  <c r="R5" i="65" s="1"/>
  <c r="T4" i="56"/>
  <c r="V4"/>
  <c r="V44" s="1"/>
  <c r="AE4"/>
  <c r="AH4"/>
  <c r="E3"/>
  <c r="F4"/>
  <c r="E4" i="65" s="1"/>
  <c r="I3" i="56"/>
  <c r="K4"/>
  <c r="K4" i="65" s="1"/>
  <c r="N3" i="56"/>
  <c r="O4"/>
  <c r="O4" i="65" s="1"/>
  <c r="J3" i="56"/>
  <c r="U4"/>
  <c r="W3"/>
  <c r="AB3"/>
  <c r="AD3"/>
  <c r="AG3"/>
  <c r="Q5" i="65" s="1"/>
  <c r="W4" i="56"/>
  <c r="AB4"/>
  <c r="AD4"/>
  <c r="AG4"/>
  <c r="E4"/>
  <c r="H3"/>
  <c r="I4"/>
  <c r="M3"/>
  <c r="N4"/>
  <c r="Q3"/>
  <c r="J4"/>
  <c r="U7"/>
  <c r="X7"/>
  <c r="X43" s="1"/>
  <c r="Z7"/>
  <c r="AC7"/>
  <c r="X8"/>
  <c r="Z8"/>
  <c r="AC8"/>
  <c r="G7"/>
  <c r="H8"/>
  <c r="H44" s="1"/>
  <c r="L7"/>
  <c r="M8"/>
  <c r="J8" i="65" s="1"/>
  <c r="P7" i="56"/>
  <c r="Q8"/>
  <c r="Q44" s="1"/>
  <c r="U8"/>
  <c r="S7"/>
  <c r="S43" s="1"/>
  <c r="AA7"/>
  <c r="AA43" s="1"/>
  <c r="AF7"/>
  <c r="Y7"/>
  <c r="S8"/>
  <c r="S44" s="1"/>
  <c r="AA8"/>
  <c r="AA44" s="1"/>
  <c r="AF8"/>
  <c r="Y8"/>
  <c r="F7"/>
  <c r="G8"/>
  <c r="K7"/>
  <c r="K8" i="65" s="1"/>
  <c r="L8" i="56"/>
  <c r="O7"/>
  <c r="P8"/>
  <c r="U11"/>
  <c r="U12"/>
  <c r="W11"/>
  <c r="AB11"/>
  <c r="AD11"/>
  <c r="AG11"/>
  <c r="W12"/>
  <c r="AB12"/>
  <c r="AD12"/>
  <c r="AG12"/>
  <c r="E12"/>
  <c r="H11"/>
  <c r="G12" i="65" s="1"/>
  <c r="I12" i="56"/>
  <c r="H12" i="65" s="1"/>
  <c r="M11" i="56"/>
  <c r="J12" i="65" s="1"/>
  <c r="U15" i="56"/>
  <c r="U16"/>
  <c r="AI16" s="1"/>
  <c r="AJ16" s="1"/>
  <c r="U19"/>
  <c r="U20"/>
  <c r="U23"/>
  <c r="U24"/>
  <c r="AI24" s="1"/>
  <c r="AJ24" s="1"/>
  <c r="U27"/>
  <c r="U28"/>
  <c r="N10" i="67"/>
  <c r="O10" s="1"/>
  <c r="G10"/>
  <c r="B109"/>
  <c r="H10"/>
  <c r="B79"/>
  <c r="N18"/>
  <c r="O18" s="1"/>
  <c r="G18"/>
  <c r="B87"/>
  <c r="B117"/>
  <c r="H18"/>
  <c r="I18" s="1"/>
  <c r="J18" s="1"/>
  <c r="R29" i="65"/>
  <c r="P29"/>
  <c r="O29"/>
  <c r="N29"/>
  <c r="M29"/>
  <c r="R13"/>
  <c r="P13"/>
  <c r="O13"/>
  <c r="N13"/>
  <c r="M13"/>
  <c r="E12"/>
  <c r="K12"/>
  <c r="I13" i="67"/>
  <c r="J13" s="1"/>
  <c r="I19"/>
  <c r="J19" s="1"/>
  <c r="BR43" i="64"/>
  <c r="N58" i="66"/>
  <c r="AF43" i="64"/>
  <c r="Q1" i="57"/>
  <c r="AK63" i="54"/>
  <c r="AP4"/>
  <c r="AO4"/>
  <c r="AS4"/>
  <c r="AN63"/>
  <c r="AR63"/>
  <c r="AJ63"/>
  <c r="AV7"/>
  <c r="AW7" s="1"/>
  <c r="AL4"/>
  <c r="AU4" s="1"/>
  <c r="AT63"/>
  <c r="AT4"/>
  <c r="AO63"/>
  <c r="AV9"/>
  <c r="AW9" s="1"/>
  <c r="AK4"/>
  <c r="AQ63"/>
  <c r="AM63"/>
  <c r="AI63"/>
  <c r="AR4"/>
  <c r="AN4"/>
  <c r="AJ4"/>
  <c r="AS63"/>
  <c r="AP63"/>
  <c r="AQ4"/>
  <c r="AM4"/>
  <c r="AV3"/>
  <c r="AW3" s="1"/>
  <c r="AN41" i="55"/>
  <c r="BQ41" s="1"/>
  <c r="AN37"/>
  <c r="BQ37" s="1"/>
  <c r="AN33"/>
  <c r="BQ33" s="1"/>
  <c r="AN29"/>
  <c r="BQ29" s="1"/>
  <c r="AN23"/>
  <c r="BQ23" s="1"/>
  <c r="AN19"/>
  <c r="BQ19" s="1"/>
  <c r="AN15"/>
  <c r="BQ15" s="1"/>
  <c r="AN11"/>
  <c r="BQ11" s="1"/>
  <c r="AN5"/>
  <c r="BQ5" s="1"/>
  <c r="BN112" i="53"/>
  <c r="BN53"/>
  <c r="AD39" i="55"/>
  <c r="AD35"/>
  <c r="AD31"/>
  <c r="AD27"/>
  <c r="AD25"/>
  <c r="AD21"/>
  <c r="AD17"/>
  <c r="AD13"/>
  <c r="AD9"/>
  <c r="AD7"/>
  <c r="AD3"/>
  <c r="K90" i="57"/>
  <c r="Q90" s="1"/>
  <c r="K89"/>
  <c r="Q89" s="1"/>
  <c r="K88"/>
  <c r="Q88" s="1"/>
  <c r="K87"/>
  <c r="Q87" s="1"/>
  <c r="K86"/>
  <c r="Q86" s="1"/>
  <c r="K85"/>
  <c r="Q85" s="1"/>
  <c r="K84"/>
  <c r="Q84" s="1"/>
  <c r="K83"/>
  <c r="Q83" s="1"/>
  <c r="K82"/>
  <c r="Q82" s="1"/>
  <c r="K81"/>
  <c r="Q81" s="1"/>
  <c r="K80"/>
  <c r="Q80" s="1"/>
  <c r="K79"/>
  <c r="Q79" s="1"/>
  <c r="K78"/>
  <c r="Q78" s="1"/>
  <c r="K77"/>
  <c r="Q77" s="1"/>
  <c r="K76"/>
  <c r="Q76" s="1"/>
  <c r="K75"/>
  <c r="Q75" s="1"/>
  <c r="K74"/>
  <c r="Q74" s="1"/>
  <c r="K73"/>
  <c r="Q73" s="1"/>
  <c r="K72"/>
  <c r="Q72" s="1"/>
  <c r="K71"/>
  <c r="Q71" s="1"/>
  <c r="K69"/>
  <c r="Q69" s="1"/>
  <c r="K68"/>
  <c r="Q68" s="1"/>
  <c r="K67"/>
  <c r="Q67" s="1"/>
  <c r="K66"/>
  <c r="Q66" s="1"/>
  <c r="K65"/>
  <c r="Q65" s="1"/>
  <c r="K64"/>
  <c r="Q64" s="1"/>
  <c r="K63"/>
  <c r="Q63" s="1"/>
  <c r="K62"/>
  <c r="Q62" s="1"/>
  <c r="K61"/>
  <c r="Q61" s="1"/>
  <c r="K60"/>
  <c r="Q60" s="1"/>
  <c r="K59"/>
  <c r="Q59" s="1"/>
  <c r="K58"/>
  <c r="Q58" s="1"/>
  <c r="K57"/>
  <c r="Q57" s="1"/>
  <c r="K56"/>
  <c r="Q56" s="1"/>
  <c r="K55"/>
  <c r="Q55" s="1"/>
  <c r="K54"/>
  <c r="Q54" s="1"/>
  <c r="K53"/>
  <c r="Q53" s="1"/>
  <c r="K52"/>
  <c r="Q52" s="1"/>
  <c r="K51"/>
  <c r="Q51" s="1"/>
  <c r="K50"/>
  <c r="Q50" s="1"/>
  <c r="K43"/>
  <c r="Q43" s="1"/>
  <c r="K42"/>
  <c r="Q42" s="1"/>
  <c r="K41"/>
  <c r="Q41" s="1"/>
  <c r="K40"/>
  <c r="Q40" s="1"/>
  <c r="K39"/>
  <c r="Q39" s="1"/>
  <c r="K38"/>
  <c r="Q38" s="1"/>
  <c r="K37"/>
  <c r="Q37" s="1"/>
  <c r="K36"/>
  <c r="Q36" s="1"/>
  <c r="K35"/>
  <c r="Q35" s="1"/>
  <c r="K34"/>
  <c r="Q34" s="1"/>
  <c r="K33"/>
  <c r="Q33" s="1"/>
  <c r="K32"/>
  <c r="Q32" s="1"/>
  <c r="K31"/>
  <c r="Q31" s="1"/>
  <c r="K30"/>
  <c r="Q30" s="1"/>
  <c r="K29"/>
  <c r="Q29" s="1"/>
  <c r="K28"/>
  <c r="Q28" s="1"/>
  <c r="K27"/>
  <c r="Q27" s="1"/>
  <c r="K26"/>
  <c r="Q26" s="1"/>
  <c r="K25"/>
  <c r="Q25" s="1"/>
  <c r="K24"/>
  <c r="Q24" s="1"/>
  <c r="K22"/>
  <c r="Q22" s="1"/>
  <c r="K21"/>
  <c r="Q21" s="1"/>
  <c r="K20"/>
  <c r="Q20" s="1"/>
  <c r="K19"/>
  <c r="Q19" s="1"/>
  <c r="K18"/>
  <c r="Q18" s="1"/>
  <c r="K17"/>
  <c r="Q17" s="1"/>
  <c r="K16"/>
  <c r="Q16" s="1"/>
  <c r="K15"/>
  <c r="Q15" s="1"/>
  <c r="K14"/>
  <c r="Q14" s="1"/>
  <c r="K13"/>
  <c r="Q13" s="1"/>
  <c r="K12"/>
  <c r="Q12" s="1"/>
  <c r="K11"/>
  <c r="Q11" s="1"/>
  <c r="K10"/>
  <c r="Q10" s="1"/>
  <c r="K9"/>
  <c r="Q9" s="1"/>
  <c r="K8"/>
  <c r="Q8" s="1"/>
  <c r="K7"/>
  <c r="Q7" s="1"/>
  <c r="K6"/>
  <c r="Q6" s="1"/>
  <c r="K5"/>
  <c r="Q5" s="1"/>
  <c r="K4"/>
  <c r="Q4" s="1"/>
  <c r="K3"/>
  <c r="Q3" s="1"/>
  <c r="AA70" i="54"/>
  <c r="Z72"/>
  <c r="B64"/>
  <c r="W64"/>
  <c r="A66"/>
  <c r="X62"/>
  <c r="AV62"/>
  <c r="AW62" s="1"/>
  <c r="AA5"/>
  <c r="Z7"/>
  <c r="F193" i="67"/>
  <c r="H193"/>
  <c r="K193"/>
  <c r="P193"/>
  <c r="D193"/>
  <c r="I193"/>
  <c r="X171"/>
  <c r="AC171"/>
  <c r="AH171"/>
  <c r="Y171"/>
  <c r="AF171"/>
  <c r="F150"/>
  <c r="H150"/>
  <c r="K150"/>
  <c r="P150"/>
  <c r="V150"/>
  <c r="Y150"/>
  <c r="AF150"/>
  <c r="D150"/>
  <c r="I150"/>
  <c r="X150"/>
  <c r="F148"/>
  <c r="H148"/>
  <c r="K148"/>
  <c r="P148"/>
  <c r="V148"/>
  <c r="Y148"/>
  <c r="AF148"/>
  <c r="D148"/>
  <c r="I148"/>
  <c r="X148"/>
  <c r="F145"/>
  <c r="H145"/>
  <c r="K145"/>
  <c r="P145"/>
  <c r="V145"/>
  <c r="Y145"/>
  <c r="AF145"/>
  <c r="D145"/>
  <c r="I145"/>
  <c r="X145"/>
  <c r="C137"/>
  <c r="W127"/>
  <c r="Y127"/>
  <c r="AA127"/>
  <c r="AC127"/>
  <c r="AE127"/>
  <c r="AG127"/>
  <c r="AI127"/>
  <c r="T150"/>
  <c r="T196"/>
  <c r="X127"/>
  <c r="AB127"/>
  <c r="AF127"/>
  <c r="W126"/>
  <c r="Y126"/>
  <c r="AA126"/>
  <c r="AC126"/>
  <c r="AE126"/>
  <c r="AG126"/>
  <c r="AI126"/>
  <c r="T149"/>
  <c r="T195"/>
  <c r="X126"/>
  <c r="AB126"/>
  <c r="AF126"/>
  <c r="T172"/>
  <c r="W125"/>
  <c r="Y125"/>
  <c r="AA125"/>
  <c r="AC125"/>
  <c r="AE125"/>
  <c r="AG125"/>
  <c r="AI125"/>
  <c r="T148"/>
  <c r="T194"/>
  <c r="X125"/>
  <c r="AB125"/>
  <c r="AF125"/>
  <c r="W124"/>
  <c r="Y124"/>
  <c r="AA124"/>
  <c r="AC124"/>
  <c r="AE124"/>
  <c r="AG124"/>
  <c r="AI124"/>
  <c r="T147"/>
  <c r="T193"/>
  <c r="X124"/>
  <c r="AB124"/>
  <c r="AF124"/>
  <c r="T170"/>
  <c r="U169"/>
  <c r="U192"/>
  <c r="U141"/>
  <c r="AH123"/>
  <c r="V123"/>
  <c r="X123"/>
  <c r="Z123"/>
  <c r="AB123"/>
  <c r="AD123"/>
  <c r="AF123"/>
  <c r="AI123"/>
  <c r="T146"/>
  <c r="T192"/>
  <c r="W123"/>
  <c r="AA123"/>
  <c r="AE123"/>
  <c r="T169"/>
  <c r="F94"/>
  <c r="H94"/>
  <c r="K94"/>
  <c r="P94"/>
  <c r="D94"/>
  <c r="I94"/>
  <c r="F51"/>
  <c r="H51"/>
  <c r="K51"/>
  <c r="P51"/>
  <c r="D51"/>
  <c r="I51"/>
  <c r="F46"/>
  <c r="H46"/>
  <c r="K46"/>
  <c r="P46"/>
  <c r="D46"/>
  <c r="I46"/>
  <c r="C51"/>
  <c r="C97"/>
  <c r="C74"/>
  <c r="C127"/>
  <c r="C50"/>
  <c r="C96"/>
  <c r="C126"/>
  <c r="C49"/>
  <c r="C95"/>
  <c r="C72"/>
  <c r="C125"/>
  <c r="C48"/>
  <c r="C94"/>
  <c r="C124"/>
  <c r="U70"/>
  <c r="U93"/>
  <c r="U68"/>
  <c r="U45"/>
  <c r="U44"/>
  <c r="U90"/>
  <c r="U120"/>
  <c r="U43"/>
  <c r="U89"/>
  <c r="U119"/>
  <c r="U42"/>
  <c r="U88"/>
  <c r="U41"/>
  <c r="U87"/>
  <c r="U40"/>
  <c r="U86"/>
  <c r="U116"/>
  <c r="U39"/>
  <c r="U85"/>
  <c r="U115"/>
  <c r="U38"/>
  <c r="U84"/>
  <c r="AL93" i="56"/>
  <c r="AL92"/>
  <c r="F195" i="67"/>
  <c r="H195"/>
  <c r="K195"/>
  <c r="P195"/>
  <c r="D195"/>
  <c r="I195"/>
  <c r="F192"/>
  <c r="H192"/>
  <c r="K192"/>
  <c r="P192"/>
  <c r="G192"/>
  <c r="N192"/>
  <c r="X173"/>
  <c r="AC173"/>
  <c r="AH173"/>
  <c r="Y173"/>
  <c r="AF173"/>
  <c r="C145"/>
  <c r="C191"/>
  <c r="C168"/>
  <c r="U167"/>
  <c r="U144"/>
  <c r="U183"/>
  <c r="U137"/>
  <c r="U182"/>
  <c r="U136"/>
  <c r="F96"/>
  <c r="H96"/>
  <c r="K96"/>
  <c r="P96"/>
  <c r="D96"/>
  <c r="I96"/>
  <c r="X74"/>
  <c r="Z74"/>
  <c r="AC74"/>
  <c r="AH74"/>
  <c r="Y74"/>
  <c r="AF74"/>
  <c r="X72"/>
  <c r="Z72"/>
  <c r="AC72"/>
  <c r="AH72"/>
  <c r="Y72"/>
  <c r="AF72"/>
  <c r="G51"/>
  <c r="F49"/>
  <c r="H49"/>
  <c r="K49"/>
  <c r="P49"/>
  <c r="D49"/>
  <c r="I49"/>
  <c r="F47"/>
  <c r="H47"/>
  <c r="K47"/>
  <c r="P47"/>
  <c r="G47"/>
  <c r="N47"/>
  <c r="G46"/>
  <c r="T171" i="54"/>
  <c r="F171"/>
  <c r="H171"/>
  <c r="J171"/>
  <c r="L171"/>
  <c r="N171"/>
  <c r="P171"/>
  <c r="R171"/>
  <c r="T167"/>
  <c r="E166"/>
  <c r="D167"/>
  <c r="F167"/>
  <c r="H167"/>
  <c r="J167"/>
  <c r="L167"/>
  <c r="N167"/>
  <c r="P167"/>
  <c r="R167"/>
  <c r="T169"/>
  <c r="D169"/>
  <c r="G169"/>
  <c r="I169"/>
  <c r="K169"/>
  <c r="M169"/>
  <c r="V169" s="1"/>
  <c r="O169"/>
  <c r="S169"/>
  <c r="P48" i="57"/>
  <c r="G48"/>
  <c r="P1"/>
  <c r="AF184" i="67"/>
  <c r="T165" i="54"/>
  <c r="F165"/>
  <c r="H165"/>
  <c r="J165"/>
  <c r="L165"/>
  <c r="N165"/>
  <c r="P165"/>
  <c r="R165"/>
  <c r="T173"/>
  <c r="E172"/>
  <c r="D173"/>
  <c r="F173"/>
  <c r="H173"/>
  <c r="J173"/>
  <c r="L173"/>
  <c r="N173"/>
  <c r="P173"/>
  <c r="R173"/>
  <c r="T175"/>
  <c r="D175"/>
  <c r="G175"/>
  <c r="I175"/>
  <c r="K175"/>
  <c r="M175"/>
  <c r="V175" s="1"/>
  <c r="O175"/>
  <c r="S175"/>
  <c r="AQ163"/>
  <c r="AS163"/>
  <c r="AC163"/>
  <c r="AF163"/>
  <c r="AH163"/>
  <c r="AJ163"/>
  <c r="AL163"/>
  <c r="AU163" s="1"/>
  <c r="AN163"/>
  <c r="AE92" i="56"/>
  <c r="F65" i="67"/>
  <c r="H65"/>
  <c r="H42" s="1"/>
  <c r="G65"/>
  <c r="D65"/>
  <c r="F59"/>
  <c r="H59"/>
  <c r="H36" s="1"/>
  <c r="N59"/>
  <c r="N36" s="1"/>
  <c r="G59"/>
  <c r="F179"/>
  <c r="H179"/>
  <c r="D179"/>
  <c r="N179"/>
  <c r="F55"/>
  <c r="H55"/>
  <c r="H32" s="1"/>
  <c r="G55"/>
  <c r="N55"/>
  <c r="F189"/>
  <c r="H189"/>
  <c r="H143" s="1"/>
  <c r="D189"/>
  <c r="D143" s="1"/>
  <c r="AF157"/>
  <c r="Y61"/>
  <c r="Y38" s="1"/>
  <c r="X61"/>
  <c r="AF177"/>
  <c r="Z55"/>
  <c r="Z32" s="1"/>
  <c r="V55"/>
  <c r="AF68"/>
  <c r="X68"/>
  <c r="Z68"/>
  <c r="Z45" s="1"/>
  <c r="Y68"/>
  <c r="V82"/>
  <c r="AF82"/>
  <c r="X11" i="54"/>
  <c r="AV11"/>
  <c r="AW11" s="1"/>
  <c r="B11"/>
  <c r="A13"/>
  <c r="X5"/>
  <c r="AV5"/>
  <c r="AW5" s="1"/>
  <c r="AL44" i="56"/>
  <c r="AL45" s="1"/>
  <c r="F196" i="67"/>
  <c r="H196"/>
  <c r="K196"/>
  <c r="P196"/>
  <c r="F194"/>
  <c r="H194"/>
  <c r="K194"/>
  <c r="P194"/>
  <c r="F191"/>
  <c r="H191"/>
  <c r="K191"/>
  <c r="P191"/>
  <c r="F149"/>
  <c r="H149"/>
  <c r="K149"/>
  <c r="P149"/>
  <c r="V149"/>
  <c r="Y149"/>
  <c r="AF149"/>
  <c r="F147"/>
  <c r="H147"/>
  <c r="K147"/>
  <c r="P147"/>
  <c r="V147"/>
  <c r="Y147"/>
  <c r="AF147"/>
  <c r="F146"/>
  <c r="H146"/>
  <c r="K146"/>
  <c r="P146"/>
  <c r="V146"/>
  <c r="Y146"/>
  <c r="AF146"/>
  <c r="U131"/>
  <c r="U177"/>
  <c r="C131"/>
  <c r="C177"/>
  <c r="F97"/>
  <c r="H97"/>
  <c r="K97"/>
  <c r="P97"/>
  <c r="F95"/>
  <c r="H95"/>
  <c r="K95"/>
  <c r="P95"/>
  <c r="F93"/>
  <c r="H93"/>
  <c r="K93"/>
  <c r="P93"/>
  <c r="F92"/>
  <c r="H92"/>
  <c r="K92"/>
  <c r="P92"/>
  <c r="X73"/>
  <c r="Z73"/>
  <c r="AC73"/>
  <c r="AH73"/>
  <c r="X71"/>
  <c r="Z71"/>
  <c r="AC71"/>
  <c r="AH71"/>
  <c r="X70"/>
  <c r="Z70"/>
  <c r="AC70"/>
  <c r="AH70"/>
  <c r="F50"/>
  <c r="H50"/>
  <c r="K50"/>
  <c r="P50"/>
  <c r="F48"/>
  <c r="H48"/>
  <c r="K48"/>
  <c r="P48"/>
  <c r="W28"/>
  <c r="Y28"/>
  <c r="AA28"/>
  <c r="AC28"/>
  <c r="AE28"/>
  <c r="AG28"/>
  <c r="AI28"/>
  <c r="T51"/>
  <c r="T97"/>
  <c r="W27"/>
  <c r="Y27"/>
  <c r="AA27"/>
  <c r="AC27"/>
  <c r="AE27"/>
  <c r="AG27"/>
  <c r="AI27"/>
  <c r="T50"/>
  <c r="T96"/>
  <c r="W26"/>
  <c r="Y26"/>
  <c r="AA26"/>
  <c r="AC26"/>
  <c r="AE26"/>
  <c r="AG26"/>
  <c r="AI26"/>
  <c r="T49"/>
  <c r="T95"/>
  <c r="W25"/>
  <c r="Y25"/>
  <c r="AA25"/>
  <c r="AC25"/>
  <c r="AE25"/>
  <c r="AG25"/>
  <c r="AI25"/>
  <c r="T48"/>
  <c r="T94"/>
  <c r="C46"/>
  <c r="C92"/>
  <c r="C44"/>
  <c r="C90"/>
  <c r="C43"/>
  <c r="C89"/>
  <c r="C42"/>
  <c r="C88"/>
  <c r="C41"/>
  <c r="C87"/>
  <c r="C40"/>
  <c r="C86"/>
  <c r="C39"/>
  <c r="C85"/>
  <c r="C38"/>
  <c r="C84"/>
  <c r="U35"/>
  <c r="U81"/>
  <c r="C35"/>
  <c r="C81"/>
  <c r="U34"/>
  <c r="U80"/>
  <c r="C34"/>
  <c r="C80"/>
  <c r="U33"/>
  <c r="U79"/>
  <c r="C33"/>
  <c r="C79"/>
  <c r="U32"/>
  <c r="U78"/>
  <c r="C32"/>
  <c r="C78"/>
  <c r="U176" i="54"/>
  <c r="U174"/>
  <c r="U172"/>
  <c r="U170"/>
  <c r="U168"/>
  <c r="U166"/>
  <c r="U164"/>
  <c r="U162"/>
  <c r="E163"/>
  <c r="E162"/>
  <c r="U179"/>
  <c r="U177"/>
  <c r="T179"/>
  <c r="AQ162"/>
  <c r="AR162"/>
  <c r="AE43" i="56"/>
  <c r="Z43"/>
  <c r="F63" i="67"/>
  <c r="G63"/>
  <c r="F182"/>
  <c r="H182"/>
  <c r="D182"/>
  <c r="N182"/>
  <c r="Y89"/>
  <c r="Z89"/>
  <c r="V89"/>
  <c r="AF89"/>
  <c r="AF43" s="1"/>
  <c r="X79"/>
  <c r="V79"/>
  <c r="D81"/>
  <c r="G81"/>
  <c r="D84"/>
  <c r="F84"/>
  <c r="F38" s="1"/>
  <c r="H84"/>
  <c r="H38" s="1"/>
  <c r="V83"/>
  <c r="X83"/>
  <c r="V60"/>
  <c r="X60"/>
  <c r="AI90" i="56"/>
  <c r="U90"/>
  <c r="U91"/>
  <c r="F90"/>
  <c r="R90"/>
  <c r="R91"/>
  <c r="E90"/>
  <c r="I90"/>
  <c r="G90"/>
  <c r="M90"/>
  <c r="O90"/>
  <c r="Q90"/>
  <c r="S90"/>
  <c r="W90"/>
  <c r="AA90"/>
  <c r="AB90"/>
  <c r="AF90"/>
  <c r="AD90"/>
  <c r="Y90"/>
  <c r="AG90"/>
  <c r="AK90"/>
  <c r="AM90"/>
  <c r="E91"/>
  <c r="I91"/>
  <c r="G91"/>
  <c r="M91"/>
  <c r="O91"/>
  <c r="Q91"/>
  <c r="S91"/>
  <c r="W91"/>
  <c r="AA91"/>
  <c r="AB91"/>
  <c r="AF91"/>
  <c r="AD91"/>
  <c r="Y91"/>
  <c r="AG91"/>
  <c r="AK91"/>
  <c r="AM91"/>
  <c r="AI86"/>
  <c r="AI87"/>
  <c r="U86"/>
  <c r="U87"/>
  <c r="F86"/>
  <c r="R86"/>
  <c r="R87"/>
  <c r="E86"/>
  <c r="I86"/>
  <c r="G86"/>
  <c r="M86"/>
  <c r="O86"/>
  <c r="Q86"/>
  <c r="S86"/>
  <c r="W86"/>
  <c r="AA86"/>
  <c r="AB86"/>
  <c r="AF86"/>
  <c r="AD86"/>
  <c r="Y86"/>
  <c r="AG86"/>
  <c r="AK86"/>
  <c r="AM86"/>
  <c r="E87"/>
  <c r="I87"/>
  <c r="G87"/>
  <c r="M87"/>
  <c r="O87"/>
  <c r="Q87"/>
  <c r="S87"/>
  <c r="W87"/>
  <c r="AA87"/>
  <c r="AB87"/>
  <c r="AF87"/>
  <c r="AD87"/>
  <c r="Y87"/>
  <c r="AG87"/>
  <c r="AK87"/>
  <c r="AM87"/>
  <c r="AI82"/>
  <c r="AI83"/>
  <c r="U82"/>
  <c r="U83"/>
  <c r="F82"/>
  <c r="R82"/>
  <c r="R83"/>
  <c r="E82"/>
  <c r="I82"/>
  <c r="G82"/>
  <c r="M82"/>
  <c r="O82"/>
  <c r="Q82"/>
  <c r="S82"/>
  <c r="W82"/>
  <c r="AA82"/>
  <c r="AB82"/>
  <c r="AF82"/>
  <c r="AD82"/>
  <c r="Y82"/>
  <c r="AG82"/>
  <c r="AK82"/>
  <c r="AM82"/>
  <c r="E83"/>
  <c r="I83"/>
  <c r="G83"/>
  <c r="M83"/>
  <c r="O83"/>
  <c r="Q83"/>
  <c r="S83"/>
  <c r="W83"/>
  <c r="AA83"/>
  <c r="AB83"/>
  <c r="AF83"/>
  <c r="AD83"/>
  <c r="Y83"/>
  <c r="AG83"/>
  <c r="AK83"/>
  <c r="AM83"/>
  <c r="AH20" i="69"/>
  <c r="Y20"/>
  <c r="AH45"/>
  <c r="Z45"/>
  <c r="G47"/>
  <c r="G25"/>
  <c r="G23"/>
  <c r="F43" i="56"/>
  <c r="F88" i="67"/>
  <c r="G88"/>
  <c r="D88"/>
  <c r="F86"/>
  <c r="G86"/>
  <c r="D86"/>
  <c r="D40" s="1"/>
  <c r="N86"/>
  <c r="N40" s="1"/>
  <c r="F159"/>
  <c r="G159"/>
  <c r="N159"/>
  <c r="F82"/>
  <c r="G82"/>
  <c r="D82"/>
  <c r="D36" s="1"/>
  <c r="F78"/>
  <c r="I78" s="1"/>
  <c r="G78"/>
  <c r="D78"/>
  <c r="D32" s="1"/>
  <c r="N78"/>
  <c r="F166"/>
  <c r="G166"/>
  <c r="G143" s="1"/>
  <c r="Y66"/>
  <c r="Y43" s="1"/>
  <c r="X66"/>
  <c r="V56"/>
  <c r="V33" s="1"/>
  <c r="X84"/>
  <c r="AF154"/>
  <c r="AF131" s="1"/>
  <c r="X154"/>
  <c r="Y78"/>
  <c r="V78"/>
  <c r="AF91"/>
  <c r="V91"/>
  <c r="Y91"/>
  <c r="AA91" s="1"/>
  <c r="N58"/>
  <c r="D61"/>
  <c r="G61"/>
  <c r="G38" s="1"/>
  <c r="N61"/>
  <c r="N38" s="1"/>
  <c r="I61"/>
  <c r="D62"/>
  <c r="G62"/>
  <c r="V59"/>
  <c r="AF59"/>
  <c r="V85"/>
  <c r="X85"/>
  <c r="Z85"/>
  <c r="Z39" s="1"/>
  <c r="AF85"/>
  <c r="AF39" s="1"/>
  <c r="D4" i="54"/>
  <c r="E3" s="1"/>
  <c r="C4"/>
  <c r="V62" i="67"/>
  <c r="Y62"/>
  <c r="Y39" s="1"/>
  <c r="AI41" i="56"/>
  <c r="AI42"/>
  <c r="U41"/>
  <c r="F42"/>
  <c r="AI37"/>
  <c r="AI38"/>
  <c r="U37"/>
  <c r="U38"/>
  <c r="F38"/>
  <c r="AI33"/>
  <c r="U33"/>
  <c r="AI34"/>
  <c r="F34"/>
  <c r="AB63" i="54"/>
  <c r="AC63"/>
  <c r="AD62" s="1"/>
  <c r="U56" i="56"/>
  <c r="U57"/>
  <c r="N56"/>
  <c r="AF57"/>
  <c r="N57"/>
  <c r="P57" i="65" s="1"/>
  <c r="T56" i="56"/>
  <c r="X56"/>
  <c r="V56"/>
  <c r="F58" i="65" s="1"/>
  <c r="Z56" i="56"/>
  <c r="J58" i="65" s="1"/>
  <c r="AD56" i="56"/>
  <c r="Y56"/>
  <c r="I58" i="65" s="1"/>
  <c r="AG56" i="56"/>
  <c r="S57"/>
  <c r="W57"/>
  <c r="AA57"/>
  <c r="AB57"/>
  <c r="AE57"/>
  <c r="AC57"/>
  <c r="AH57"/>
  <c r="E56"/>
  <c r="F57"/>
  <c r="G56"/>
  <c r="H57"/>
  <c r="I56"/>
  <c r="H57" i="65" s="1"/>
  <c r="K57" i="56"/>
  <c r="L56"/>
  <c r="L57" i="65" s="1"/>
  <c r="M57" i="56"/>
  <c r="O56"/>
  <c r="O57" i="65" s="1"/>
  <c r="P57" i="56"/>
  <c r="Q56"/>
  <c r="J57"/>
  <c r="U64"/>
  <c r="U65"/>
  <c r="N64"/>
  <c r="AF65"/>
  <c r="N65"/>
  <c r="P65" i="65" s="1"/>
  <c r="T64" i="56"/>
  <c r="D66" i="65" s="1"/>
  <c r="X64" i="56"/>
  <c r="H66" i="65" s="1"/>
  <c r="V64" i="56"/>
  <c r="F66" i="65" s="1"/>
  <c r="Z64" i="56"/>
  <c r="AD64"/>
  <c r="N66" i="65" s="1"/>
  <c r="Y64" i="56"/>
  <c r="I66" i="65" s="1"/>
  <c r="AG64" i="56"/>
  <c r="Q66" i="65" s="1"/>
  <c r="S65" i="56"/>
  <c r="W65"/>
  <c r="G66" i="65" s="1"/>
  <c r="AA65" i="56"/>
  <c r="K66" i="65" s="1"/>
  <c r="AB65" i="56"/>
  <c r="AE65"/>
  <c r="O66" i="65" s="1"/>
  <c r="AC65" i="56"/>
  <c r="M66" i="65" s="1"/>
  <c r="AH65" i="56"/>
  <c r="R66" i="65" s="1"/>
  <c r="E64" i="56"/>
  <c r="F65"/>
  <c r="G64"/>
  <c r="F65" i="65" s="1"/>
  <c r="H65" i="56"/>
  <c r="G65" i="65" s="1"/>
  <c r="I64" i="56"/>
  <c r="H65" i="65" s="1"/>
  <c r="K65" i="56"/>
  <c r="K65" i="65" s="1"/>
  <c r="L64" i="56"/>
  <c r="L65" i="65" s="1"/>
  <c r="M65" i="56"/>
  <c r="J65" i="65" s="1"/>
  <c r="O64" i="56"/>
  <c r="O65" i="65" s="1"/>
  <c r="P65" i="56"/>
  <c r="N65" i="65" s="1"/>
  <c r="Q64" i="56"/>
  <c r="M65" i="65" s="1"/>
  <c r="J65" i="56"/>
  <c r="I65" i="65" s="1"/>
  <c r="U72" i="56"/>
  <c r="U73"/>
  <c r="N72"/>
  <c r="AF73"/>
  <c r="N73"/>
  <c r="T72"/>
  <c r="D74" i="65" s="1"/>
  <c r="X72" i="56"/>
  <c r="V72"/>
  <c r="F74" i="65" s="1"/>
  <c r="Z72" i="56"/>
  <c r="AD72"/>
  <c r="N74" i="65" s="1"/>
  <c r="Y72" i="56"/>
  <c r="AG72"/>
  <c r="Q74" i="65" s="1"/>
  <c r="S73" i="56"/>
  <c r="W73"/>
  <c r="AA73"/>
  <c r="K74" i="65" s="1"/>
  <c r="AB73" i="56"/>
  <c r="L74" i="65" s="1"/>
  <c r="AE73" i="56"/>
  <c r="O74" i="65" s="1"/>
  <c r="AC73" i="56"/>
  <c r="AH73"/>
  <c r="E72"/>
  <c r="F73"/>
  <c r="E73" i="65" s="1"/>
  <c r="G72" i="56"/>
  <c r="F73" i="65" s="1"/>
  <c r="H73" i="56"/>
  <c r="G73" i="65" s="1"/>
  <c r="I72" i="56"/>
  <c r="H73" i="65" s="1"/>
  <c r="K73" i="56"/>
  <c r="K73" i="65" s="1"/>
  <c r="L72" i="56"/>
  <c r="L73" i="65" s="1"/>
  <c r="M73" i="56"/>
  <c r="J73" i="65" s="1"/>
  <c r="O72" i="56"/>
  <c r="O73" i="65" s="1"/>
  <c r="P73" i="56"/>
  <c r="N73" i="65" s="1"/>
  <c r="Q72" i="56"/>
  <c r="M73" i="65" s="1"/>
  <c r="J73" i="56"/>
  <c r="I73" i="65" s="1"/>
  <c r="AI80" i="56"/>
  <c r="AI81"/>
  <c r="U80"/>
  <c r="U81"/>
  <c r="N80"/>
  <c r="AF81"/>
  <c r="N81"/>
  <c r="S80"/>
  <c r="V80"/>
  <c r="X80"/>
  <c r="Z80"/>
  <c r="AB80"/>
  <c r="AD80"/>
  <c r="AG80"/>
  <c r="S81"/>
  <c r="V81"/>
  <c r="X81"/>
  <c r="Z81"/>
  <c r="AB81"/>
  <c r="AD81"/>
  <c r="AG81"/>
  <c r="E81"/>
  <c r="F80"/>
  <c r="G81"/>
  <c r="H80"/>
  <c r="I81"/>
  <c r="J80"/>
  <c r="M81"/>
  <c r="K80"/>
  <c r="K92" s="1"/>
  <c r="L81"/>
  <c r="Q80"/>
  <c r="P81"/>
  <c r="O80"/>
  <c r="AH80"/>
  <c r="BX47" i="55"/>
  <c r="BX1"/>
  <c r="AI39" i="56"/>
  <c r="AI40"/>
  <c r="U39"/>
  <c r="U40"/>
  <c r="AI35"/>
  <c r="AI36"/>
  <c r="U35"/>
  <c r="U36"/>
  <c r="AI31"/>
  <c r="AI32"/>
  <c r="U31"/>
  <c r="U32"/>
  <c r="AI88"/>
  <c r="AI89"/>
  <c r="U88"/>
  <c r="AI84"/>
  <c r="AI85"/>
  <c r="U84"/>
  <c r="AB4" i="54"/>
  <c r="AC4"/>
  <c r="AD3" s="1"/>
  <c r="U54" i="56"/>
  <c r="U55"/>
  <c r="N55"/>
  <c r="AF54"/>
  <c r="U62"/>
  <c r="U63"/>
  <c r="N63"/>
  <c r="AF62"/>
  <c r="U70"/>
  <c r="U71"/>
  <c r="AI71" s="1"/>
  <c r="AJ71" s="1"/>
  <c r="N71"/>
  <c r="P71" i="65" s="1"/>
  <c r="AF70" i="56"/>
  <c r="U78"/>
  <c r="U79"/>
  <c r="N79"/>
  <c r="AF78"/>
  <c r="F22" i="69"/>
  <c r="AS22" s="1"/>
  <c r="AI22"/>
  <c r="AG22"/>
  <c r="D22"/>
  <c r="R90" i="65"/>
  <c r="Q90"/>
  <c r="N90"/>
  <c r="L90"/>
  <c r="J90"/>
  <c r="P90"/>
  <c r="M90"/>
  <c r="I90"/>
  <c r="S90" s="1"/>
  <c r="O90"/>
  <c r="P89"/>
  <c r="S89" s="1"/>
  <c r="R86"/>
  <c r="Q86"/>
  <c r="P86"/>
  <c r="N86"/>
  <c r="L86"/>
  <c r="J86"/>
  <c r="M86"/>
  <c r="I86"/>
  <c r="S86" s="1"/>
  <c r="O86"/>
  <c r="P85"/>
  <c r="S85" s="1"/>
  <c r="R82"/>
  <c r="Q82"/>
  <c r="N82"/>
  <c r="L82"/>
  <c r="J82"/>
  <c r="M82"/>
  <c r="I82"/>
  <c r="E82"/>
  <c r="S82" s="1"/>
  <c r="O82"/>
  <c r="P81"/>
  <c r="S81" s="1"/>
  <c r="R78"/>
  <c r="Q78"/>
  <c r="P78"/>
  <c r="N78"/>
  <c r="L78"/>
  <c r="J78"/>
  <c r="M78"/>
  <c r="I78"/>
  <c r="O78"/>
  <c r="P77"/>
  <c r="R74"/>
  <c r="I74"/>
  <c r="R70"/>
  <c r="Q70"/>
  <c r="P70"/>
  <c r="N70"/>
  <c r="L70"/>
  <c r="J70"/>
  <c r="M70"/>
  <c r="I70"/>
  <c r="O70"/>
  <c r="P69"/>
  <c r="L66"/>
  <c r="J66"/>
  <c r="P66"/>
  <c r="R62"/>
  <c r="Q62"/>
  <c r="O62"/>
  <c r="P62"/>
  <c r="N62"/>
  <c r="L62"/>
  <c r="J62"/>
  <c r="M62"/>
  <c r="I62"/>
  <c r="P61"/>
  <c r="R58"/>
  <c r="M58"/>
  <c r="R54"/>
  <c r="Q54"/>
  <c r="O54"/>
  <c r="P54"/>
  <c r="N54"/>
  <c r="L54"/>
  <c r="J54"/>
  <c r="M54"/>
  <c r="I54"/>
  <c r="P53"/>
  <c r="N109" i="67"/>
  <c r="C7" i="69" s="1"/>
  <c r="D109" i="67"/>
  <c r="D7" i="69" s="1"/>
  <c r="N110" i="67"/>
  <c r="C8" i="69" s="1"/>
  <c r="D110" i="67"/>
  <c r="G110"/>
  <c r="N111"/>
  <c r="C9" i="69" s="1"/>
  <c r="D111" i="67"/>
  <c r="G111"/>
  <c r="N112"/>
  <c r="C10" i="69" s="1"/>
  <c r="D112" i="67"/>
  <c r="E112" s="1"/>
  <c r="G112"/>
  <c r="I112" s="1"/>
  <c r="N113"/>
  <c r="D113"/>
  <c r="E113" s="1"/>
  <c r="G113"/>
  <c r="N114"/>
  <c r="C12" i="69" s="1"/>
  <c r="D114" i="67"/>
  <c r="D12" i="69" s="1"/>
  <c r="G114" i="67"/>
  <c r="I114" s="1"/>
  <c r="E12" i="69" s="1"/>
  <c r="N115" i="67"/>
  <c r="C13" i="69" s="1"/>
  <c r="D115" i="67"/>
  <c r="N116"/>
  <c r="C14" i="69" s="1"/>
  <c r="D116" i="67"/>
  <c r="E116" s="1"/>
  <c r="G116"/>
  <c r="N117"/>
  <c r="D117"/>
  <c r="D15" i="69" s="1"/>
  <c r="G117" i="67"/>
  <c r="N118"/>
  <c r="C16" i="69" s="1"/>
  <c r="D118" i="67"/>
  <c r="G118"/>
  <c r="N119"/>
  <c r="N120"/>
  <c r="C18" i="69" s="1"/>
  <c r="D120" i="67"/>
  <c r="G120"/>
  <c r="I120" s="1"/>
  <c r="N121"/>
  <c r="C19" i="69" s="1"/>
  <c r="D121" i="67"/>
  <c r="E121" s="1"/>
  <c r="G121"/>
  <c r="AI53" i="56"/>
  <c r="AJ53" s="1"/>
  <c r="U52"/>
  <c r="AI52" s="1"/>
  <c r="AJ52" s="1"/>
  <c r="F53"/>
  <c r="U58"/>
  <c r="AI61"/>
  <c r="AJ61" s="1"/>
  <c r="U60"/>
  <c r="E62" i="65" s="1"/>
  <c r="U66" i="56"/>
  <c r="E68" i="65" s="1"/>
  <c r="AI69" i="56"/>
  <c r="AJ69" s="1"/>
  <c r="U68"/>
  <c r="E70" i="65" s="1"/>
  <c r="AI74" i="56"/>
  <c r="AJ74" s="1"/>
  <c r="T75" i="65" s="1"/>
  <c r="U74" i="56"/>
  <c r="E76" i="65" s="1"/>
  <c r="AI76" i="56"/>
  <c r="AJ76" s="1"/>
  <c r="U77"/>
  <c r="F21" i="69"/>
  <c r="AX21" s="1"/>
  <c r="E21"/>
  <c r="D21"/>
  <c r="C21"/>
  <c r="F24"/>
  <c r="AY24" s="1"/>
  <c r="AI24"/>
  <c r="AH24"/>
  <c r="AG24"/>
  <c r="T112" i="67"/>
  <c r="V13"/>
  <c r="X13"/>
  <c r="Z13"/>
  <c r="T114"/>
  <c r="V15"/>
  <c r="W15" s="1"/>
  <c r="X15"/>
  <c r="Z15"/>
  <c r="T116"/>
  <c r="V17"/>
  <c r="W17" s="1"/>
  <c r="X17"/>
  <c r="Z17"/>
  <c r="T118"/>
  <c r="V19"/>
  <c r="W19" s="1"/>
  <c r="X19"/>
  <c r="Z19"/>
  <c r="T120"/>
  <c r="V21"/>
  <c r="X21"/>
  <c r="Z21"/>
  <c r="AH23"/>
  <c r="T122"/>
  <c r="V23"/>
  <c r="X23"/>
  <c r="Z23"/>
  <c r="AC42" i="69"/>
  <c r="AT42"/>
  <c r="AR42"/>
  <c r="AP42"/>
  <c r="AC45"/>
  <c r="AT45"/>
  <c r="AR45"/>
  <c r="AP45"/>
  <c r="AC47"/>
  <c r="AT47"/>
  <c r="AR47"/>
  <c r="AP47"/>
  <c r="AI7" i="56"/>
  <c r="AI15"/>
  <c r="AJ15" s="1"/>
  <c r="AI20"/>
  <c r="AJ20" s="1"/>
  <c r="AI23"/>
  <c r="AJ23" s="1"/>
  <c r="AI28"/>
  <c r="AJ28" s="1"/>
  <c r="F43" i="69"/>
  <c r="AI43"/>
  <c r="AH43"/>
  <c r="AG43"/>
  <c r="AG39"/>
  <c r="AG31"/>
  <c r="F46"/>
  <c r="E46"/>
  <c r="D46"/>
  <c r="C46"/>
  <c r="F44"/>
  <c r="E44"/>
  <c r="D44"/>
  <c r="C44"/>
  <c r="AI14" i="56"/>
  <c r="R92" i="65"/>
  <c r="P92"/>
  <c r="S92" s="1"/>
  <c r="R88"/>
  <c r="P88"/>
  <c r="S88" s="1"/>
  <c r="R84"/>
  <c r="P84"/>
  <c r="S84" s="1"/>
  <c r="R80"/>
  <c r="R76"/>
  <c r="P76"/>
  <c r="R72"/>
  <c r="P72"/>
  <c r="R56"/>
  <c r="P56"/>
  <c r="AS68" i="54"/>
  <c r="AJ64"/>
  <c r="AR68"/>
  <c r="AC66"/>
  <c r="AG64"/>
  <c r="AN68"/>
  <c r="AK68"/>
  <c r="AN64"/>
  <c r="AC68"/>
  <c r="AQ66"/>
  <c r="AK64"/>
  <c r="AA69"/>
  <c r="AL68"/>
  <c r="AO64"/>
  <c r="AJ68"/>
  <c r="AM66"/>
  <c r="AN66"/>
  <c r="AC64"/>
  <c r="S9"/>
  <c r="G7"/>
  <c r="C7"/>
  <c r="N9"/>
  <c r="B6"/>
  <c r="L7"/>
  <c r="D9"/>
  <c r="J9"/>
  <c r="C5"/>
  <c r="J7"/>
  <c r="H9"/>
  <c r="B8"/>
  <c r="R7"/>
  <c r="S7"/>
  <c r="P9"/>
  <c r="J5"/>
  <c r="P7"/>
  <c r="H5"/>
  <c r="B63"/>
  <c r="AF64"/>
  <c r="AM68"/>
  <c r="AA67"/>
  <c r="AM64"/>
  <c r="AS64"/>
  <c r="AB68"/>
  <c r="AR66"/>
  <c r="AQ64"/>
  <c r="AI68"/>
  <c r="AR64"/>
  <c r="AO68"/>
  <c r="AQ68"/>
  <c r="AS66"/>
  <c r="AA65"/>
  <c r="AO66"/>
  <c r="AG68"/>
  <c r="AG66"/>
  <c r="AB64"/>
  <c r="D7"/>
  <c r="N7"/>
  <c r="C9"/>
  <c r="L9"/>
  <c r="L5"/>
  <c r="T7"/>
  <c r="K9"/>
  <c r="D5"/>
  <c r="H7"/>
  <c r="R9"/>
  <c r="G5"/>
  <c r="K7"/>
  <c r="O7"/>
  <c r="B10"/>
  <c r="R5"/>
  <c r="M7"/>
  <c r="G9"/>
  <c r="Z35" i="69" l="1"/>
  <c r="Y35"/>
  <c r="AH35"/>
  <c r="AS162" i="54"/>
  <c r="AC162"/>
  <c r="AF162"/>
  <c r="AH162"/>
  <c r="AJ162"/>
  <c r="AL162"/>
  <c r="AU162" s="1"/>
  <c r="AN162"/>
  <c r="AE162"/>
  <c r="AG162"/>
  <c r="AI162"/>
  <c r="AK162"/>
  <c r="AM162"/>
  <c r="AO162"/>
  <c r="H175"/>
  <c r="L175"/>
  <c r="P175"/>
  <c r="R175"/>
  <c r="F175"/>
  <c r="J175"/>
  <c r="N175"/>
  <c r="C146" i="67"/>
  <c r="C169"/>
  <c r="C192"/>
  <c r="D169"/>
  <c r="G169"/>
  <c r="I169"/>
  <c r="N169"/>
  <c r="F169"/>
  <c r="K169"/>
  <c r="H169"/>
  <c r="P169"/>
  <c r="N148"/>
  <c r="Z148"/>
  <c r="G148"/>
  <c r="N150"/>
  <c r="Z150"/>
  <c r="G150"/>
  <c r="AA21"/>
  <c r="AB21" s="1"/>
  <c r="AA19"/>
  <c r="AB19" s="1"/>
  <c r="AA13"/>
  <c r="AB13" s="1"/>
  <c r="E54" i="65"/>
  <c r="Y93" i="56"/>
  <c r="I55" i="67"/>
  <c r="K55" s="1"/>
  <c r="P55" s="1"/>
  <c r="E29" i="65"/>
  <c r="E21"/>
  <c r="E13"/>
  <c r="J9"/>
  <c r="E9"/>
  <c r="M8"/>
  <c r="E43" i="56"/>
  <c r="T43"/>
  <c r="E31" i="65"/>
  <c r="M11"/>
  <c r="Z44" i="56"/>
  <c r="K83" i="67"/>
  <c r="AA22"/>
  <c r="AB22" s="1"/>
  <c r="AA10"/>
  <c r="AB10" s="1"/>
  <c r="P68" i="65"/>
  <c r="AB20" i="67"/>
  <c r="L21"/>
  <c r="N169" i="54"/>
  <c r="H169"/>
  <c r="L169"/>
  <c r="P169"/>
  <c r="R169"/>
  <c r="F169"/>
  <c r="J169"/>
  <c r="D146" i="67"/>
  <c r="I146"/>
  <c r="Z146"/>
  <c r="N146"/>
  <c r="G146"/>
  <c r="X146"/>
  <c r="AI68" i="56"/>
  <c r="AJ68" s="1"/>
  <c r="T69" i="65" s="1"/>
  <c r="AI60" i="56"/>
  <c r="AJ60" s="1"/>
  <c r="T61" i="65" s="1"/>
  <c r="E58"/>
  <c r="I82" i="67"/>
  <c r="I10"/>
  <c r="K10" s="1"/>
  <c r="P10" s="1"/>
  <c r="Q10" s="1"/>
  <c r="W43" i="56"/>
  <c r="H11" i="65"/>
  <c r="AH44" i="56"/>
  <c r="AE44"/>
  <c r="M44"/>
  <c r="K16" i="67"/>
  <c r="R17" i="56"/>
  <c r="J55" i="65"/>
  <c r="J74"/>
  <c r="U63"/>
  <c r="U93" s="1"/>
  <c r="AN92" i="56"/>
  <c r="K57" i="65"/>
  <c r="F57"/>
  <c r="N58"/>
  <c r="R75" i="56"/>
  <c r="J17" i="67"/>
  <c r="E18" i="69"/>
  <c r="AA18" s="1"/>
  <c r="C11"/>
  <c r="I67" i="67"/>
  <c r="K67" s="1"/>
  <c r="I22"/>
  <c r="J22" s="1"/>
  <c r="I14"/>
  <c r="J14" s="1"/>
  <c r="I12"/>
  <c r="J12" s="1"/>
  <c r="L10"/>
  <c r="J10"/>
  <c r="D9" i="69"/>
  <c r="G40" i="67"/>
  <c r="P17"/>
  <c r="Q17" s="1"/>
  <c r="I62"/>
  <c r="E16"/>
  <c r="AA66"/>
  <c r="AC66" s="1"/>
  <c r="AH66" s="1"/>
  <c r="AA14"/>
  <c r="AB14" s="1"/>
  <c r="AB12"/>
  <c r="V37"/>
  <c r="V36"/>
  <c r="AH20"/>
  <c r="E39" i="69"/>
  <c r="AH39"/>
  <c r="AA111" i="67"/>
  <c r="AC111" s="1"/>
  <c r="AH111" s="1"/>
  <c r="AI111" s="1"/>
  <c r="AD111"/>
  <c r="AA110"/>
  <c r="AC110" s="1"/>
  <c r="AH110" s="1"/>
  <c r="BV31" i="69"/>
  <c r="BR25"/>
  <c r="I121" i="67"/>
  <c r="K121" s="1"/>
  <c r="P121" s="1"/>
  <c r="Q121" s="1"/>
  <c r="BR20" i="69"/>
  <c r="AY22"/>
  <c r="AT21"/>
  <c r="BR23"/>
  <c r="O118" i="67"/>
  <c r="C15" i="69"/>
  <c r="BW15" s="1"/>
  <c r="AS24"/>
  <c r="AR21"/>
  <c r="AZ21"/>
  <c r="AC21"/>
  <c r="I118" i="67"/>
  <c r="J118" s="1"/>
  <c r="O110"/>
  <c r="AP21" i="69"/>
  <c r="AV21"/>
  <c r="I116" i="67"/>
  <c r="E14" i="69" s="1"/>
  <c r="I113" i="67"/>
  <c r="J113" s="1"/>
  <c r="AP22" i="69"/>
  <c r="AQ22"/>
  <c r="D11"/>
  <c r="AH11" s="1"/>
  <c r="I110" i="67"/>
  <c r="E8" i="69" s="1"/>
  <c r="AB8" s="1"/>
  <c r="C17"/>
  <c r="Q17" s="1"/>
  <c r="O121" i="67"/>
  <c r="J120"/>
  <c r="E114"/>
  <c r="O120"/>
  <c r="AX22" i="69"/>
  <c r="AW22"/>
  <c r="AC22"/>
  <c r="O116" i="67"/>
  <c r="AT22" i="69"/>
  <c r="D19"/>
  <c r="O114" i="67"/>
  <c r="O108"/>
  <c r="D7" i="65"/>
  <c r="AI22" i="56"/>
  <c r="AJ22" s="1"/>
  <c r="E23" i="65"/>
  <c r="N27"/>
  <c r="Z45" i="56"/>
  <c r="I9" i="65"/>
  <c r="W44" i="56"/>
  <c r="W45" s="1"/>
  <c r="N19" i="65"/>
  <c r="E19"/>
  <c r="E15"/>
  <c r="N7"/>
  <c r="AI18" i="56"/>
  <c r="AJ18" s="1"/>
  <c r="I15" i="65"/>
  <c r="AI6" i="56"/>
  <c r="AJ6" s="1"/>
  <c r="AI12"/>
  <c r="AJ12" s="1"/>
  <c r="AE45"/>
  <c r="AF44"/>
  <c r="X44"/>
  <c r="X45" s="1"/>
  <c r="R31" i="65"/>
  <c r="AI30" i="56"/>
  <c r="AJ30" s="1"/>
  <c r="AI26"/>
  <c r="AJ26" s="1"/>
  <c r="O7" i="65"/>
  <c r="AC44" i="56"/>
  <c r="AI4"/>
  <c r="AJ4" s="1"/>
  <c r="S45"/>
  <c r="O5" i="65"/>
  <c r="F5"/>
  <c r="T44" i="56"/>
  <c r="T45" s="1"/>
  <c r="E5" i="65"/>
  <c r="N44" i="56"/>
  <c r="P44"/>
  <c r="G44"/>
  <c r="L44"/>
  <c r="H4" i="65"/>
  <c r="H44" s="1"/>
  <c r="Q64"/>
  <c r="P64"/>
  <c r="N64"/>
  <c r="N96" s="1"/>
  <c r="J64"/>
  <c r="M64"/>
  <c r="AI63" i="56"/>
  <c r="AJ63" s="1"/>
  <c r="AI57"/>
  <c r="AJ57" s="1"/>
  <c r="Q58" i="65"/>
  <c r="D58"/>
  <c r="M74"/>
  <c r="V93" i="56"/>
  <c r="L58" i="65"/>
  <c r="L96" s="1"/>
  <c r="P80"/>
  <c r="AG93" i="56"/>
  <c r="AI67"/>
  <c r="AJ67" s="1"/>
  <c r="H64" i="65"/>
  <c r="E60"/>
  <c r="AI59" i="56"/>
  <c r="P60" i="65"/>
  <c r="E80"/>
  <c r="E64"/>
  <c r="E74"/>
  <c r="H58"/>
  <c r="F56"/>
  <c r="R64"/>
  <c r="R96" s="1"/>
  <c r="K58"/>
  <c r="G58"/>
  <c r="H59"/>
  <c r="I63"/>
  <c r="N57"/>
  <c r="M57"/>
  <c r="F96"/>
  <c r="AB92" i="56"/>
  <c r="AA92"/>
  <c r="S62" i="65"/>
  <c r="P74"/>
  <c r="H92" i="56"/>
  <c r="S61" i="65"/>
  <c r="W61" s="1"/>
  <c r="S77"/>
  <c r="P73"/>
  <c r="AI3" i="56"/>
  <c r="AJ3" s="1"/>
  <c r="AJ7"/>
  <c r="S29" i="65"/>
  <c r="S21"/>
  <c r="AF43" i="56"/>
  <c r="N43"/>
  <c r="N45" s="1"/>
  <c r="AD72" i="53"/>
  <c r="AD74" s="1"/>
  <c r="AD76" s="1"/>
  <c r="AD78" s="1"/>
  <c r="AD80" s="1"/>
  <c r="AD82" s="1"/>
  <c r="AD84" s="1"/>
  <c r="AD86" s="1"/>
  <c r="AD88" s="1"/>
  <c r="AD90" s="1"/>
  <c r="AD92" s="1"/>
  <c r="AD94" s="1"/>
  <c r="AD96" s="1"/>
  <c r="AD98" s="1"/>
  <c r="AD100" s="1"/>
  <c r="AD102" s="1"/>
  <c r="AD104" s="1"/>
  <c r="E120" i="67"/>
  <c r="J121"/>
  <c r="O112"/>
  <c r="J114"/>
  <c r="E110"/>
  <c r="G45" i="69"/>
  <c r="N136" i="67"/>
  <c r="O113"/>
  <c r="AB111"/>
  <c r="J112"/>
  <c r="E118"/>
  <c r="AH66" i="54"/>
  <c r="AP66"/>
  <c r="AH68"/>
  <c r="AT68"/>
  <c r="AU68" s="1"/>
  <c r="AT66"/>
  <c r="AU66" s="1"/>
  <c r="AT64"/>
  <c r="AU64" s="1"/>
  <c r="AP64"/>
  <c r="AP68"/>
  <c r="AJ60" i="66"/>
  <c r="AB108" i="67"/>
  <c r="W110"/>
  <c r="AI110"/>
  <c r="AB115"/>
  <c r="AB119"/>
  <c r="AI115"/>
  <c r="AI119"/>
  <c r="AG115"/>
  <c r="AG119"/>
  <c r="AB110"/>
  <c r="AD115"/>
  <c r="AD119"/>
  <c r="W108"/>
  <c r="AG110"/>
  <c r="W115"/>
  <c r="W119"/>
  <c r="AG108"/>
  <c r="I182"/>
  <c r="K182" s="1"/>
  <c r="P182" s="1"/>
  <c r="I189"/>
  <c r="K189" s="1"/>
  <c r="BO112" i="53"/>
  <c r="AJ3" i="66"/>
  <c r="AE3" i="54"/>
  <c r="W13" i="67"/>
  <c r="AG16"/>
  <c r="AG17"/>
  <c r="AG18"/>
  <c r="AG19"/>
  <c r="W20"/>
  <c r="AI9"/>
  <c r="W22"/>
  <c r="AI20"/>
  <c r="W21"/>
  <c r="W11"/>
  <c r="W9"/>
  <c r="AD12"/>
  <c r="V32"/>
  <c r="F40"/>
  <c r="AA68"/>
  <c r="AC68" s="1"/>
  <c r="AH68" s="1"/>
  <c r="N32"/>
  <c r="F32"/>
  <c r="F36"/>
  <c r="G42"/>
  <c r="BO53" i="53"/>
  <c r="BO61" s="1"/>
  <c r="V39" i="67"/>
  <c r="X38"/>
  <c r="X43"/>
  <c r="I88"/>
  <c r="G32"/>
  <c r="G36"/>
  <c r="U5" i="54"/>
  <c r="V5" s="1"/>
  <c r="Q9"/>
  <c r="Q7"/>
  <c r="U7"/>
  <c r="V7" s="1"/>
  <c r="I9"/>
  <c r="U9"/>
  <c r="V9" s="1"/>
  <c r="R3" i="66"/>
  <c r="F3" i="54"/>
  <c r="I3" s="1"/>
  <c r="AF36" i="67"/>
  <c r="I59"/>
  <c r="K59" s="1"/>
  <c r="P59" s="1"/>
  <c r="K62"/>
  <c r="I32"/>
  <c r="K32" s="1"/>
  <c r="P32" s="1"/>
  <c r="I65"/>
  <c r="K65" s="1"/>
  <c r="G39"/>
  <c r="AA44"/>
  <c r="T53" i="65"/>
  <c r="AI77" i="56"/>
  <c r="AJ77" s="1"/>
  <c r="T77" i="65" s="1"/>
  <c r="E78"/>
  <c r="S78" s="1"/>
  <c r="R58" i="56"/>
  <c r="D59" i="65"/>
  <c r="E72"/>
  <c r="S72" s="1"/>
  <c r="AI70" i="56"/>
  <c r="AJ70" s="1"/>
  <c r="T71" i="65" s="1"/>
  <c r="AF93" i="56"/>
  <c r="P58" i="65"/>
  <c r="AA89" i="67"/>
  <c r="Z43"/>
  <c r="Z87"/>
  <c r="Y87"/>
  <c r="H63" i="65"/>
  <c r="R62" i="56"/>
  <c r="AC21" i="67"/>
  <c r="D73" i="65"/>
  <c r="S73" s="1"/>
  <c r="R72" i="56"/>
  <c r="E65" i="65"/>
  <c r="R65" i="56"/>
  <c r="BV30" i="69"/>
  <c r="BU30"/>
  <c r="BW30"/>
  <c r="BS30"/>
  <c r="BT30"/>
  <c r="BX30" s="1"/>
  <c r="D56" i="65"/>
  <c r="AI54" i="56"/>
  <c r="AC10" i="67"/>
  <c r="AH10" s="1"/>
  <c r="AI10" s="1"/>
  <c r="V109"/>
  <c r="W109" s="1"/>
  <c r="X109"/>
  <c r="T155"/>
  <c r="T132"/>
  <c r="T178"/>
  <c r="Z109"/>
  <c r="AF109"/>
  <c r="C29" i="69" s="1"/>
  <c r="Y109" i="67"/>
  <c r="AA109" s="1"/>
  <c r="E29" i="69" s="1"/>
  <c r="AG109" i="67"/>
  <c r="U164"/>
  <c r="U187"/>
  <c r="AJ59" i="56"/>
  <c r="T93"/>
  <c r="R63"/>
  <c r="AA62" i="67"/>
  <c r="AC62" s="1"/>
  <c r="AH62" s="1"/>
  <c r="Q93" i="56"/>
  <c r="O93"/>
  <c r="D60" i="65"/>
  <c r="S60" s="1"/>
  <c r="AD93" i="56"/>
  <c r="S92"/>
  <c r="AI73"/>
  <c r="AJ73" s="1"/>
  <c r="AI64"/>
  <c r="AJ64" s="1"/>
  <c r="T65" i="65" s="1"/>
  <c r="AA17" i="67"/>
  <c r="AB17" s="1"/>
  <c r="AI62" i="56"/>
  <c r="AJ62" s="1"/>
  <c r="E56" i="65"/>
  <c r="X93" i="56"/>
  <c r="R57"/>
  <c r="AI56"/>
  <c r="AJ56" s="1"/>
  <c r="S71" i="65"/>
  <c r="R54" i="56"/>
  <c r="O63" i="65"/>
  <c r="AN93" i="56"/>
  <c r="AC13" i="67"/>
  <c r="R53" i="56"/>
  <c r="E53" i="65"/>
  <c r="E66"/>
  <c r="S66" s="1"/>
  <c r="AI65" i="56"/>
  <c r="AJ65" s="1"/>
  <c r="AC22" i="67"/>
  <c r="AA85"/>
  <c r="X39"/>
  <c r="AA39" s="1"/>
  <c r="AC39" s="1"/>
  <c r="AH39" s="1"/>
  <c r="J31" i="69"/>
  <c r="H31"/>
  <c r="P31"/>
  <c r="O31"/>
  <c r="N31"/>
  <c r="S31" s="1"/>
  <c r="K31"/>
  <c r="M31"/>
  <c r="BW31"/>
  <c r="BS31"/>
  <c r="BX31"/>
  <c r="X31"/>
  <c r="BU31"/>
  <c r="R31"/>
  <c r="I31"/>
  <c r="U163" i="67"/>
  <c r="U140"/>
  <c r="U186"/>
  <c r="AC19"/>
  <c r="R56" i="56"/>
  <c r="D57" i="65"/>
  <c r="Y32" i="67"/>
  <c r="D30" i="69"/>
  <c r="AC14" i="67"/>
  <c r="AH14" s="1"/>
  <c r="AI14" s="1"/>
  <c r="AF180"/>
  <c r="S76" i="65"/>
  <c r="R59" i="56"/>
  <c r="O59" i="65"/>
  <c r="O93" s="1"/>
  <c r="AI78" i="56"/>
  <c r="AJ78" s="1"/>
  <c r="W31" i="69"/>
  <c r="S80" i="65"/>
  <c r="AI79" i="56"/>
  <c r="AJ79" s="1"/>
  <c r="G93"/>
  <c r="M93" i="65"/>
  <c r="F93"/>
  <c r="AI66" i="56"/>
  <c r="AJ66" s="1"/>
  <c r="T67" i="65" s="1"/>
  <c r="Q31" i="69"/>
  <c r="S75" i="65"/>
  <c r="D64"/>
  <c r="AN94" i="56"/>
  <c r="G57" i="65"/>
  <c r="O58"/>
  <c r="AC89" i="67"/>
  <c r="AH89" s="1"/>
  <c r="V43"/>
  <c r="AC16"/>
  <c r="E35" i="69"/>
  <c r="BT28"/>
  <c r="BW28"/>
  <c r="BS28"/>
  <c r="BU28"/>
  <c r="BV28"/>
  <c r="Y45" i="67"/>
  <c r="X37"/>
  <c r="R79" i="56"/>
  <c r="D79" i="65"/>
  <c r="AA81" i="67"/>
  <c r="X35"/>
  <c r="AA35" s="1"/>
  <c r="U179"/>
  <c r="U156"/>
  <c r="U133"/>
  <c r="AL94" i="56"/>
  <c r="R55"/>
  <c r="V57" i="65"/>
  <c r="V93" s="1"/>
  <c r="L63"/>
  <c r="L93" s="1"/>
  <c r="E63"/>
  <c r="G63"/>
  <c r="J57"/>
  <c r="J93" s="1"/>
  <c r="AI58" i="56"/>
  <c r="AJ58" s="1"/>
  <c r="S69" i="65"/>
  <c r="AH92" i="56"/>
  <c r="L93"/>
  <c r="I93"/>
  <c r="E93"/>
  <c r="Z93"/>
  <c r="R73"/>
  <c r="AC91" i="67"/>
  <c r="AH91" s="1"/>
  <c r="AM93" i="56"/>
  <c r="AM92"/>
  <c r="W92"/>
  <c r="M92"/>
  <c r="V45" i="67"/>
  <c r="AF45"/>
  <c r="P92" i="56"/>
  <c r="I55" i="65"/>
  <c r="G55"/>
  <c r="Z39" i="69"/>
  <c r="R66" i="56"/>
  <c r="I64" i="65"/>
  <c r="I96" s="1"/>
  <c r="D67"/>
  <c r="S67" s="1"/>
  <c r="D63"/>
  <c r="G64"/>
  <c r="O64"/>
  <c r="I57"/>
  <c r="AC92" i="56"/>
  <c r="X65" i="67"/>
  <c r="Z64"/>
  <c r="Z41" s="1"/>
  <c r="Y64"/>
  <c r="AC17"/>
  <c r="R64" i="56"/>
  <c r="D65" i="65"/>
  <c r="BU35" i="69"/>
  <c r="BT35"/>
  <c r="BV35"/>
  <c r="X35"/>
  <c r="W35"/>
  <c r="H35"/>
  <c r="BS35"/>
  <c r="N35"/>
  <c r="S35" s="1"/>
  <c r="BW35"/>
  <c r="P35"/>
  <c r="Q35"/>
  <c r="BX35"/>
  <c r="O35"/>
  <c r="I35"/>
  <c r="J35"/>
  <c r="M35"/>
  <c r="R35"/>
  <c r="K35"/>
  <c r="D28"/>
  <c r="F28" s="1"/>
  <c r="AC108" i="67"/>
  <c r="AH108" s="1"/>
  <c r="AI108" s="1"/>
  <c r="AF121"/>
  <c r="C41" i="69" s="1"/>
  <c r="Y121" i="67"/>
  <c r="T167"/>
  <c r="Z121"/>
  <c r="T190"/>
  <c r="X121"/>
  <c r="V121"/>
  <c r="T144"/>
  <c r="AG121"/>
  <c r="AF117"/>
  <c r="C37" i="69" s="1"/>
  <c r="Y117" i="67"/>
  <c r="Z117"/>
  <c r="T186"/>
  <c r="X117"/>
  <c r="T163"/>
  <c r="V117"/>
  <c r="W117" s="1"/>
  <c r="AG117"/>
  <c r="T140"/>
  <c r="AF113"/>
  <c r="C33" i="69" s="1"/>
  <c r="Y113" i="67"/>
  <c r="Z113"/>
  <c r="X113"/>
  <c r="T159"/>
  <c r="T136"/>
  <c r="V113"/>
  <c r="D33" i="69" s="1"/>
  <c r="T182" i="67"/>
  <c r="X33"/>
  <c r="E79" i="65"/>
  <c r="R78" i="56"/>
  <c r="AA11" i="67"/>
  <c r="AJ54" i="56"/>
  <c r="D68" i="65"/>
  <c r="S68" s="1"/>
  <c r="N63"/>
  <c r="N93" s="1"/>
  <c r="K64"/>
  <c r="AA15" i="67"/>
  <c r="AB15" s="1"/>
  <c r="AF92" i="56"/>
  <c r="AI55"/>
  <c r="AJ55" s="1"/>
  <c r="J92"/>
  <c r="F92"/>
  <c r="H74" i="65"/>
  <c r="AI72" i="56"/>
  <c r="AJ72" s="1"/>
  <c r="T73" i="65" s="1"/>
  <c r="AC85" i="67"/>
  <c r="AH85" s="1"/>
  <c r="X45"/>
  <c r="Q56" i="65"/>
  <c r="P55"/>
  <c r="AC18" i="67"/>
  <c r="P79" i="65"/>
  <c r="G74"/>
  <c r="R67" i="56"/>
  <c r="R71"/>
  <c r="D55" i="65"/>
  <c r="E31" i="69"/>
  <c r="F31" s="1"/>
  <c r="K63" i="65"/>
  <c r="K93" s="1"/>
  <c r="P63"/>
  <c r="E57"/>
  <c r="AG8" i="69"/>
  <c r="X8"/>
  <c r="N8"/>
  <c r="S8" s="1"/>
  <c r="W8"/>
  <c r="M8"/>
  <c r="BU8"/>
  <c r="BS8"/>
  <c r="BX8"/>
  <c r="BW8"/>
  <c r="J8"/>
  <c r="P8"/>
  <c r="K8"/>
  <c r="O8"/>
  <c r="BT8"/>
  <c r="R8"/>
  <c r="I8"/>
  <c r="Q8"/>
  <c r="BV8"/>
  <c r="H8"/>
  <c r="D35" i="67"/>
  <c r="AG7" i="69"/>
  <c r="BU18"/>
  <c r="BV18"/>
  <c r="BW18"/>
  <c r="BS18"/>
  <c r="BT18"/>
  <c r="T24" i="65"/>
  <c r="I38" i="67"/>
  <c r="V45" i="56"/>
  <c r="AG12" i="69"/>
  <c r="N12"/>
  <c r="S12" s="1"/>
  <c r="R12"/>
  <c r="BX12"/>
  <c r="BT12"/>
  <c r="H12"/>
  <c r="O12"/>
  <c r="Q12"/>
  <c r="BV12"/>
  <c r="X12"/>
  <c r="P12"/>
  <c r="BW12"/>
  <c r="BS12"/>
  <c r="J12"/>
  <c r="K12"/>
  <c r="BU12"/>
  <c r="I12"/>
  <c r="W12"/>
  <c r="M12"/>
  <c r="F12"/>
  <c r="K18" i="67"/>
  <c r="AB18" i="69"/>
  <c r="AI18"/>
  <c r="H14"/>
  <c r="K14"/>
  <c r="I14"/>
  <c r="J14"/>
  <c r="O14"/>
  <c r="R14"/>
  <c r="Q14"/>
  <c r="BX14"/>
  <c r="P14"/>
  <c r="BT14"/>
  <c r="BW14"/>
  <c r="N14"/>
  <c r="S14" s="1"/>
  <c r="M14"/>
  <c r="W14"/>
  <c r="BV14"/>
  <c r="BS14"/>
  <c r="BU14"/>
  <c r="X14"/>
  <c r="AG14"/>
  <c r="Z12"/>
  <c r="Y12"/>
  <c r="AH12"/>
  <c r="X10"/>
  <c r="BV10"/>
  <c r="H10"/>
  <c r="P10"/>
  <c r="M10"/>
  <c r="K10"/>
  <c r="BW10"/>
  <c r="R10"/>
  <c r="BU10"/>
  <c r="I10"/>
  <c r="N10"/>
  <c r="S10" s="1"/>
  <c r="BT10"/>
  <c r="Q10"/>
  <c r="BX10"/>
  <c r="J10"/>
  <c r="O10"/>
  <c r="BS10"/>
  <c r="W10"/>
  <c r="AG10"/>
  <c r="H6"/>
  <c r="BT6"/>
  <c r="BX6"/>
  <c r="J6"/>
  <c r="M6"/>
  <c r="BU6"/>
  <c r="I6"/>
  <c r="N6"/>
  <c r="S6" s="1"/>
  <c r="R6"/>
  <c r="Q6"/>
  <c r="BS6"/>
  <c r="K6"/>
  <c r="P6"/>
  <c r="BW6"/>
  <c r="O6"/>
  <c r="BV6"/>
  <c r="AG6"/>
  <c r="X6"/>
  <c r="W6"/>
  <c r="AA45" i="56"/>
  <c r="T16" i="65"/>
  <c r="S18"/>
  <c r="H156" i="67"/>
  <c r="H133" s="1"/>
  <c r="N156"/>
  <c r="N133" s="1"/>
  <c r="D156"/>
  <c r="D6" i="65"/>
  <c r="R5" i="56"/>
  <c r="F119" i="67"/>
  <c r="H119"/>
  <c r="B188"/>
  <c r="B165"/>
  <c r="O119"/>
  <c r="B142"/>
  <c r="H154"/>
  <c r="D154"/>
  <c r="N154"/>
  <c r="H187"/>
  <c r="G187"/>
  <c r="F187"/>
  <c r="D187"/>
  <c r="D18" i="69"/>
  <c r="F18" s="1"/>
  <c r="K120" i="67"/>
  <c r="H109"/>
  <c r="B178"/>
  <c r="B132"/>
  <c r="F109"/>
  <c r="B155"/>
  <c r="O109"/>
  <c r="E109"/>
  <c r="Q43" i="56"/>
  <c r="Q45" s="1"/>
  <c r="M4" i="65"/>
  <c r="D10"/>
  <c r="R9" i="56"/>
  <c r="E10" i="69"/>
  <c r="K13" i="67"/>
  <c r="H87"/>
  <c r="H41" s="1"/>
  <c r="D87"/>
  <c r="D41" s="1"/>
  <c r="N87"/>
  <c r="N41" s="1"/>
  <c r="G179"/>
  <c r="I179" s="1"/>
  <c r="K179" s="1"/>
  <c r="P179" s="1"/>
  <c r="D30" i="65"/>
  <c r="R29" i="56"/>
  <c r="E14" i="65"/>
  <c r="S14" s="1"/>
  <c r="R13" i="56"/>
  <c r="D144" i="67"/>
  <c r="G144"/>
  <c r="D66"/>
  <c r="D43" s="1"/>
  <c r="N66"/>
  <c r="F111"/>
  <c r="B157"/>
  <c r="H111"/>
  <c r="B180"/>
  <c r="O111"/>
  <c r="B134"/>
  <c r="E111"/>
  <c r="C190"/>
  <c r="C144"/>
  <c r="C167"/>
  <c r="K88"/>
  <c r="D42"/>
  <c r="F8" i="65"/>
  <c r="P4"/>
  <c r="P44" s="1"/>
  <c r="M31"/>
  <c r="P23"/>
  <c r="P15"/>
  <c r="R11"/>
  <c r="R47" s="1"/>
  <c r="E17"/>
  <c r="S17" s="1"/>
  <c r="D119" i="67"/>
  <c r="D17" i="69" s="1"/>
  <c r="N81" i="67"/>
  <c r="N35" s="1"/>
  <c r="AB44" i="56"/>
  <c r="H9" i="65"/>
  <c r="I23"/>
  <c r="D11"/>
  <c r="E11"/>
  <c r="J6"/>
  <c r="E7"/>
  <c r="K14" i="67"/>
  <c r="G5" i="65"/>
  <c r="K12" i="67"/>
  <c r="R8" i="56"/>
  <c r="R11"/>
  <c r="AI11"/>
  <c r="AJ11" s="1"/>
  <c r="T12" i="65" s="1"/>
  <c r="G119" i="67"/>
  <c r="G109"/>
  <c r="U43" i="56"/>
  <c r="F44"/>
  <c r="F45" s="1"/>
  <c r="K61" i="67"/>
  <c r="P61" s="1"/>
  <c r="F156"/>
  <c r="F133" s="1"/>
  <c r="F136"/>
  <c r="I84"/>
  <c r="K84" s="1"/>
  <c r="P84" s="1"/>
  <c r="H81"/>
  <c r="AH43" i="56"/>
  <c r="AH45" s="1"/>
  <c r="K44"/>
  <c r="J43"/>
  <c r="F85" i="67"/>
  <c r="F39" s="1"/>
  <c r="F42"/>
  <c r="I42" s="1"/>
  <c r="G43" i="56"/>
  <c r="Q13" i="65"/>
  <c r="Y44" i="56"/>
  <c r="Y43"/>
  <c r="L8" i="65"/>
  <c r="L44" s="1"/>
  <c r="M9"/>
  <c r="J44" i="56"/>
  <c r="I44"/>
  <c r="AD44"/>
  <c r="AD43"/>
  <c r="I4" i="65"/>
  <c r="I44" s="1"/>
  <c r="S20"/>
  <c r="G8"/>
  <c r="D31"/>
  <c r="E27"/>
  <c r="AJ14" i="56"/>
  <c r="R10"/>
  <c r="F11" i="65"/>
  <c r="O10"/>
  <c r="E10"/>
  <c r="H7"/>
  <c r="H47" s="1"/>
  <c r="R6" i="56"/>
  <c r="G7" i="65"/>
  <c r="D5"/>
  <c r="I108" i="67"/>
  <c r="E6" i="69" s="1"/>
  <c r="D38" i="67"/>
  <c r="F44"/>
  <c r="I44" s="1"/>
  <c r="K44" s="1"/>
  <c r="BV16" i="69"/>
  <c r="BT16"/>
  <c r="BU16"/>
  <c r="BW16"/>
  <c r="BS16"/>
  <c r="R4" i="56"/>
  <c r="E44"/>
  <c r="E45" s="1"/>
  <c r="D4" i="65"/>
  <c r="R3" i="56"/>
  <c r="D16" i="69"/>
  <c r="K112" i="67"/>
  <c r="D10" i="69"/>
  <c r="D8"/>
  <c r="H43" i="56"/>
  <c r="H45" s="1"/>
  <c r="G4" i="65"/>
  <c r="G26"/>
  <c r="S26" s="1"/>
  <c r="R25" i="56"/>
  <c r="B138" i="67"/>
  <c r="B161"/>
  <c r="H115"/>
  <c r="F115"/>
  <c r="B184"/>
  <c r="E115"/>
  <c r="O115"/>
  <c r="H58"/>
  <c r="F58"/>
  <c r="D6" i="69"/>
  <c r="H177" i="67"/>
  <c r="D177"/>
  <c r="N177"/>
  <c r="F164"/>
  <c r="G164"/>
  <c r="H164"/>
  <c r="D164"/>
  <c r="F143"/>
  <c r="I143" s="1"/>
  <c r="K143" s="1"/>
  <c r="I166"/>
  <c r="K166" s="1"/>
  <c r="K19"/>
  <c r="H117"/>
  <c r="B186"/>
  <c r="B163"/>
  <c r="F117"/>
  <c r="B140"/>
  <c r="E117"/>
  <c r="O117"/>
  <c r="F79"/>
  <c r="F33" s="1"/>
  <c r="D79"/>
  <c r="D33" s="1"/>
  <c r="G79"/>
  <c r="G33" s="1"/>
  <c r="N79"/>
  <c r="N33" s="1"/>
  <c r="D12" i="65"/>
  <c r="S12" s="1"/>
  <c r="R12" i="56"/>
  <c r="O43"/>
  <c r="O8" i="65"/>
  <c r="R7" i="56"/>
  <c r="E8" i="65"/>
  <c r="F22"/>
  <c r="S22" s="1"/>
  <c r="R22" i="56"/>
  <c r="N43" i="67"/>
  <c r="F60"/>
  <c r="H60"/>
  <c r="H37" s="1"/>
  <c r="G60"/>
  <c r="G37" s="1"/>
  <c r="D60"/>
  <c r="H159"/>
  <c r="H136" s="1"/>
  <c r="D159"/>
  <c r="G162"/>
  <c r="G139" s="1"/>
  <c r="F162"/>
  <c r="F139" s="1"/>
  <c r="N162"/>
  <c r="N139" s="1"/>
  <c r="D162"/>
  <c r="D139" s="1"/>
  <c r="L13" i="65"/>
  <c r="N8"/>
  <c r="N44" s="1"/>
  <c r="K9"/>
  <c r="R26" i="56"/>
  <c r="G27" i="65"/>
  <c r="AI25" i="56"/>
  <c r="AJ25" s="1"/>
  <c r="R18"/>
  <c r="G19" i="65"/>
  <c r="AI17" i="56"/>
  <c r="AJ17" s="1"/>
  <c r="T18" i="65" s="1"/>
  <c r="K10"/>
  <c r="K44" s="1"/>
  <c r="P11"/>
  <c r="AI9" i="56"/>
  <c r="AJ9" s="1"/>
  <c r="M7" i="65"/>
  <c r="AI5" i="56"/>
  <c r="AJ5" s="1"/>
  <c r="R21"/>
  <c r="AI8"/>
  <c r="AJ8" s="1"/>
  <c r="K114" i="67"/>
  <c r="F81"/>
  <c r="I81" s="1"/>
  <c r="K81" s="1"/>
  <c r="L43" i="56"/>
  <c r="L45" s="1"/>
  <c r="D85" i="67"/>
  <c r="D39" s="1"/>
  <c r="I43" i="56"/>
  <c r="K43"/>
  <c r="P9" i="65"/>
  <c r="AB43" i="56"/>
  <c r="L27" i="65"/>
  <c r="L19"/>
  <c r="AI10" i="56"/>
  <c r="AJ10" s="1"/>
  <c r="I11" i="65"/>
  <c r="L5"/>
  <c r="I57" i="67"/>
  <c r="K57" s="1"/>
  <c r="P57" s="1"/>
  <c r="S16" i="65"/>
  <c r="D14" i="69"/>
  <c r="AI27" i="56"/>
  <c r="AJ27" s="1"/>
  <c r="T28" i="65" s="1"/>
  <c r="AI19" i="56"/>
  <c r="AJ19" s="1"/>
  <c r="T20" i="65" s="1"/>
  <c r="D13" i="69"/>
  <c r="AH13" s="1"/>
  <c r="U44" i="56"/>
  <c r="G58" i="67"/>
  <c r="G35" s="1"/>
  <c r="K78"/>
  <c r="P78" s="1"/>
  <c r="G156"/>
  <c r="K82"/>
  <c r="P82" s="1"/>
  <c r="G136"/>
  <c r="AC43" i="56"/>
  <c r="P43"/>
  <c r="H85" i="67"/>
  <c r="H39" s="1"/>
  <c r="O44" i="56"/>
  <c r="E25" i="65"/>
  <c r="S25" s="1"/>
  <c r="G13"/>
  <c r="M43" i="56"/>
  <c r="M45" s="1"/>
  <c r="AG44"/>
  <c r="AG43"/>
  <c r="S28" i="65"/>
  <c r="R30" i="56"/>
  <c r="I31" i="65"/>
  <c r="AI29" i="56"/>
  <c r="AJ29" s="1"/>
  <c r="T30" i="65" s="1"/>
  <c r="Q27"/>
  <c r="K23"/>
  <c r="AI21" i="56"/>
  <c r="AJ21" s="1"/>
  <c r="Q19" i="65"/>
  <c r="K15"/>
  <c r="AI13" i="56"/>
  <c r="AJ13" s="1"/>
  <c r="T14" i="65" s="1"/>
  <c r="O11"/>
  <c r="K11"/>
  <c r="J7"/>
  <c r="J47" s="1"/>
  <c r="M6"/>
  <c r="G6"/>
  <c r="L7"/>
  <c r="I34" i="67"/>
  <c r="K34" s="1"/>
  <c r="P34" s="1"/>
  <c r="S24" i="65"/>
  <c r="I20" i="67"/>
  <c r="J20" s="1"/>
  <c r="R14" i="56"/>
  <c r="E30" i="65"/>
  <c r="J4"/>
  <c r="J44" s="1"/>
  <c r="N5"/>
  <c r="U44"/>
  <c r="AH44" i="69"/>
  <c r="Z44"/>
  <c r="Y44"/>
  <c r="AS44"/>
  <c r="AQ44"/>
  <c r="AC44"/>
  <c r="AT44"/>
  <c r="AP44"/>
  <c r="AY44"/>
  <c r="AW44"/>
  <c r="BB44"/>
  <c r="AR44"/>
  <c r="AX44"/>
  <c r="BM44"/>
  <c r="BK44"/>
  <c r="X85" i="65"/>
  <c r="Y85" s="1"/>
  <c r="BO44" i="69"/>
  <c r="BP44"/>
  <c r="AZ44"/>
  <c r="BN44"/>
  <c r="BJ44"/>
  <c r="T44"/>
  <c r="U44"/>
  <c r="BQ44"/>
  <c r="V44"/>
  <c r="BH44"/>
  <c r="BD44"/>
  <c r="AV44"/>
  <c r="BL44"/>
  <c r="G44"/>
  <c r="BA44"/>
  <c r="AU44"/>
  <c r="BC44"/>
  <c r="BF44"/>
  <c r="AK44"/>
  <c r="AM44"/>
  <c r="AL44"/>
  <c r="AH46"/>
  <c r="Z46"/>
  <c r="Y46"/>
  <c r="AS46"/>
  <c r="AQ46"/>
  <c r="AC46"/>
  <c r="AR46"/>
  <c r="AY46"/>
  <c r="AW46"/>
  <c r="BB46"/>
  <c r="AT46"/>
  <c r="AX46"/>
  <c r="BM46"/>
  <c r="BK46"/>
  <c r="X89" i="65"/>
  <c r="Y89" s="1"/>
  <c r="BO46" i="69"/>
  <c r="BP46"/>
  <c r="AP46"/>
  <c r="AV46"/>
  <c r="BN46"/>
  <c r="BJ46"/>
  <c r="T46"/>
  <c r="U46"/>
  <c r="G46"/>
  <c r="BQ46"/>
  <c r="V46"/>
  <c r="BH46"/>
  <c r="BD46"/>
  <c r="AZ46"/>
  <c r="BL46"/>
  <c r="BA46"/>
  <c r="AU46"/>
  <c r="BC46"/>
  <c r="BF46"/>
  <c r="AK46"/>
  <c r="AM46"/>
  <c r="AL46"/>
  <c r="AT43"/>
  <c r="AR43"/>
  <c r="AP43"/>
  <c r="AC43"/>
  <c r="AQ43"/>
  <c r="AZ43"/>
  <c r="AX43"/>
  <c r="AV43"/>
  <c r="AY43"/>
  <c r="BN43"/>
  <c r="BL43"/>
  <c r="BJ43"/>
  <c r="X83" i="65"/>
  <c r="Y83" s="1"/>
  <c r="T43" i="69"/>
  <c r="U43"/>
  <c r="G43"/>
  <c r="BQ43"/>
  <c r="BA43"/>
  <c r="AU43"/>
  <c r="AW43"/>
  <c r="BK43"/>
  <c r="BP43"/>
  <c r="BH43"/>
  <c r="BD43"/>
  <c r="BB43"/>
  <c r="AS43"/>
  <c r="BM43"/>
  <c r="BO43"/>
  <c r="BC43"/>
  <c r="V43"/>
  <c r="BF43"/>
  <c r="AL43"/>
  <c r="AK43"/>
  <c r="AM43"/>
  <c r="X120" i="67"/>
  <c r="Z120"/>
  <c r="AF120"/>
  <c r="C40" i="69" s="1"/>
  <c r="Y120" i="67"/>
  <c r="T166"/>
  <c r="T189"/>
  <c r="V120"/>
  <c r="D40" i="69" s="1"/>
  <c r="T143" i="67"/>
  <c r="AG120"/>
  <c r="X116"/>
  <c r="Z116"/>
  <c r="AF116"/>
  <c r="C36" i="69" s="1"/>
  <c r="Y116" i="67"/>
  <c r="V116"/>
  <c r="D36" i="69" s="1"/>
  <c r="T185" i="67"/>
  <c r="W116"/>
  <c r="T139"/>
  <c r="T162"/>
  <c r="X112"/>
  <c r="Z112"/>
  <c r="AF112"/>
  <c r="C32" i="69" s="1"/>
  <c r="Y112" i="67"/>
  <c r="V112"/>
  <c r="D32" i="69" s="1"/>
  <c r="T181" i="67"/>
  <c r="AG112"/>
  <c r="T135"/>
  <c r="T158"/>
  <c r="AX24" i="69"/>
  <c r="AT24"/>
  <c r="AP24"/>
  <c r="AV24"/>
  <c r="BN24"/>
  <c r="BL24"/>
  <c r="BJ24"/>
  <c r="U24"/>
  <c r="T24"/>
  <c r="BO24"/>
  <c r="BP24"/>
  <c r="AU24"/>
  <c r="BB24"/>
  <c r="AZ24"/>
  <c r="X40" i="65"/>
  <c r="Y40" s="1"/>
  <c r="BK24" i="69"/>
  <c r="G24"/>
  <c r="BQ24"/>
  <c r="BA24"/>
  <c r="BF24"/>
  <c r="AR24"/>
  <c r="V24"/>
  <c r="BH24"/>
  <c r="BM24"/>
  <c r="BC24"/>
  <c r="BD24"/>
  <c r="AK24"/>
  <c r="AM24"/>
  <c r="AL24"/>
  <c r="W9"/>
  <c r="X9"/>
  <c r="R9"/>
  <c r="Q9"/>
  <c r="BS9"/>
  <c r="BU9"/>
  <c r="BW9"/>
  <c r="AG9"/>
  <c r="K9"/>
  <c r="BV9"/>
  <c r="N9"/>
  <c r="S9" s="1"/>
  <c r="P9"/>
  <c r="M9"/>
  <c r="O9"/>
  <c r="BT9"/>
  <c r="BX9"/>
  <c r="I9"/>
  <c r="H9"/>
  <c r="J9"/>
  <c r="BV13"/>
  <c r="BT13"/>
  <c r="BU13"/>
  <c r="BW13"/>
  <c r="BS13"/>
  <c r="X17"/>
  <c r="W17"/>
  <c r="AH21"/>
  <c r="Z21"/>
  <c r="Y21"/>
  <c r="U92" i="56"/>
  <c r="AG44" i="69"/>
  <c r="X44"/>
  <c r="BV44"/>
  <c r="BT44"/>
  <c r="N44"/>
  <c r="W44"/>
  <c r="BW44"/>
  <c r="BS44"/>
  <c r="S44"/>
  <c r="H44"/>
  <c r="R44"/>
  <c r="I44"/>
  <c r="BX44"/>
  <c r="BU44"/>
  <c r="K44"/>
  <c r="Q44"/>
  <c r="J44"/>
  <c r="M44"/>
  <c r="P44"/>
  <c r="O44"/>
  <c r="AI44"/>
  <c r="AB44"/>
  <c r="AA44"/>
  <c r="X46"/>
  <c r="BV46"/>
  <c r="BT46"/>
  <c r="N46"/>
  <c r="S46" s="1"/>
  <c r="W46"/>
  <c r="BW46"/>
  <c r="BS46"/>
  <c r="H46"/>
  <c r="R46"/>
  <c r="AG46"/>
  <c r="I46"/>
  <c r="BX46"/>
  <c r="BU46"/>
  <c r="K46"/>
  <c r="Q46"/>
  <c r="J46"/>
  <c r="O46"/>
  <c r="M46"/>
  <c r="P46"/>
  <c r="AI46"/>
  <c r="AB46"/>
  <c r="AA46"/>
  <c r="X122" i="67"/>
  <c r="Z122"/>
  <c r="AF122"/>
  <c r="Y122"/>
  <c r="AA122"/>
  <c r="AH122"/>
  <c r="AB122"/>
  <c r="AE122"/>
  <c r="AI122"/>
  <c r="T145"/>
  <c r="T191"/>
  <c r="V122"/>
  <c r="AC122"/>
  <c r="AD122"/>
  <c r="W122"/>
  <c r="AG122"/>
  <c r="T168"/>
  <c r="X118"/>
  <c r="Z118"/>
  <c r="AF118"/>
  <c r="C38" i="69" s="1"/>
  <c r="Y118" i="67"/>
  <c r="T164"/>
  <c r="T187"/>
  <c r="T141"/>
  <c r="V118"/>
  <c r="D38" i="69" s="1"/>
  <c r="AG118" i="67"/>
  <c r="X114"/>
  <c r="Z114"/>
  <c r="AF114"/>
  <c r="AG114" s="1"/>
  <c r="Y114"/>
  <c r="T160"/>
  <c r="V114"/>
  <c r="D34" i="69" s="1"/>
  <c r="T183" i="67"/>
  <c r="T137"/>
  <c r="AQ24" i="69"/>
  <c r="AW24"/>
  <c r="AC24"/>
  <c r="AH9"/>
  <c r="Y9"/>
  <c r="Z9"/>
  <c r="O21"/>
  <c r="Q21"/>
  <c r="BX21"/>
  <c r="BV21"/>
  <c r="BT21"/>
  <c r="AG21"/>
  <c r="N21"/>
  <c r="S21" s="1"/>
  <c r="W21"/>
  <c r="M21"/>
  <c r="K21"/>
  <c r="BU21"/>
  <c r="X21"/>
  <c r="P21"/>
  <c r="R21"/>
  <c r="BW21"/>
  <c r="BS21"/>
  <c r="H21"/>
  <c r="J21"/>
  <c r="I21"/>
  <c r="AI21"/>
  <c r="AB21"/>
  <c r="AA21"/>
  <c r="AY21"/>
  <c r="AQ21"/>
  <c r="AW21"/>
  <c r="AS21"/>
  <c r="BM21"/>
  <c r="BK21"/>
  <c r="G21"/>
  <c r="BQ21"/>
  <c r="AU21"/>
  <c r="BA21"/>
  <c r="BB21"/>
  <c r="BN21"/>
  <c r="BJ21"/>
  <c r="T21"/>
  <c r="BP21"/>
  <c r="BC21"/>
  <c r="V21"/>
  <c r="BH21"/>
  <c r="BD21"/>
  <c r="X34" i="65"/>
  <c r="Y34" s="1"/>
  <c r="BL21" i="69"/>
  <c r="BO21"/>
  <c r="BF21"/>
  <c r="U21"/>
  <c r="AK21"/>
  <c r="AM21"/>
  <c r="AL21"/>
  <c r="F93" i="56"/>
  <c r="F94" s="1"/>
  <c r="J96" i="65"/>
  <c r="S70"/>
  <c r="Z22" i="69"/>
  <c r="Y22"/>
  <c r="AH22"/>
  <c r="AZ22"/>
  <c r="BN22"/>
  <c r="BL22"/>
  <c r="BJ22"/>
  <c r="U22"/>
  <c r="T22"/>
  <c r="BO22"/>
  <c r="BP22"/>
  <c r="AU22"/>
  <c r="BB22"/>
  <c r="AV22"/>
  <c r="X36" i="65"/>
  <c r="Y36" s="1"/>
  <c r="BM22" i="69"/>
  <c r="BQ22"/>
  <c r="BA22"/>
  <c r="BF22"/>
  <c r="AR22"/>
  <c r="G22"/>
  <c r="V22"/>
  <c r="BD22"/>
  <c r="BK22"/>
  <c r="BC22"/>
  <c r="BH22"/>
  <c r="AK22"/>
  <c r="AM22"/>
  <c r="AL22"/>
  <c r="AH7"/>
  <c r="Z7"/>
  <c r="Y7"/>
  <c r="BS11"/>
  <c r="BU11"/>
  <c r="BW11"/>
  <c r="BT11"/>
  <c r="BV11"/>
  <c r="AH15"/>
  <c r="Z15"/>
  <c r="Y15"/>
  <c r="BV19"/>
  <c r="BT19"/>
  <c r="BW19"/>
  <c r="BS19"/>
  <c r="BU19"/>
  <c r="N93" i="56"/>
  <c r="Q92"/>
  <c r="Q94" s="1"/>
  <c r="O92"/>
  <c r="L92"/>
  <c r="L94" s="1"/>
  <c r="I92"/>
  <c r="G92"/>
  <c r="G94" s="1"/>
  <c r="E92"/>
  <c r="AH93"/>
  <c r="AE93"/>
  <c r="AE94" s="1"/>
  <c r="AA93"/>
  <c r="S93"/>
  <c r="S94" s="1"/>
  <c r="Y92"/>
  <c r="Y94" s="1"/>
  <c r="Z92"/>
  <c r="X92"/>
  <c r="N92"/>
  <c r="D63" i="54"/>
  <c r="E62" s="1"/>
  <c r="F62" s="1"/>
  <c r="I62" s="1"/>
  <c r="T63"/>
  <c r="U63"/>
  <c r="K63"/>
  <c r="M63"/>
  <c r="V63" s="1"/>
  <c r="O63"/>
  <c r="Q63"/>
  <c r="S63"/>
  <c r="C63"/>
  <c r="L63"/>
  <c r="P63"/>
  <c r="J63"/>
  <c r="R63"/>
  <c r="N63"/>
  <c r="S53" i="65"/>
  <c r="AB65" i="54"/>
  <c r="AT65"/>
  <c r="AJ65"/>
  <c r="AL65"/>
  <c r="AU65" s="1"/>
  <c r="AN65"/>
  <c r="AP65"/>
  <c r="AR65"/>
  <c r="AC65"/>
  <c r="AD64" s="1"/>
  <c r="AS65"/>
  <c r="AI65"/>
  <c r="AM65"/>
  <c r="AQ65"/>
  <c r="AK65"/>
  <c r="AO65"/>
  <c r="AK93" i="56"/>
  <c r="AK92"/>
  <c r="T162" i="54"/>
  <c r="F162"/>
  <c r="H162"/>
  <c r="J162"/>
  <c r="L162"/>
  <c r="N162"/>
  <c r="P162"/>
  <c r="R162"/>
  <c r="D162"/>
  <c r="I162"/>
  <c r="M162"/>
  <c r="V162" s="1"/>
  <c r="G162"/>
  <c r="K162"/>
  <c r="O162"/>
  <c r="S162"/>
  <c r="V48" i="67"/>
  <c r="Y48"/>
  <c r="AA48"/>
  <c r="AF48"/>
  <c r="Z48"/>
  <c r="AH48"/>
  <c r="X48"/>
  <c r="AC48"/>
  <c r="V95"/>
  <c r="Y95"/>
  <c r="AA95"/>
  <c r="AF95"/>
  <c r="Z95"/>
  <c r="AH95"/>
  <c r="X95"/>
  <c r="AC95"/>
  <c r="V50"/>
  <c r="Y50"/>
  <c r="AA50"/>
  <c r="AF50"/>
  <c r="Z50"/>
  <c r="AH50"/>
  <c r="AC50"/>
  <c r="X50"/>
  <c r="V97"/>
  <c r="Y97"/>
  <c r="AA97"/>
  <c r="AF97"/>
  <c r="Z97"/>
  <c r="AH97"/>
  <c r="AC97"/>
  <c r="X97"/>
  <c r="B13" i="54"/>
  <c r="A15"/>
  <c r="W13"/>
  <c r="AB69"/>
  <c r="AC69"/>
  <c r="AD68" s="1"/>
  <c r="AT69"/>
  <c r="AI69"/>
  <c r="AK69"/>
  <c r="AM69"/>
  <c r="AO69"/>
  <c r="AQ69"/>
  <c r="AJ69"/>
  <c r="AN69"/>
  <c r="AR69"/>
  <c r="AS69"/>
  <c r="AL69"/>
  <c r="AU69" s="1"/>
  <c r="AP69"/>
  <c r="T166"/>
  <c r="D166"/>
  <c r="G166"/>
  <c r="I166"/>
  <c r="K166"/>
  <c r="M166"/>
  <c r="V166" s="1"/>
  <c r="O166"/>
  <c r="S166"/>
  <c r="F166"/>
  <c r="J166"/>
  <c r="N166"/>
  <c r="H166"/>
  <c r="L166"/>
  <c r="P166"/>
  <c r="R166"/>
  <c r="U184" i="67"/>
  <c r="U138"/>
  <c r="U161"/>
  <c r="U188"/>
  <c r="U142"/>
  <c r="U165"/>
  <c r="C147"/>
  <c r="C193"/>
  <c r="C170"/>
  <c r="C150"/>
  <c r="C196"/>
  <c r="C173"/>
  <c r="X169"/>
  <c r="AC169"/>
  <c r="AH169"/>
  <c r="Y169"/>
  <c r="AF169"/>
  <c r="AA169"/>
  <c r="AF192"/>
  <c r="AH192"/>
  <c r="AC192"/>
  <c r="X170"/>
  <c r="AC170"/>
  <c r="AH170"/>
  <c r="AA170"/>
  <c r="Y170"/>
  <c r="AF170"/>
  <c r="AF193"/>
  <c r="AC193"/>
  <c r="AH193"/>
  <c r="AF194"/>
  <c r="AH194"/>
  <c r="AC194"/>
  <c r="AA149"/>
  <c r="AH149"/>
  <c r="AC149"/>
  <c r="AA150"/>
  <c r="AC150"/>
  <c r="AH150"/>
  <c r="D8" i="54"/>
  <c r="E7" s="1"/>
  <c r="C8"/>
  <c r="T8"/>
  <c r="U8"/>
  <c r="K8"/>
  <c r="M8"/>
  <c r="V8" s="1"/>
  <c r="O8"/>
  <c r="Q8"/>
  <c r="S8"/>
  <c r="L8"/>
  <c r="P8"/>
  <c r="J8"/>
  <c r="R8"/>
  <c r="N8"/>
  <c r="B66"/>
  <c r="W66"/>
  <c r="A68"/>
  <c r="S54" i="65"/>
  <c r="X7" i="69"/>
  <c r="W7"/>
  <c r="Q7"/>
  <c r="BS7"/>
  <c r="BU7"/>
  <c r="BW7"/>
  <c r="N7"/>
  <c r="S7" s="1"/>
  <c r="O7"/>
  <c r="K7"/>
  <c r="BT7"/>
  <c r="BX7"/>
  <c r="M7"/>
  <c r="R7"/>
  <c r="P7"/>
  <c r="BV7"/>
  <c r="I7"/>
  <c r="H7"/>
  <c r="J7"/>
  <c r="BU15"/>
  <c r="U93" i="56"/>
  <c r="J93"/>
  <c r="P93"/>
  <c r="M93"/>
  <c r="K93"/>
  <c r="K94" s="1"/>
  <c r="H93"/>
  <c r="H94" s="1"/>
  <c r="AC93"/>
  <c r="AC94" s="1"/>
  <c r="AB93"/>
  <c r="W93"/>
  <c r="AG92"/>
  <c r="AD92"/>
  <c r="V92"/>
  <c r="T92"/>
  <c r="D6" i="54"/>
  <c r="E5" s="1"/>
  <c r="C6"/>
  <c r="U6"/>
  <c r="J6"/>
  <c r="L6"/>
  <c r="N6"/>
  <c r="P6"/>
  <c r="R6"/>
  <c r="K6"/>
  <c r="O6"/>
  <c r="S6"/>
  <c r="T6"/>
  <c r="M6"/>
  <c r="V6" s="1"/>
  <c r="Q6"/>
  <c r="AH64"/>
  <c r="AB67"/>
  <c r="AC67"/>
  <c r="AD66" s="1"/>
  <c r="AT67"/>
  <c r="AS67"/>
  <c r="AJ67"/>
  <c r="AL67"/>
  <c r="AU67" s="1"/>
  <c r="AN67"/>
  <c r="AP67"/>
  <c r="AR67"/>
  <c r="AK67"/>
  <c r="AO67"/>
  <c r="AI67"/>
  <c r="AQ67"/>
  <c r="AM67"/>
  <c r="AM94" i="56"/>
  <c r="D163" i="54"/>
  <c r="G163"/>
  <c r="I163"/>
  <c r="K163"/>
  <c r="M163"/>
  <c r="V163" s="1"/>
  <c r="O163"/>
  <c r="S163"/>
  <c r="T163"/>
  <c r="H163"/>
  <c r="L163"/>
  <c r="P163"/>
  <c r="R163"/>
  <c r="F163"/>
  <c r="J163"/>
  <c r="N163"/>
  <c r="V94" i="67"/>
  <c r="Y94"/>
  <c r="AA94"/>
  <c r="AF94"/>
  <c r="X94"/>
  <c r="AC94"/>
  <c r="AH94"/>
  <c r="Z94"/>
  <c r="V49"/>
  <c r="Y49"/>
  <c r="AA49"/>
  <c r="AF49"/>
  <c r="X49"/>
  <c r="AC49"/>
  <c r="Z49"/>
  <c r="AH49"/>
  <c r="V96"/>
  <c r="Y96"/>
  <c r="AA96"/>
  <c r="AF96"/>
  <c r="X96"/>
  <c r="AC96"/>
  <c r="Z96"/>
  <c r="AH96"/>
  <c r="V51"/>
  <c r="Y51"/>
  <c r="AA51"/>
  <c r="AF51"/>
  <c r="X51"/>
  <c r="AC51"/>
  <c r="AH51"/>
  <c r="Z51"/>
  <c r="C10" i="54"/>
  <c r="D10"/>
  <c r="E9" s="1"/>
  <c r="U10"/>
  <c r="K10"/>
  <c r="M10"/>
  <c r="V10" s="1"/>
  <c r="O10"/>
  <c r="Q10"/>
  <c r="S10"/>
  <c r="T10"/>
  <c r="L10"/>
  <c r="P10"/>
  <c r="J10"/>
  <c r="R10"/>
  <c r="N10"/>
  <c r="T172"/>
  <c r="D172"/>
  <c r="G172"/>
  <c r="I172"/>
  <c r="K172"/>
  <c r="M172"/>
  <c r="V172" s="1"/>
  <c r="O172"/>
  <c r="S172"/>
  <c r="H172"/>
  <c r="L172"/>
  <c r="P172"/>
  <c r="R172"/>
  <c r="F172"/>
  <c r="J172"/>
  <c r="N172"/>
  <c r="U185" i="67"/>
  <c r="U139"/>
  <c r="U162"/>
  <c r="U189"/>
  <c r="U143"/>
  <c r="U166"/>
  <c r="C148"/>
  <c r="C194"/>
  <c r="C171"/>
  <c r="C149"/>
  <c r="C195"/>
  <c r="C172"/>
  <c r="AA146"/>
  <c r="AC146"/>
  <c r="AH146"/>
  <c r="AA147"/>
  <c r="AH147"/>
  <c r="AC147"/>
  <c r="AA148"/>
  <c r="AC148"/>
  <c r="AH148"/>
  <c r="X172"/>
  <c r="AC172"/>
  <c r="AH172"/>
  <c r="AA172"/>
  <c r="AF172"/>
  <c r="Y172"/>
  <c r="AF195"/>
  <c r="AC195"/>
  <c r="AH195"/>
  <c r="AF196"/>
  <c r="AH196"/>
  <c r="AC196"/>
  <c r="AA7" i="54"/>
  <c r="Z9"/>
  <c r="AV64"/>
  <c r="AW64" s="1"/>
  <c r="X64"/>
  <c r="AA72"/>
  <c r="Z74"/>
  <c r="D64"/>
  <c r="K64"/>
  <c r="R64"/>
  <c r="J64"/>
  <c r="O64"/>
  <c r="H64"/>
  <c r="N64"/>
  <c r="G64"/>
  <c r="AQ70"/>
  <c r="AC70"/>
  <c r="AG70"/>
  <c r="AB70"/>
  <c r="AR70"/>
  <c r="AL70"/>
  <c r="AJ70"/>
  <c r="AN5"/>
  <c r="AR5"/>
  <c r="AJ5"/>
  <c r="AB5"/>
  <c r="AC5"/>
  <c r="AL5"/>
  <c r="AK5"/>
  <c r="AG5"/>
  <c r="D11"/>
  <c r="L11"/>
  <c r="T11"/>
  <c r="C11"/>
  <c r="P11"/>
  <c r="B12"/>
  <c r="N11"/>
  <c r="T64"/>
  <c r="P64"/>
  <c r="M64"/>
  <c r="L64"/>
  <c r="B65"/>
  <c r="S64"/>
  <c r="C64"/>
  <c r="AN70"/>
  <c r="AF70"/>
  <c r="AM70"/>
  <c r="AS70"/>
  <c r="AA71"/>
  <c r="AI70"/>
  <c r="AO70"/>
  <c r="AK70"/>
  <c r="AF5"/>
  <c r="AO5"/>
  <c r="AI5"/>
  <c r="AS5"/>
  <c r="AA6"/>
  <c r="AM5"/>
  <c r="AQ5"/>
  <c r="G11"/>
  <c r="M11"/>
  <c r="O11"/>
  <c r="R11"/>
  <c r="J11"/>
  <c r="K11"/>
  <c r="S11"/>
  <c r="H11"/>
  <c r="BX11" i="69" l="1"/>
  <c r="W114" i="67"/>
  <c r="AA112"/>
  <c r="I60"/>
  <c r="AA117"/>
  <c r="BX28" i="69"/>
  <c r="AB109" i="67"/>
  <c r="AA43"/>
  <c r="AF45" i="56"/>
  <c r="P16" i="67"/>
  <c r="Q16" s="1"/>
  <c r="L16"/>
  <c r="AC109"/>
  <c r="AH109" s="1"/>
  <c r="AI109" s="1"/>
  <c r="R92" i="56"/>
  <c r="T4" i="65"/>
  <c r="P19" i="67"/>
  <c r="Q19" s="1"/>
  <c r="L19"/>
  <c r="P13"/>
  <c r="Q13" s="1"/>
  <c r="L13"/>
  <c r="P18"/>
  <c r="Q18" s="1"/>
  <c r="L18"/>
  <c r="BV15" i="69"/>
  <c r="I36" i="67"/>
  <c r="K36" s="1"/>
  <c r="P36" s="1"/>
  <c r="P14"/>
  <c r="Q14" s="1"/>
  <c r="L14"/>
  <c r="P12"/>
  <c r="Q12" s="1"/>
  <c r="L12"/>
  <c r="BT15" i="69"/>
  <c r="BX13"/>
  <c r="F35" i="67"/>
  <c r="K22"/>
  <c r="AH17"/>
  <c r="AI17" s="1"/>
  <c r="AD17"/>
  <c r="AH18"/>
  <c r="AI18" s="1"/>
  <c r="AD18"/>
  <c r="AH16"/>
  <c r="AI16" s="1"/>
  <c r="AD16"/>
  <c r="AH21"/>
  <c r="AI21" s="1"/>
  <c r="AD21"/>
  <c r="AC15"/>
  <c r="AD14"/>
  <c r="AH13"/>
  <c r="AI13" s="1"/>
  <c r="AD13"/>
  <c r="E30" i="69"/>
  <c r="F30" s="1"/>
  <c r="AB11" i="67"/>
  <c r="AH19"/>
  <c r="AI19" s="1"/>
  <c r="AD19"/>
  <c r="AH22"/>
  <c r="AI22" s="1"/>
  <c r="AD22"/>
  <c r="AD10"/>
  <c r="E32" i="69"/>
  <c r="AB112" i="67"/>
  <c r="AP31" i="69"/>
  <c r="AR31"/>
  <c r="G31"/>
  <c r="AQ31"/>
  <c r="BC31" s="1"/>
  <c r="BJ31"/>
  <c r="AT31"/>
  <c r="AY31"/>
  <c r="AL31"/>
  <c r="AV31"/>
  <c r="X59" i="65"/>
  <c r="AX31" i="69"/>
  <c r="BK31"/>
  <c r="AC117" i="67"/>
  <c r="AB117"/>
  <c r="AC112"/>
  <c r="W113"/>
  <c r="W118"/>
  <c r="AA114"/>
  <c r="W120"/>
  <c r="AA120"/>
  <c r="AB120" s="1"/>
  <c r="D37" i="69"/>
  <c r="F39"/>
  <c r="BL39" s="1"/>
  <c r="W121" i="67"/>
  <c r="AA121"/>
  <c r="AC121" s="1"/>
  <c r="C34" i="69"/>
  <c r="BW34" s="1"/>
  <c r="AD109" i="67"/>
  <c r="AD110"/>
  <c r="AD108"/>
  <c r="AA118"/>
  <c r="W112"/>
  <c r="AG116"/>
  <c r="AA116"/>
  <c r="BR43" i="69"/>
  <c r="BR46"/>
  <c r="BR44"/>
  <c r="AG113" i="67"/>
  <c r="AA113"/>
  <c r="AB113" s="1"/>
  <c r="BX18" i="69"/>
  <c r="BX19"/>
  <c r="BX16"/>
  <c r="I117" i="67"/>
  <c r="K117" s="1"/>
  <c r="P117" s="1"/>
  <c r="Q117" s="1"/>
  <c r="H17" i="69"/>
  <c r="E16"/>
  <c r="AA16" s="1"/>
  <c r="K116" i="67"/>
  <c r="L116" s="1"/>
  <c r="K118"/>
  <c r="L118" s="1"/>
  <c r="J116"/>
  <c r="F14" i="69"/>
  <c r="BL14" s="1"/>
  <c r="E19"/>
  <c r="F19" s="1"/>
  <c r="AA8"/>
  <c r="F8"/>
  <c r="AQ8" s="1"/>
  <c r="I164" i="67"/>
  <c r="K164" s="1"/>
  <c r="G141"/>
  <c r="Y11" i="69"/>
  <c r="D141" i="67"/>
  <c r="Z11" i="69"/>
  <c r="BR24"/>
  <c r="BR21"/>
  <c r="M17"/>
  <c r="O17"/>
  <c r="G133" i="67"/>
  <c r="I133" s="1"/>
  <c r="I109"/>
  <c r="K109" s="1"/>
  <c r="BS15" i="69"/>
  <c r="BX15" s="1"/>
  <c r="R17"/>
  <c r="BT17"/>
  <c r="BT26" s="1"/>
  <c r="J17"/>
  <c r="P17"/>
  <c r="BV17"/>
  <c r="BV26" s="1"/>
  <c r="I187" i="67"/>
  <c r="K187" s="1"/>
  <c r="P120"/>
  <c r="Q120" s="1"/>
  <c r="L120"/>
  <c r="D26" i="69"/>
  <c r="Y13"/>
  <c r="BS17"/>
  <c r="BU17"/>
  <c r="BU26" s="1"/>
  <c r="N17"/>
  <c r="S17" s="1"/>
  <c r="BX17"/>
  <c r="K108" i="67"/>
  <c r="E119"/>
  <c r="I119"/>
  <c r="J119" s="1"/>
  <c r="AI8" i="69"/>
  <c r="P114" i="67"/>
  <c r="Q114" s="1"/>
  <c r="L114"/>
  <c r="P112"/>
  <c r="Q112" s="1"/>
  <c r="L112"/>
  <c r="E11" i="69"/>
  <c r="K110" i="67"/>
  <c r="C26" i="69"/>
  <c r="BR22"/>
  <c r="I17"/>
  <c r="BW17"/>
  <c r="BW26" s="1"/>
  <c r="K17"/>
  <c r="AG17"/>
  <c r="I115" i="67"/>
  <c r="J115" s="1"/>
  <c r="K113"/>
  <c r="L121"/>
  <c r="J110"/>
  <c r="J108"/>
  <c r="O47" i="65"/>
  <c r="N47"/>
  <c r="AC45" i="56"/>
  <c r="AI44"/>
  <c r="T22" i="65"/>
  <c r="S15"/>
  <c r="W14" s="1"/>
  <c r="I47"/>
  <c r="K47"/>
  <c r="AD45" i="56"/>
  <c r="S13" i="65"/>
  <c r="W12" s="1"/>
  <c r="P47"/>
  <c r="T6"/>
  <c r="T26"/>
  <c r="F47"/>
  <c r="AJ44" i="56"/>
  <c r="P45"/>
  <c r="G45"/>
  <c r="O44" i="65"/>
  <c r="I45" i="56"/>
  <c r="P96" i="65"/>
  <c r="M96"/>
  <c r="G96"/>
  <c r="V94" i="56"/>
  <c r="T57" i="65"/>
  <c r="Q96"/>
  <c r="AI93" i="56"/>
  <c r="Z94"/>
  <c r="AJ93"/>
  <c r="AF94"/>
  <c r="K96" i="65"/>
  <c r="T94" i="56"/>
  <c r="X94"/>
  <c r="H96" i="65"/>
  <c r="O96"/>
  <c r="W75"/>
  <c r="T63"/>
  <c r="AG94" i="56"/>
  <c r="T59" i="65"/>
  <c r="E96"/>
  <c r="R93" i="56"/>
  <c r="R94" s="1"/>
  <c r="H93" i="65"/>
  <c r="P94" i="56"/>
  <c r="S56" i="65"/>
  <c r="AH94" i="56"/>
  <c r="S58" i="65"/>
  <c r="S64"/>
  <c r="W94" i="56"/>
  <c r="AA94"/>
  <c r="W69" i="65"/>
  <c r="AB94" i="56"/>
  <c r="S57" i="65"/>
  <c r="S65"/>
  <c r="W65" s="1"/>
  <c r="G93"/>
  <c r="J94" i="56"/>
  <c r="S59" i="65"/>
  <c r="P93"/>
  <c r="E47"/>
  <c r="S19"/>
  <c r="W18" s="1"/>
  <c r="S23"/>
  <c r="T8"/>
  <c r="L47"/>
  <c r="M47"/>
  <c r="S31"/>
  <c r="Q47"/>
  <c r="S9"/>
  <c r="W20"/>
  <c r="E44"/>
  <c r="O45" i="56"/>
  <c r="S8" i="65"/>
  <c r="R60" i="66"/>
  <c r="Q64" i="54"/>
  <c r="U64"/>
  <c r="V64" s="1"/>
  <c r="D131" i="67"/>
  <c r="AD112" i="53"/>
  <c r="H141" i="67"/>
  <c r="AE62" i="54"/>
  <c r="AH70"/>
  <c r="AT70"/>
  <c r="AU70" s="1"/>
  <c r="AP70"/>
  <c r="AJ66" i="66"/>
  <c r="AJ64"/>
  <c r="N131" i="67"/>
  <c r="AJ62" i="66"/>
  <c r="AT5" i="54"/>
  <c r="AU5" s="1"/>
  <c r="AP5"/>
  <c r="Y41" i="67"/>
  <c r="I85"/>
  <c r="K85" s="1"/>
  <c r="P81"/>
  <c r="AA45"/>
  <c r="AC43"/>
  <c r="AH43" s="1"/>
  <c r="U11" i="54"/>
  <c r="V11" s="1"/>
  <c r="Q11"/>
  <c r="R9" i="66"/>
  <c r="R7"/>
  <c r="R5"/>
  <c r="K60" i="67"/>
  <c r="K42"/>
  <c r="E33" i="69"/>
  <c r="F33" s="1"/>
  <c r="AC113" i="67"/>
  <c r="AX28" i="69"/>
  <c r="AS28"/>
  <c r="BM28"/>
  <c r="AW28"/>
  <c r="AP28"/>
  <c r="AT28"/>
  <c r="BL28"/>
  <c r="X53" i="65"/>
  <c r="AV28" i="69"/>
  <c r="BK28"/>
  <c r="AZ28"/>
  <c r="AR28"/>
  <c r="BN28"/>
  <c r="AQ28"/>
  <c r="AY28"/>
  <c r="BP28" s="1"/>
  <c r="BJ28"/>
  <c r="BO28" s="1"/>
  <c r="AM28"/>
  <c r="AL28"/>
  <c r="G28"/>
  <c r="AK28"/>
  <c r="AC120" i="67"/>
  <c r="E40" i="69"/>
  <c r="F40" s="1"/>
  <c r="AH36"/>
  <c r="Z36"/>
  <c r="Y36"/>
  <c r="BV38"/>
  <c r="BU38"/>
  <c r="BW38"/>
  <c r="BS38"/>
  <c r="BT38"/>
  <c r="BU32"/>
  <c r="X32"/>
  <c r="I32"/>
  <c r="J32"/>
  <c r="R32"/>
  <c r="K32"/>
  <c r="N32"/>
  <c r="S32" s="1"/>
  <c r="BX32"/>
  <c r="Q32"/>
  <c r="P32"/>
  <c r="BV32"/>
  <c r="M32"/>
  <c r="H32"/>
  <c r="O32"/>
  <c r="BW32"/>
  <c r="AG32"/>
  <c r="W32"/>
  <c r="BT32"/>
  <c r="BS32"/>
  <c r="AF190" i="67"/>
  <c r="D93" i="65"/>
  <c r="S55"/>
  <c r="BW37" i="69"/>
  <c r="BS37"/>
  <c r="BU37"/>
  <c r="BT37"/>
  <c r="BV37"/>
  <c r="BT34"/>
  <c r="BV34"/>
  <c r="BU29"/>
  <c r="BW29"/>
  <c r="BT29"/>
  <c r="BV29"/>
  <c r="BS29"/>
  <c r="X36"/>
  <c r="BT36"/>
  <c r="BW36"/>
  <c r="BS36"/>
  <c r="AG36"/>
  <c r="BU36"/>
  <c r="BV36"/>
  <c r="R36"/>
  <c r="I36"/>
  <c r="BX36"/>
  <c r="W36"/>
  <c r="H36"/>
  <c r="K36"/>
  <c r="O36"/>
  <c r="J36"/>
  <c r="M36"/>
  <c r="Q36"/>
  <c r="P36"/>
  <c r="N36"/>
  <c r="S36" s="1"/>
  <c r="W67" i="65"/>
  <c r="D41" i="69"/>
  <c r="S74" i="65"/>
  <c r="W73" s="1"/>
  <c r="AL39" i="69"/>
  <c r="AZ39"/>
  <c r="X42" i="67"/>
  <c r="E37" i="69"/>
  <c r="F37" s="1"/>
  <c r="N94" i="56"/>
  <c r="E94"/>
  <c r="O94"/>
  <c r="BM39" i="69"/>
  <c r="AV39"/>
  <c r="AM31"/>
  <c r="AW31"/>
  <c r="BL31"/>
  <c r="AS31"/>
  <c r="AU31" s="1"/>
  <c r="AZ31"/>
  <c r="I93" i="65"/>
  <c r="AC45" i="67"/>
  <c r="AH45" s="1"/>
  <c r="W77" i="65"/>
  <c r="T79"/>
  <c r="AC11" i="67"/>
  <c r="E93" i="65"/>
  <c r="E36" i="69"/>
  <c r="F36" s="1"/>
  <c r="D29"/>
  <c r="W71" i="65"/>
  <c r="BW41" i="69"/>
  <c r="BS41"/>
  <c r="H41"/>
  <c r="I41"/>
  <c r="BV41"/>
  <c r="X41"/>
  <c r="J41"/>
  <c r="BT41"/>
  <c r="BX41"/>
  <c r="Q41"/>
  <c r="BU41"/>
  <c r="K41"/>
  <c r="W41"/>
  <c r="P41"/>
  <c r="N41"/>
  <c r="S41" s="1"/>
  <c r="O41"/>
  <c r="M41"/>
  <c r="R41"/>
  <c r="AG41"/>
  <c r="F35"/>
  <c r="AH32"/>
  <c r="Z32"/>
  <c r="Y32"/>
  <c r="W53" i="65"/>
  <c r="BU40" i="69"/>
  <c r="BV40"/>
  <c r="BS40"/>
  <c r="BT40"/>
  <c r="BW40"/>
  <c r="BW33"/>
  <c r="BS33"/>
  <c r="BV33"/>
  <c r="BT33"/>
  <c r="BU33"/>
  <c r="Y163" i="67"/>
  <c r="X167"/>
  <c r="Y167"/>
  <c r="AF167"/>
  <c r="AH28" i="69"/>
  <c r="Z28"/>
  <c r="Y28"/>
  <c r="I94" i="56"/>
  <c r="AW39" i="69"/>
  <c r="AR39"/>
  <c r="S79" i="65"/>
  <c r="D96"/>
  <c r="AD94" i="56"/>
  <c r="M94"/>
  <c r="AI92"/>
  <c r="BK39" i="69"/>
  <c r="G39"/>
  <c r="BJ39"/>
  <c r="AY39"/>
  <c r="AX39"/>
  <c r="BQ39" s="1"/>
  <c r="AK31"/>
  <c r="BM31"/>
  <c r="BN31"/>
  <c r="E34"/>
  <c r="F34" s="1"/>
  <c r="T55" i="65"/>
  <c r="S63"/>
  <c r="AJ92" i="56"/>
  <c r="E13" i="69"/>
  <c r="F13" s="1"/>
  <c r="T10" i="65"/>
  <c r="D47"/>
  <c r="S5"/>
  <c r="N155" i="67"/>
  <c r="F155"/>
  <c r="D155"/>
  <c r="G165"/>
  <c r="N165"/>
  <c r="F165"/>
  <c r="H165"/>
  <c r="K20"/>
  <c r="AF138"/>
  <c r="S4" i="65"/>
  <c r="D44"/>
  <c r="AF134" i="67"/>
  <c r="H180"/>
  <c r="D180"/>
  <c r="N180"/>
  <c r="AH14" i="69"/>
  <c r="Z14"/>
  <c r="Y14"/>
  <c r="G186" i="67"/>
  <c r="H186"/>
  <c r="F186"/>
  <c r="D186"/>
  <c r="AH6" i="69"/>
  <c r="Y6"/>
  <c r="Z6"/>
  <c r="G184" i="67"/>
  <c r="D184"/>
  <c r="F184"/>
  <c r="H184"/>
  <c r="H161"/>
  <c r="G161"/>
  <c r="F161"/>
  <c r="D161"/>
  <c r="AH10" i="69"/>
  <c r="Z10"/>
  <c r="Y10"/>
  <c r="AH18"/>
  <c r="Z18"/>
  <c r="Y18"/>
  <c r="AF142" i="67"/>
  <c r="AP12" i="69"/>
  <c r="AK12"/>
  <c r="AT12"/>
  <c r="AY12"/>
  <c r="BM12"/>
  <c r="AX12"/>
  <c r="BK12"/>
  <c r="G12"/>
  <c r="X16" i="65"/>
  <c r="BL12" i="69"/>
  <c r="AM12"/>
  <c r="AL12"/>
  <c r="AW12"/>
  <c r="AZ12"/>
  <c r="AQ12"/>
  <c r="AR12"/>
  <c r="BJ12"/>
  <c r="AS12"/>
  <c r="AV12"/>
  <c r="BN12"/>
  <c r="D37" i="67"/>
  <c r="G47" i="65"/>
  <c r="S7"/>
  <c r="W24"/>
  <c r="Z13" i="69"/>
  <c r="AG45" i="56"/>
  <c r="D136" i="67"/>
  <c r="AB45" i="56"/>
  <c r="H35" i="67"/>
  <c r="I35" s="1"/>
  <c r="K35" s="1"/>
  <c r="P35" s="1"/>
  <c r="G44" i="65"/>
  <c r="F37" i="67"/>
  <c r="I37" s="1"/>
  <c r="R43" i="56"/>
  <c r="Y45"/>
  <c r="F44" i="65"/>
  <c r="I111" i="67"/>
  <c r="J111" s="1"/>
  <c r="S30" i="65"/>
  <c r="W30" s="1"/>
  <c r="M44"/>
  <c r="H131" i="67"/>
  <c r="I156"/>
  <c r="K156" s="1"/>
  <c r="P156" s="1"/>
  <c r="I159"/>
  <c r="K159" s="1"/>
  <c r="P159" s="1"/>
  <c r="F178"/>
  <c r="N178"/>
  <c r="D178"/>
  <c r="H178"/>
  <c r="D133"/>
  <c r="AZ18" i="69"/>
  <c r="AV18"/>
  <c r="AT18"/>
  <c r="AP18"/>
  <c r="AY18"/>
  <c r="AS18"/>
  <c r="AR18"/>
  <c r="X28" i="65"/>
  <c r="BK18" i="69"/>
  <c r="AW18"/>
  <c r="BJ18"/>
  <c r="AL18"/>
  <c r="AX18"/>
  <c r="BM18"/>
  <c r="G18"/>
  <c r="BN18"/>
  <c r="AM18"/>
  <c r="AQ18"/>
  <c r="BL18"/>
  <c r="AK18"/>
  <c r="H163" i="67"/>
  <c r="F163"/>
  <c r="D163"/>
  <c r="G163"/>
  <c r="AH8" i="69"/>
  <c r="Z8"/>
  <c r="Y8"/>
  <c r="Y16"/>
  <c r="Z16"/>
  <c r="AH16"/>
  <c r="H157" i="67"/>
  <c r="N157"/>
  <c r="D157"/>
  <c r="H188"/>
  <c r="G188"/>
  <c r="F188"/>
  <c r="N188"/>
  <c r="I39"/>
  <c r="K39" s="1"/>
  <c r="K45" i="56"/>
  <c r="W16" i="65"/>
  <c r="AI43" i="56"/>
  <c r="F141" i="67"/>
  <c r="S27" i="65"/>
  <c r="W26" s="1"/>
  <c r="J45" i="56"/>
  <c r="W28" i="65"/>
  <c r="I58" i="67"/>
  <c r="K58" s="1"/>
  <c r="P58" s="1"/>
  <c r="R44" i="56"/>
  <c r="K38" i="67"/>
  <c r="P38" s="1"/>
  <c r="I136"/>
  <c r="U45" i="56"/>
  <c r="S11" i="65"/>
  <c r="S10"/>
  <c r="S6"/>
  <c r="F6" i="69"/>
  <c r="AJ43" i="56"/>
  <c r="F10" i="69"/>
  <c r="AV66" i="54"/>
  <c r="AW66" s="1"/>
  <c r="X66"/>
  <c r="AB6"/>
  <c r="AC6"/>
  <c r="AD5" s="1"/>
  <c r="AT6"/>
  <c r="AS6"/>
  <c r="AJ6"/>
  <c r="AL6"/>
  <c r="AU6" s="1"/>
  <c r="AN6"/>
  <c r="AP6"/>
  <c r="AR6"/>
  <c r="AK6"/>
  <c r="AO6"/>
  <c r="AI6"/>
  <c r="AQ6"/>
  <c r="AM6"/>
  <c r="AH5"/>
  <c r="X13"/>
  <c r="AV13"/>
  <c r="AW13" s="1"/>
  <c r="AA74"/>
  <c r="Z76"/>
  <c r="B68"/>
  <c r="W68"/>
  <c r="A70"/>
  <c r="B15"/>
  <c r="W15"/>
  <c r="A17"/>
  <c r="AK94" i="56"/>
  <c r="X168" i="67"/>
  <c r="AC168"/>
  <c r="AH168"/>
  <c r="Y168"/>
  <c r="AF168"/>
  <c r="AA168"/>
  <c r="AF191"/>
  <c r="AH191"/>
  <c r="AC191"/>
  <c r="U94" i="56"/>
  <c r="AF158" i="67"/>
  <c r="AF181"/>
  <c r="AA9" i="54"/>
  <c r="Z11"/>
  <c r="D12"/>
  <c r="E11" s="1"/>
  <c r="C12"/>
  <c r="T12"/>
  <c r="U12"/>
  <c r="J12"/>
  <c r="L12"/>
  <c r="N12"/>
  <c r="P12"/>
  <c r="R12"/>
  <c r="K12"/>
  <c r="O12"/>
  <c r="S12"/>
  <c r="M12"/>
  <c r="V12" s="1"/>
  <c r="Q12"/>
  <c r="AB71"/>
  <c r="AC71"/>
  <c r="AD70" s="1"/>
  <c r="AT71"/>
  <c r="AS71"/>
  <c r="AJ71"/>
  <c r="AL71"/>
  <c r="AU71" s="1"/>
  <c r="AN71"/>
  <c r="AP71"/>
  <c r="AR71"/>
  <c r="AK71"/>
  <c r="AO71"/>
  <c r="AI71"/>
  <c r="AQ71"/>
  <c r="AM71"/>
  <c r="U65"/>
  <c r="J65"/>
  <c r="L65"/>
  <c r="N65"/>
  <c r="P65"/>
  <c r="R65"/>
  <c r="D65"/>
  <c r="E64" s="1"/>
  <c r="T65"/>
  <c r="M65"/>
  <c r="V65" s="1"/>
  <c r="Q65"/>
  <c r="C65"/>
  <c r="O65"/>
  <c r="K65"/>
  <c r="S65"/>
  <c r="AF183" i="67"/>
  <c r="AF160"/>
  <c r="X160"/>
  <c r="Y160"/>
  <c r="AA145"/>
  <c r="AC145"/>
  <c r="AH145"/>
  <c r="X162"/>
  <c r="AF162"/>
  <c r="AF185"/>
  <c r="Y166"/>
  <c r="X166"/>
  <c r="T66" i="54"/>
  <c r="J66"/>
  <c r="O66"/>
  <c r="K66"/>
  <c r="N66"/>
  <c r="L66"/>
  <c r="B67"/>
  <c r="H66"/>
  <c r="AM72"/>
  <c r="AJ72"/>
  <c r="AB72"/>
  <c r="AG72"/>
  <c r="AC72"/>
  <c r="AI72"/>
  <c r="AA73"/>
  <c r="AS7"/>
  <c r="AF7"/>
  <c r="AA8"/>
  <c r="AB7"/>
  <c r="AL7"/>
  <c r="AK7"/>
  <c r="AN7"/>
  <c r="AI7"/>
  <c r="O13"/>
  <c r="M13"/>
  <c r="R13"/>
  <c r="C13"/>
  <c r="K13"/>
  <c r="B14"/>
  <c r="P13"/>
  <c r="G66"/>
  <c r="S66"/>
  <c r="R66"/>
  <c r="D66"/>
  <c r="C66"/>
  <c r="P66"/>
  <c r="M66"/>
  <c r="AR72"/>
  <c r="AN72"/>
  <c r="AO72"/>
  <c r="AL72"/>
  <c r="AK72"/>
  <c r="AQ72"/>
  <c r="AS72"/>
  <c r="AF72"/>
  <c r="AO7"/>
  <c r="AM7"/>
  <c r="AR7"/>
  <c r="AG7"/>
  <c r="AQ7"/>
  <c r="AJ7"/>
  <c r="AC7"/>
  <c r="H13"/>
  <c r="L13"/>
  <c r="G13"/>
  <c r="J13"/>
  <c r="N13"/>
  <c r="S13"/>
  <c r="D13"/>
  <c r="T13"/>
  <c r="Y28" i="65" l="1"/>
  <c r="Y16"/>
  <c r="AU28" i="69"/>
  <c r="BD28" s="1"/>
  <c r="Y53" i="65"/>
  <c r="W8"/>
  <c r="BQ31" i="69"/>
  <c r="AI94" i="56"/>
  <c r="W57" i="65"/>
  <c r="AI45" i="56"/>
  <c r="BP31" i="69"/>
  <c r="P20" i="67"/>
  <c r="L20"/>
  <c r="P22"/>
  <c r="Q22" s="1"/>
  <c r="L22"/>
  <c r="BC18" i="69"/>
  <c r="BA12"/>
  <c r="BF12" s="1"/>
  <c r="BC12"/>
  <c r="X159" i="67"/>
  <c r="AS30" i="69"/>
  <c r="BL30"/>
  <c r="BK30"/>
  <c r="AT30"/>
  <c r="AQ30"/>
  <c r="AM30"/>
  <c r="BJ30"/>
  <c r="AZ30"/>
  <c r="AP30"/>
  <c r="AL30"/>
  <c r="BM30"/>
  <c r="AX30"/>
  <c r="AV30"/>
  <c r="AY30"/>
  <c r="BQ30" s="1"/>
  <c r="AW30"/>
  <c r="X57" i="65"/>
  <c r="Y57" s="1"/>
  <c r="AK30" i="69"/>
  <c r="AR30"/>
  <c r="BN30"/>
  <c r="G30"/>
  <c r="AH11" i="67"/>
  <c r="AD11"/>
  <c r="AH15"/>
  <c r="AI15" s="1"/>
  <c r="AD15"/>
  <c r="BX33" i="69"/>
  <c r="BX37"/>
  <c r="BQ28"/>
  <c r="BX29"/>
  <c r="BX38"/>
  <c r="BA28"/>
  <c r="BF28" s="1"/>
  <c r="BO31"/>
  <c r="Y88" i="67"/>
  <c r="BX40" i="69"/>
  <c r="BU34"/>
  <c r="BU48" s="1"/>
  <c r="BS34"/>
  <c r="BC28"/>
  <c r="BD31"/>
  <c r="E38"/>
  <c r="AB118" i="67"/>
  <c r="AH121"/>
  <c r="AI121" s="1"/>
  <c r="AD121"/>
  <c r="AH117"/>
  <c r="AI117" s="1"/>
  <c r="AD117"/>
  <c r="AH113"/>
  <c r="AD113"/>
  <c r="E41" i="69"/>
  <c r="AB121" i="67"/>
  <c r="AH112"/>
  <c r="AI112" s="1"/>
  <c r="AD112"/>
  <c r="AF144"/>
  <c r="BR31" i="69"/>
  <c r="AC118" i="67"/>
  <c r="BT48" i="69"/>
  <c r="X75" i="65"/>
  <c r="Y75" s="1"/>
  <c r="AK39" i="69"/>
  <c r="C48"/>
  <c r="F32"/>
  <c r="AZ32" s="1"/>
  <c r="BV48"/>
  <c r="BW48"/>
  <c r="AH120" i="67"/>
  <c r="AI120" s="1"/>
  <c r="AD120"/>
  <c r="AC116"/>
  <c r="AB116"/>
  <c r="AP39" i="69"/>
  <c r="AT39"/>
  <c r="AM39"/>
  <c r="BP39"/>
  <c r="AQ39"/>
  <c r="BC39" s="1"/>
  <c r="BN39"/>
  <c r="BR39" s="1"/>
  <c r="AS39"/>
  <c r="AC114" i="67"/>
  <c r="AB114"/>
  <c r="BA31" i="69"/>
  <c r="BF31" s="1"/>
  <c r="BA39"/>
  <c r="BF39" s="1"/>
  <c r="BQ18"/>
  <c r="BA18"/>
  <c r="BF18" s="1"/>
  <c r="BP18"/>
  <c r="AU18"/>
  <c r="AU12"/>
  <c r="BB12" s="1"/>
  <c r="BH12" s="1"/>
  <c r="BO18"/>
  <c r="BO12"/>
  <c r="BP12"/>
  <c r="D132" i="67"/>
  <c r="F16" i="69"/>
  <c r="AY16" s="1"/>
  <c r="P116" i="67"/>
  <c r="Q116" s="1"/>
  <c r="BX26" i="69"/>
  <c r="BS26"/>
  <c r="V8"/>
  <c r="AU8"/>
  <c r="E15"/>
  <c r="BP8"/>
  <c r="AC8"/>
  <c r="K119" i="67"/>
  <c r="L119" s="1"/>
  <c r="BJ8" i="69"/>
  <c r="P118" i="67"/>
  <c r="Q118" s="1"/>
  <c r="J117"/>
  <c r="L117"/>
  <c r="G140"/>
  <c r="AM14" i="69"/>
  <c r="AK14"/>
  <c r="AL14"/>
  <c r="AI16"/>
  <c r="AT14"/>
  <c r="F140" i="67"/>
  <c r="AB16" i="69"/>
  <c r="BK14"/>
  <c r="AY14"/>
  <c r="AZ14"/>
  <c r="BJ14"/>
  <c r="BN14"/>
  <c r="AP14"/>
  <c r="AW14"/>
  <c r="AR14"/>
  <c r="AX14"/>
  <c r="X20" i="65"/>
  <c r="Y20" s="1"/>
  <c r="AS14" i="69"/>
  <c r="AV14"/>
  <c r="BM14"/>
  <c r="G14"/>
  <c r="AQ14"/>
  <c r="AS19"/>
  <c r="AW19"/>
  <c r="J109" i="67"/>
  <c r="E7" i="69"/>
  <c r="F7" s="1"/>
  <c r="BO8"/>
  <c r="AS8"/>
  <c r="AZ8"/>
  <c r="AV8"/>
  <c r="U8"/>
  <c r="BC8"/>
  <c r="AK8"/>
  <c r="AX8"/>
  <c r="AL8"/>
  <c r="BB8"/>
  <c r="BH8"/>
  <c r="X8" i="65"/>
  <c r="Y8" s="1"/>
  <c r="AM8" i="69"/>
  <c r="BF8"/>
  <c r="BQ8"/>
  <c r="BK8"/>
  <c r="G8"/>
  <c r="AW8"/>
  <c r="BL8"/>
  <c r="AT8"/>
  <c r="AY8"/>
  <c r="BM8"/>
  <c r="BD8"/>
  <c r="T8"/>
  <c r="BA8"/>
  <c r="AR8"/>
  <c r="BN8"/>
  <c r="AP8"/>
  <c r="E17"/>
  <c r="AZ19"/>
  <c r="I186" i="67"/>
  <c r="K186" s="1"/>
  <c r="G19" i="69"/>
  <c r="AP19"/>
  <c r="AX19"/>
  <c r="AY19"/>
  <c r="AM19"/>
  <c r="BJ19"/>
  <c r="BK19"/>
  <c r="BM19"/>
  <c r="AR19"/>
  <c r="AT19"/>
  <c r="AK19"/>
  <c r="BL19"/>
  <c r="AV19"/>
  <c r="D138" i="67"/>
  <c r="H138"/>
  <c r="K115"/>
  <c r="L115" s="1"/>
  <c r="H142"/>
  <c r="H140"/>
  <c r="N132"/>
  <c r="G138"/>
  <c r="AI11" i="69"/>
  <c r="AA11"/>
  <c r="F11"/>
  <c r="AB11"/>
  <c r="P109" i="67"/>
  <c r="Q109" s="1"/>
  <c r="L109"/>
  <c r="BN19" i="69"/>
  <c r="AQ19"/>
  <c r="X30" i="65"/>
  <c r="Y30" s="1"/>
  <c r="AL19" i="69"/>
  <c r="P108" i="67"/>
  <c r="Q108" s="1"/>
  <c r="L108"/>
  <c r="N134"/>
  <c r="BD18" i="69"/>
  <c r="G142" i="67"/>
  <c r="BR18" i="69"/>
  <c r="BQ12"/>
  <c r="F142" i="67"/>
  <c r="P113"/>
  <c r="Q113" s="1"/>
  <c r="L113"/>
  <c r="P110"/>
  <c r="Q110" s="1"/>
  <c r="L110"/>
  <c r="I141"/>
  <c r="K141" s="1"/>
  <c r="BR12" i="69"/>
  <c r="AJ45" i="56"/>
  <c r="T47" i="65"/>
  <c r="W22"/>
  <c r="W6"/>
  <c r="AJ94" i="56"/>
  <c r="W59" i="65"/>
  <c r="Y59" s="1"/>
  <c r="S96"/>
  <c r="J97" s="1"/>
  <c r="W63"/>
  <c r="S93"/>
  <c r="J94" s="1"/>
  <c r="W4"/>
  <c r="U66" i="54"/>
  <c r="V66" s="1"/>
  <c r="Q66"/>
  <c r="R62" i="66"/>
  <c r="F64" i="54"/>
  <c r="I64" s="1"/>
  <c r="AE64"/>
  <c r="AF137" i="67"/>
  <c r="K136"/>
  <c r="P136" s="1"/>
  <c r="D140"/>
  <c r="N142"/>
  <c r="F132"/>
  <c r="I161"/>
  <c r="K161" s="1"/>
  <c r="F138"/>
  <c r="AT72" i="54"/>
  <c r="AU72" s="1"/>
  <c r="AP72"/>
  <c r="AJ68" i="66"/>
  <c r="I184" i="67"/>
  <c r="K184" s="1"/>
  <c r="AP7" i="54"/>
  <c r="AT7"/>
  <c r="AU7" s="1"/>
  <c r="AH7"/>
  <c r="AE5"/>
  <c r="AJ5" i="66"/>
  <c r="F5" i="54"/>
  <c r="I5" s="1"/>
  <c r="U13"/>
  <c r="V13"/>
  <c r="Q13"/>
  <c r="I13"/>
  <c r="R11" i="66"/>
  <c r="W55" i="65"/>
  <c r="BR28" i="69"/>
  <c r="AS40"/>
  <c r="AV40"/>
  <c r="BL40"/>
  <c r="AZ40"/>
  <c r="G40"/>
  <c r="AW40"/>
  <c r="BM40"/>
  <c r="AK40"/>
  <c r="AQ40"/>
  <c r="X77" i="65"/>
  <c r="Y77" s="1"/>
  <c r="AM40" i="69"/>
  <c r="AL40"/>
  <c r="AX40"/>
  <c r="AR40"/>
  <c r="AU40" s="1"/>
  <c r="BD40" s="1"/>
  <c r="AT40"/>
  <c r="AY40"/>
  <c r="BJ40"/>
  <c r="BK40"/>
  <c r="AP40"/>
  <c r="BN40"/>
  <c r="Y29"/>
  <c r="Z29"/>
  <c r="AH29"/>
  <c r="D48"/>
  <c r="Z41"/>
  <c r="Y41"/>
  <c r="AH41"/>
  <c r="AW36"/>
  <c r="BM36"/>
  <c r="AZ36"/>
  <c r="AV36"/>
  <c r="BL36"/>
  <c r="AS36"/>
  <c r="AX36"/>
  <c r="BN36"/>
  <c r="X69" i="65"/>
  <c r="Y69" s="1"/>
  <c r="BJ36" i="69"/>
  <c r="G36"/>
  <c r="AQ36"/>
  <c r="BK36"/>
  <c r="AK36"/>
  <c r="AM36"/>
  <c r="AY36"/>
  <c r="AL36"/>
  <c r="AR36"/>
  <c r="AT36"/>
  <c r="AP36"/>
  <c r="BK34"/>
  <c r="AY34"/>
  <c r="AZ34"/>
  <c r="X65" i="65"/>
  <c r="Y65" s="1"/>
  <c r="AV34" i="69"/>
  <c r="G34"/>
  <c r="BL34"/>
  <c r="AM34"/>
  <c r="AL34"/>
  <c r="AK34"/>
  <c r="AX34"/>
  <c r="BM34"/>
  <c r="AR34"/>
  <c r="AT34"/>
  <c r="AS34"/>
  <c r="AQ34"/>
  <c r="BJ34"/>
  <c r="AW34"/>
  <c r="BN34"/>
  <c r="AP34"/>
  <c r="AV37"/>
  <c r="X71" i="65"/>
  <c r="Y71" s="1"/>
  <c r="G37" i="69"/>
  <c r="BM37"/>
  <c r="BK37"/>
  <c r="AL37"/>
  <c r="AX37"/>
  <c r="BJ37"/>
  <c r="AZ37"/>
  <c r="BL37"/>
  <c r="AY37"/>
  <c r="AT37"/>
  <c r="AQ37"/>
  <c r="BC37" s="1"/>
  <c r="BN37"/>
  <c r="AP37"/>
  <c r="AW37"/>
  <c r="AM37"/>
  <c r="AR37"/>
  <c r="AS37"/>
  <c r="AK37"/>
  <c r="AV32"/>
  <c r="AM32"/>
  <c r="AT32"/>
  <c r="BN32"/>
  <c r="AP33"/>
  <c r="AX33"/>
  <c r="AW33"/>
  <c r="BJ33"/>
  <c r="BM33"/>
  <c r="AL33"/>
  <c r="AR33"/>
  <c r="AS33"/>
  <c r="AM33"/>
  <c r="AQ33"/>
  <c r="BN33"/>
  <c r="AK33"/>
  <c r="AV33"/>
  <c r="X63" i="65"/>
  <c r="Y63" s="1"/>
  <c r="G33" i="69"/>
  <c r="BK33"/>
  <c r="AZ33"/>
  <c r="BL33"/>
  <c r="AY33"/>
  <c r="AT33"/>
  <c r="AR35"/>
  <c r="AZ35"/>
  <c r="BL35"/>
  <c r="AW35"/>
  <c r="AM35"/>
  <c r="AQ35"/>
  <c r="BN35"/>
  <c r="AV35"/>
  <c r="G35"/>
  <c r="BM35"/>
  <c r="AP35"/>
  <c r="AX35"/>
  <c r="AY35"/>
  <c r="BJ35"/>
  <c r="BK35"/>
  <c r="AS35"/>
  <c r="AL35"/>
  <c r="AT35"/>
  <c r="AK35"/>
  <c r="X67" i="65"/>
  <c r="Y67" s="1"/>
  <c r="W79"/>
  <c r="F29" i="69"/>
  <c r="AF135" i="67"/>
  <c r="T96" i="65"/>
  <c r="F41" i="69"/>
  <c r="AF139" i="67"/>
  <c r="AR13" i="69"/>
  <c r="AW13"/>
  <c r="AZ13"/>
  <c r="BM13"/>
  <c r="BN13"/>
  <c r="BL13"/>
  <c r="AM13"/>
  <c r="AY13"/>
  <c r="AL13"/>
  <c r="X18" i="65"/>
  <c r="Y18" s="1"/>
  <c r="AS13" i="69"/>
  <c r="G13"/>
  <c r="AX13"/>
  <c r="AK13"/>
  <c r="AT13"/>
  <c r="AQ13"/>
  <c r="AP13"/>
  <c r="AV13"/>
  <c r="BK13"/>
  <c r="BJ13"/>
  <c r="AI13"/>
  <c r="AA13"/>
  <c r="AB13"/>
  <c r="I188" i="67"/>
  <c r="H134"/>
  <c r="K133"/>
  <c r="P133" s="1"/>
  <c r="S44" i="65"/>
  <c r="J45" s="1"/>
  <c r="S47"/>
  <c r="AZ10" i="69"/>
  <c r="AV10"/>
  <c r="AT10"/>
  <c r="AP10"/>
  <c r="AY10"/>
  <c r="AS10"/>
  <c r="BK10"/>
  <c r="BN10"/>
  <c r="AK10"/>
  <c r="AW10"/>
  <c r="AX10"/>
  <c r="BQ10" s="1"/>
  <c r="AR10"/>
  <c r="BL10"/>
  <c r="BM10"/>
  <c r="G10"/>
  <c r="AM10"/>
  <c r="AQ10"/>
  <c r="BC10" s="1"/>
  <c r="X12" i="65"/>
  <c r="Y12" s="1"/>
  <c r="BJ10" i="69"/>
  <c r="AL10"/>
  <c r="AR6"/>
  <c r="BN6"/>
  <c r="G6"/>
  <c r="AK6"/>
  <c r="AV6"/>
  <c r="X4" i="65"/>
  <c r="BJ6" i="69"/>
  <c r="AM6"/>
  <c r="BK6"/>
  <c r="AL6"/>
  <c r="BL6"/>
  <c r="AW6"/>
  <c r="AY6"/>
  <c r="AP6"/>
  <c r="AS6"/>
  <c r="AT6"/>
  <c r="AX6"/>
  <c r="BM6"/>
  <c r="AQ6"/>
  <c r="AZ6"/>
  <c r="K111" i="67"/>
  <c r="E9" i="69"/>
  <c r="D134" i="67"/>
  <c r="I165"/>
  <c r="I163"/>
  <c r="K163" s="1"/>
  <c r="R45" i="56"/>
  <c r="K37" i="67"/>
  <c r="W10" i="65"/>
  <c r="B17" i="54"/>
  <c r="W17"/>
  <c r="A19"/>
  <c r="D67"/>
  <c r="E66" s="1"/>
  <c r="R64" i="66" s="1"/>
  <c r="T67" i="54"/>
  <c r="U67"/>
  <c r="J67"/>
  <c r="L67"/>
  <c r="N67"/>
  <c r="P67"/>
  <c r="R67"/>
  <c r="C67"/>
  <c r="K67"/>
  <c r="O67"/>
  <c r="S67"/>
  <c r="M67"/>
  <c r="V67" s="1"/>
  <c r="Q67"/>
  <c r="X68"/>
  <c r="AV68"/>
  <c r="AW68" s="1"/>
  <c r="AB8"/>
  <c r="AC8"/>
  <c r="AD7" s="1"/>
  <c r="AT8"/>
  <c r="AI8"/>
  <c r="AK8"/>
  <c r="AM8"/>
  <c r="AO8"/>
  <c r="AQ8"/>
  <c r="AL8"/>
  <c r="AU8" s="1"/>
  <c r="AP8"/>
  <c r="AS8"/>
  <c r="AN8"/>
  <c r="AJ8"/>
  <c r="AR8"/>
  <c r="D14"/>
  <c r="E13" s="1"/>
  <c r="C14"/>
  <c r="U14"/>
  <c r="J14"/>
  <c r="L14"/>
  <c r="N14"/>
  <c r="P14"/>
  <c r="R14"/>
  <c r="K14"/>
  <c r="O14"/>
  <c r="S14"/>
  <c r="T14"/>
  <c r="Q14"/>
  <c r="M14"/>
  <c r="V14" s="1"/>
  <c r="AA11"/>
  <c r="Z13"/>
  <c r="AB73"/>
  <c r="AT73"/>
  <c r="AI73"/>
  <c r="AK73"/>
  <c r="AM73"/>
  <c r="AO73"/>
  <c r="AQ73"/>
  <c r="AC73"/>
  <c r="AD72" s="1"/>
  <c r="AS73"/>
  <c r="AL73"/>
  <c r="AU73" s="1"/>
  <c r="AP73"/>
  <c r="AN73"/>
  <c r="AJ73"/>
  <c r="AR73"/>
  <c r="AV15"/>
  <c r="AW15" s="1"/>
  <c r="X15"/>
  <c r="B70"/>
  <c r="A72"/>
  <c r="W70"/>
  <c r="AA76"/>
  <c r="Z78"/>
  <c r="D68"/>
  <c r="K68"/>
  <c r="S68"/>
  <c r="L68"/>
  <c r="AS74"/>
  <c r="AA75"/>
  <c r="AL74"/>
  <c r="AM9"/>
  <c r="AQ9"/>
  <c r="AL9"/>
  <c r="AB9"/>
  <c r="R15"/>
  <c r="D15"/>
  <c r="J15"/>
  <c r="C15"/>
  <c r="R68"/>
  <c r="M68"/>
  <c r="N68"/>
  <c r="B69"/>
  <c r="C68"/>
  <c r="P68"/>
  <c r="G68"/>
  <c r="AQ74"/>
  <c r="AC74"/>
  <c r="AF74"/>
  <c r="AB74"/>
  <c r="AJ74"/>
  <c r="AI74"/>
  <c r="AO74"/>
  <c r="AK74"/>
  <c r="AA10"/>
  <c r="AK9"/>
  <c r="AR9"/>
  <c r="AO9"/>
  <c r="AS9"/>
  <c r="AG9"/>
  <c r="AI9"/>
  <c r="K15"/>
  <c r="S15"/>
  <c r="L15"/>
  <c r="M15"/>
  <c r="B16"/>
  <c r="H15"/>
  <c r="N15"/>
  <c r="G15"/>
  <c r="O68"/>
  <c r="T68"/>
  <c r="J68"/>
  <c r="H68"/>
  <c r="AN74"/>
  <c r="AR74"/>
  <c r="AM74"/>
  <c r="AG74"/>
  <c r="AF9"/>
  <c r="AC9"/>
  <c r="AN9"/>
  <c r="AJ9"/>
  <c r="O15"/>
  <c r="P15"/>
  <c r="T15"/>
  <c r="BP36" i="69" l="1"/>
  <c r="BR34"/>
  <c r="BA34"/>
  <c r="BF34" s="1"/>
  <c r="BO35"/>
  <c r="BQ35"/>
  <c r="BR35"/>
  <c r="AU33"/>
  <c r="BQ33"/>
  <c r="BC33"/>
  <c r="BA37"/>
  <c r="BF37" s="1"/>
  <c r="BP37"/>
  <c r="BA36"/>
  <c r="BF36" s="1"/>
  <c r="T48" i="65"/>
  <c r="BX34" i="69"/>
  <c r="BX48" s="1"/>
  <c r="BR30"/>
  <c r="AU30"/>
  <c r="BC30"/>
  <c r="D5" i="67"/>
  <c r="Q20"/>
  <c r="AU10" i="69"/>
  <c r="BD12"/>
  <c r="BO19"/>
  <c r="BA14"/>
  <c r="BF14" s="1"/>
  <c r="BO13"/>
  <c r="BC14"/>
  <c r="AU13"/>
  <c r="BO14"/>
  <c r="BD30"/>
  <c r="AI11" i="67"/>
  <c r="V5"/>
  <c r="BA30" i="69"/>
  <c r="BF30" s="1"/>
  <c r="BS48"/>
  <c r="AP32"/>
  <c r="AY32"/>
  <c r="BL32"/>
  <c r="X61" i="65"/>
  <c r="Y61" s="1"/>
  <c r="BO40" i="69"/>
  <c r="BO39"/>
  <c r="BC35"/>
  <c r="BA33"/>
  <c r="BF33" s="1"/>
  <c r="AX32"/>
  <c r="BK32"/>
  <c r="BQ32" s="1"/>
  <c r="AW32"/>
  <c r="G32"/>
  <c r="AS32"/>
  <c r="AU37"/>
  <c r="BQ37"/>
  <c r="BQ34"/>
  <c r="BO34"/>
  <c r="BO36"/>
  <c r="BA40"/>
  <c r="AU39"/>
  <c r="E48"/>
  <c r="BP30"/>
  <c r="X86" i="67"/>
  <c r="AF84"/>
  <c r="BP35" i="69"/>
  <c r="AL32"/>
  <c r="AU35"/>
  <c r="BO33"/>
  <c r="BJ32"/>
  <c r="AR32"/>
  <c r="BM32"/>
  <c r="AK32"/>
  <c r="AQ32"/>
  <c r="BC32" s="1"/>
  <c r="BO37"/>
  <c r="AU34"/>
  <c r="BD34" s="1"/>
  <c r="BC34"/>
  <c r="AU36"/>
  <c r="BD36" s="1"/>
  <c r="BQ36"/>
  <c r="BC36"/>
  <c r="BQ40"/>
  <c r="BB28"/>
  <c r="BH28" s="1"/>
  <c r="BB31"/>
  <c r="BH31" s="1"/>
  <c r="BO30"/>
  <c r="BB34"/>
  <c r="BH34" s="1"/>
  <c r="BB36"/>
  <c r="BH36" s="1"/>
  <c r="BD33"/>
  <c r="BB33"/>
  <c r="BH33" s="1"/>
  <c r="BB37"/>
  <c r="BH37" s="1"/>
  <c r="BD37"/>
  <c r="BF40"/>
  <c r="BB40"/>
  <c r="BH40" s="1"/>
  <c r="BD39"/>
  <c r="BB39"/>
  <c r="BH39" s="1"/>
  <c r="AI41"/>
  <c r="AA41"/>
  <c r="AB41"/>
  <c r="AH118" i="67"/>
  <c r="AI118" s="1"/>
  <c r="AD118"/>
  <c r="BP33" i="69"/>
  <c r="BC40"/>
  <c r="BP34"/>
  <c r="BP40"/>
  <c r="F38"/>
  <c r="AH114" i="67"/>
  <c r="AI114" s="1"/>
  <c r="AD114"/>
  <c r="AH116"/>
  <c r="AI116" s="1"/>
  <c r="AD116"/>
  <c r="AI113"/>
  <c r="BR37" i="69"/>
  <c r="BR33"/>
  <c r="BA35"/>
  <c r="BF35" s="1"/>
  <c r="BQ6"/>
  <c r="BQ13"/>
  <c r="BP19"/>
  <c r="BQ14"/>
  <c r="AU14"/>
  <c r="BC6"/>
  <c r="BO10"/>
  <c r="BA10"/>
  <c r="BF10" s="1"/>
  <c r="BP14"/>
  <c r="BA6"/>
  <c r="BF6" s="1"/>
  <c r="AU6"/>
  <c r="BD6" s="1"/>
  <c r="BP10"/>
  <c r="BC13"/>
  <c r="BQ19"/>
  <c r="BA19"/>
  <c r="BF19" s="1"/>
  <c r="BB18"/>
  <c r="BH18" s="1"/>
  <c r="AK16"/>
  <c r="AW16"/>
  <c r="BJ16"/>
  <c r="BN16"/>
  <c r="AQ16"/>
  <c r="AL16"/>
  <c r="AZ16"/>
  <c r="BL16"/>
  <c r="X24" i="65"/>
  <c r="Y24" s="1"/>
  <c r="AS16" i="69"/>
  <c r="AV16"/>
  <c r="AT16"/>
  <c r="BM16"/>
  <c r="AX16"/>
  <c r="G16"/>
  <c r="AM16"/>
  <c r="BK16"/>
  <c r="AR16"/>
  <c r="AP16"/>
  <c r="P119" i="67"/>
  <c r="Q119" s="1"/>
  <c r="F15" i="69"/>
  <c r="AR15" s="1"/>
  <c r="I140" i="67"/>
  <c r="K140" s="1"/>
  <c r="BR14" i="69"/>
  <c r="BR8"/>
  <c r="F17"/>
  <c r="BM17" s="1"/>
  <c r="BR19"/>
  <c r="BR10"/>
  <c r="I138" i="67"/>
  <c r="K138" s="1"/>
  <c r="BR13" i="69"/>
  <c r="P115" i="67"/>
  <c r="Q115" s="1"/>
  <c r="I142"/>
  <c r="P111"/>
  <c r="L111"/>
  <c r="BC19" i="69"/>
  <c r="AU19"/>
  <c r="AX11"/>
  <c r="AK11"/>
  <c r="BK11"/>
  <c r="BJ11"/>
  <c r="BO11" s="1"/>
  <c r="BN11"/>
  <c r="BL11"/>
  <c r="AQ11"/>
  <c r="G11"/>
  <c r="X14" i="65"/>
  <c r="Y14" s="1"/>
  <c r="AM11" i="69"/>
  <c r="AL11"/>
  <c r="BM11"/>
  <c r="AT11"/>
  <c r="AV11"/>
  <c r="AS11"/>
  <c r="AP11"/>
  <c r="AW11"/>
  <c r="AY11"/>
  <c r="BP11" s="1"/>
  <c r="AZ11"/>
  <c r="AR11"/>
  <c r="BP6"/>
  <c r="BO6"/>
  <c r="BD10"/>
  <c r="BP13"/>
  <c r="BA13"/>
  <c r="BF13" s="1"/>
  <c r="BD13"/>
  <c r="BC16"/>
  <c r="T97" i="65"/>
  <c r="W44"/>
  <c r="W93"/>
  <c r="Q48"/>
  <c r="Q97"/>
  <c r="J48"/>
  <c r="J95"/>
  <c r="J46"/>
  <c r="Q68" i="54"/>
  <c r="U68"/>
  <c r="V68" s="1"/>
  <c r="F66"/>
  <c r="I66" s="1"/>
  <c r="AE66"/>
  <c r="AH74"/>
  <c r="AP74"/>
  <c r="AT74"/>
  <c r="AU74" s="1"/>
  <c r="AJ70" i="66"/>
  <c r="AP9" i="54"/>
  <c r="AT9"/>
  <c r="AU9" s="1"/>
  <c r="AJ7" i="66"/>
  <c r="AE7" i="54"/>
  <c r="F7"/>
  <c r="I7" s="1"/>
  <c r="I15"/>
  <c r="Q15"/>
  <c r="U15"/>
  <c r="V15" s="1"/>
  <c r="R13" i="66"/>
  <c r="AC41" i="69"/>
  <c r="AV41"/>
  <c r="AU41"/>
  <c r="X79" i="65"/>
  <c r="Y79" s="1"/>
  <c r="G41" i="69"/>
  <c r="BM41"/>
  <c r="BK41"/>
  <c r="BF41"/>
  <c r="AP41"/>
  <c r="AW41"/>
  <c r="U41"/>
  <c r="BD41"/>
  <c r="AL41"/>
  <c r="AR41"/>
  <c r="AS41"/>
  <c r="AY41"/>
  <c r="BC41"/>
  <c r="AT41"/>
  <c r="AQ41"/>
  <c r="BA41"/>
  <c r="BN41"/>
  <c r="V41"/>
  <c r="BQ41"/>
  <c r="BP41"/>
  <c r="BO41"/>
  <c r="AK41"/>
  <c r="AX41"/>
  <c r="BJ41"/>
  <c r="BB41"/>
  <c r="AZ41"/>
  <c r="BL41"/>
  <c r="T41"/>
  <c r="BH41"/>
  <c r="AM41"/>
  <c r="AP29"/>
  <c r="X55" i="65"/>
  <c r="G29" i="69"/>
  <c r="AS29"/>
  <c r="AM29"/>
  <c r="AV29"/>
  <c r="BJ29"/>
  <c r="BM29"/>
  <c r="AK29"/>
  <c r="AT29"/>
  <c r="AQ29"/>
  <c r="AZ29"/>
  <c r="BN29"/>
  <c r="BK29"/>
  <c r="AL29"/>
  <c r="AR29"/>
  <c r="AW29"/>
  <c r="AX29"/>
  <c r="BL29"/>
  <c r="AY29"/>
  <c r="BR32"/>
  <c r="BR36"/>
  <c r="BR40"/>
  <c r="AZ7"/>
  <c r="AS7"/>
  <c r="AR7"/>
  <c r="AW7"/>
  <c r="AP7"/>
  <c r="BK7"/>
  <c r="BJ7"/>
  <c r="AY7"/>
  <c r="G7"/>
  <c r="AX7"/>
  <c r="AL7"/>
  <c r="AV7"/>
  <c r="BM7"/>
  <c r="BN7"/>
  <c r="BL7"/>
  <c r="AM7"/>
  <c r="AQ7"/>
  <c r="X6" i="65"/>
  <c r="Y6" s="1"/>
  <c r="AK7" i="69"/>
  <c r="AT7"/>
  <c r="F9"/>
  <c r="Y4" i="65"/>
  <c r="Q94"/>
  <c r="Q45"/>
  <c r="BR6" i="69"/>
  <c r="E26"/>
  <c r="D69" i="54"/>
  <c r="E68" s="1"/>
  <c r="U69"/>
  <c r="K69"/>
  <c r="M69"/>
  <c r="V69" s="1"/>
  <c r="O69"/>
  <c r="Q69"/>
  <c r="S69"/>
  <c r="J69"/>
  <c r="N69"/>
  <c r="R69"/>
  <c r="C69"/>
  <c r="T69"/>
  <c r="P69"/>
  <c r="L69"/>
  <c r="B72"/>
  <c r="W72"/>
  <c r="A74"/>
  <c r="AA13"/>
  <c r="Z15"/>
  <c r="C16"/>
  <c r="T16"/>
  <c r="U16"/>
  <c r="J16"/>
  <c r="L16"/>
  <c r="N16"/>
  <c r="P16"/>
  <c r="R16"/>
  <c r="D16"/>
  <c r="E15" s="1"/>
  <c r="M16"/>
  <c r="V16" s="1"/>
  <c r="Q16"/>
  <c r="O16"/>
  <c r="K16"/>
  <c r="S16"/>
  <c r="X17"/>
  <c r="AV17"/>
  <c r="AW17" s="1"/>
  <c r="AB10"/>
  <c r="AC10"/>
  <c r="AD9" s="1"/>
  <c r="AT10"/>
  <c r="AS10"/>
  <c r="AI10"/>
  <c r="AK10"/>
  <c r="AM10"/>
  <c r="AO10"/>
  <c r="AQ10"/>
  <c r="AL10"/>
  <c r="AU10" s="1"/>
  <c r="AP10"/>
  <c r="AN10"/>
  <c r="AJ10"/>
  <c r="AR10"/>
  <c r="AA78"/>
  <c r="Z80"/>
  <c r="X70"/>
  <c r="AV70"/>
  <c r="AW70" s="1"/>
  <c r="AB75"/>
  <c r="AC75"/>
  <c r="AD74" s="1"/>
  <c r="AT75"/>
  <c r="AS75"/>
  <c r="AJ75"/>
  <c r="AL75"/>
  <c r="AU75" s="1"/>
  <c r="AN75"/>
  <c r="AP75"/>
  <c r="AR75"/>
  <c r="AK75"/>
  <c r="AO75"/>
  <c r="AM75"/>
  <c r="AI75"/>
  <c r="AQ75"/>
  <c r="B19"/>
  <c r="A21"/>
  <c r="W19"/>
  <c r="D70"/>
  <c r="AN76"/>
  <c r="AB76"/>
  <c r="AL76"/>
  <c r="AM76"/>
  <c r="AG11"/>
  <c r="AS11"/>
  <c r="AN11"/>
  <c r="AQ11"/>
  <c r="K17"/>
  <c r="H17"/>
  <c r="O17"/>
  <c r="P17"/>
  <c r="R70"/>
  <c r="M70"/>
  <c r="P70"/>
  <c r="O70"/>
  <c r="S70"/>
  <c r="H70"/>
  <c r="C70"/>
  <c r="J70"/>
  <c r="AR76"/>
  <c r="AJ76"/>
  <c r="AF76"/>
  <c r="AA77"/>
  <c r="AC76"/>
  <c r="AI76"/>
  <c r="AG76"/>
  <c r="AB11"/>
  <c r="AF11"/>
  <c r="AL11"/>
  <c r="AI11"/>
  <c r="AC11"/>
  <c r="AK11"/>
  <c r="AA12"/>
  <c r="AJ11"/>
  <c r="R17"/>
  <c r="N17"/>
  <c r="G17"/>
  <c r="C17"/>
  <c r="M17"/>
  <c r="T17"/>
  <c r="J17"/>
  <c r="B71"/>
  <c r="T70"/>
  <c r="K70"/>
  <c r="N70"/>
  <c r="G70"/>
  <c r="L70"/>
  <c r="AK76"/>
  <c r="AO76"/>
  <c r="AQ76"/>
  <c r="AS76"/>
  <c r="AR11"/>
  <c r="AM11"/>
  <c r="AO11"/>
  <c r="B18"/>
  <c r="S17"/>
  <c r="L17"/>
  <c r="D17"/>
  <c r="BA11" i="69" l="1"/>
  <c r="BF11" s="1"/>
  <c r="BC11"/>
  <c r="BQ11"/>
  <c r="BQ16"/>
  <c r="BB35"/>
  <c r="BH35" s="1"/>
  <c r="BA32"/>
  <c r="BF32" s="1"/>
  <c r="BP29"/>
  <c r="AU11"/>
  <c r="BD11"/>
  <c r="BB11"/>
  <c r="BH11" s="1"/>
  <c r="BA16"/>
  <c r="BF16" s="1"/>
  <c r="BQ7"/>
  <c r="BB6"/>
  <c r="BH6" s="1"/>
  <c r="Y65" i="67"/>
  <c r="BD35" i="69"/>
  <c r="BB30"/>
  <c r="BH30" s="1"/>
  <c r="BP32"/>
  <c r="BR41"/>
  <c r="BO32"/>
  <c r="AU32"/>
  <c r="AU29"/>
  <c r="BO29"/>
  <c r="BA29"/>
  <c r="BF29" s="1"/>
  <c r="V104" i="67"/>
  <c r="AS38" i="69"/>
  <c r="AS48" s="1"/>
  <c r="BL38"/>
  <c r="G38"/>
  <c r="G48" s="1"/>
  <c r="AP38"/>
  <c r="AP48" s="1"/>
  <c r="AV38"/>
  <c r="AV48" s="1"/>
  <c r="AK38"/>
  <c r="BK38"/>
  <c r="BK48" s="1"/>
  <c r="BM38"/>
  <c r="BM48" s="1"/>
  <c r="BJ38"/>
  <c r="AT38"/>
  <c r="AY38"/>
  <c r="AW38"/>
  <c r="AX38"/>
  <c r="AR38"/>
  <c r="AR48" s="1"/>
  <c r="AZ38"/>
  <c r="AZ48" s="1"/>
  <c r="AQ38"/>
  <c r="X73" i="65"/>
  <c r="Y73" s="1"/>
  <c r="BN38" i="69"/>
  <c r="AL38"/>
  <c r="AL48" s="1"/>
  <c r="AM38"/>
  <c r="AM48" s="1"/>
  <c r="AT48"/>
  <c r="F48"/>
  <c r="AW48"/>
  <c r="BQ29"/>
  <c r="BC29"/>
  <c r="AU16"/>
  <c r="BO16"/>
  <c r="AU7"/>
  <c r="BB10"/>
  <c r="BH10" s="1"/>
  <c r="BB14"/>
  <c r="BH14" s="1"/>
  <c r="BD14"/>
  <c r="BP16"/>
  <c r="BP7"/>
  <c r="BC7"/>
  <c r="BA7"/>
  <c r="BF7" s="1"/>
  <c r="BO7"/>
  <c r="BB13"/>
  <c r="BH13" s="1"/>
  <c r="BR16"/>
  <c r="G15"/>
  <c r="AQ15"/>
  <c r="AY15"/>
  <c r="AX15"/>
  <c r="AP15"/>
  <c r="BL15"/>
  <c r="AM15"/>
  <c r="AW15"/>
  <c r="AS15"/>
  <c r="BN15"/>
  <c r="BM15"/>
  <c r="AK15"/>
  <c r="AT15"/>
  <c r="BK15"/>
  <c r="BJ15"/>
  <c r="AV15"/>
  <c r="AZ15"/>
  <c r="AL15"/>
  <c r="X22" i="65"/>
  <c r="Y22" s="1"/>
  <c r="AK17" i="69"/>
  <c r="BL17"/>
  <c r="BJ17"/>
  <c r="AQ17"/>
  <c r="AW17"/>
  <c r="AX17"/>
  <c r="AP17"/>
  <c r="AZ17"/>
  <c r="BK17"/>
  <c r="AY17"/>
  <c r="G17"/>
  <c r="AV17"/>
  <c r="BN17"/>
  <c r="AR17"/>
  <c r="X26" i="65"/>
  <c r="Y26" s="1"/>
  <c r="AM17" i="69"/>
  <c r="AL17"/>
  <c r="AS17"/>
  <c r="AT17"/>
  <c r="BR11"/>
  <c r="BD7"/>
  <c r="D104" i="67"/>
  <c r="Q111"/>
  <c r="BD19" i="69"/>
  <c r="BB19"/>
  <c r="BH19" s="1"/>
  <c r="AU17"/>
  <c r="AK48"/>
  <c r="J49" i="65"/>
  <c r="J98"/>
  <c r="Q70" i="54"/>
  <c r="U70"/>
  <c r="V70" s="1"/>
  <c r="R66" i="66"/>
  <c r="AE68" i="54"/>
  <c r="F68"/>
  <c r="I68" s="1"/>
  <c r="AH76"/>
  <c r="AT76"/>
  <c r="AU76" s="1"/>
  <c r="AP76"/>
  <c r="AJ72" i="66"/>
  <c r="AT11" i="54"/>
  <c r="AU11" s="1"/>
  <c r="AP11"/>
  <c r="F9"/>
  <c r="AE9"/>
  <c r="AH9" s="1"/>
  <c r="AJ9" i="66"/>
  <c r="Q17" i="54"/>
  <c r="U17"/>
  <c r="V17" s="1"/>
  <c r="R15" i="66"/>
  <c r="F64" i="67" s="1"/>
  <c r="Y55" i="65"/>
  <c r="Y93" s="1"/>
  <c r="BL48" i="69"/>
  <c r="BR29"/>
  <c r="BN48"/>
  <c r="AY48"/>
  <c r="AR9"/>
  <c r="AW9"/>
  <c r="AQ9"/>
  <c r="AK9"/>
  <c r="AT9"/>
  <c r="AZ9"/>
  <c r="BM9"/>
  <c r="BN9"/>
  <c r="BL9"/>
  <c r="AS9"/>
  <c r="AX9"/>
  <c r="AM9"/>
  <c r="AV9"/>
  <c r="BK9"/>
  <c r="BJ9"/>
  <c r="AL9"/>
  <c r="AP9"/>
  <c r="AU9" s="1"/>
  <c r="X10" i="65"/>
  <c r="G9" i="69"/>
  <c r="AY9"/>
  <c r="F26"/>
  <c r="BR7"/>
  <c r="X19" i="54"/>
  <c r="AV19"/>
  <c r="AW19" s="1"/>
  <c r="AB12"/>
  <c r="AC12"/>
  <c r="AD11" s="1"/>
  <c r="AT12"/>
  <c r="AJ12"/>
  <c r="AL12"/>
  <c r="AU12" s="1"/>
  <c r="AN12"/>
  <c r="AP12"/>
  <c r="AR12"/>
  <c r="AS12"/>
  <c r="AK12"/>
  <c r="AO12"/>
  <c r="AI12"/>
  <c r="AQ12"/>
  <c r="AM12"/>
  <c r="AH11"/>
  <c r="D71"/>
  <c r="E70" s="1"/>
  <c r="T71"/>
  <c r="U71"/>
  <c r="J71"/>
  <c r="L71"/>
  <c r="N71"/>
  <c r="P71"/>
  <c r="R71"/>
  <c r="C71"/>
  <c r="K71"/>
  <c r="O71"/>
  <c r="S71"/>
  <c r="M71"/>
  <c r="V71" s="1"/>
  <c r="Q71"/>
  <c r="AA80"/>
  <c r="Z82"/>
  <c r="AV72"/>
  <c r="AW72" s="1"/>
  <c r="X72"/>
  <c r="D18"/>
  <c r="E17" s="1"/>
  <c r="C18"/>
  <c r="U18"/>
  <c r="K18"/>
  <c r="M18"/>
  <c r="V18" s="1"/>
  <c r="O18"/>
  <c r="Q18"/>
  <c r="S18"/>
  <c r="T18"/>
  <c r="J18"/>
  <c r="N18"/>
  <c r="R18"/>
  <c r="P18"/>
  <c r="L18"/>
  <c r="A23"/>
  <c r="B21"/>
  <c r="W21"/>
  <c r="AA15"/>
  <c r="Z17"/>
  <c r="B74"/>
  <c r="W74"/>
  <c r="A76"/>
  <c r="AB77"/>
  <c r="AC77"/>
  <c r="AD76" s="1"/>
  <c r="AT77"/>
  <c r="AI77"/>
  <c r="AK77"/>
  <c r="AM77"/>
  <c r="AO77"/>
  <c r="AQ77"/>
  <c r="AJ77"/>
  <c r="AN77"/>
  <c r="AR77"/>
  <c r="AS77"/>
  <c r="AL77"/>
  <c r="AU77" s="1"/>
  <c r="AP77"/>
  <c r="T72"/>
  <c r="M72"/>
  <c r="K72"/>
  <c r="P72"/>
  <c r="H72"/>
  <c r="C72"/>
  <c r="AF78"/>
  <c r="AR78"/>
  <c r="AA79"/>
  <c r="AG78"/>
  <c r="AK13"/>
  <c r="AB13"/>
  <c r="AQ13"/>
  <c r="B20"/>
  <c r="G19"/>
  <c r="N19"/>
  <c r="H19"/>
  <c r="O72"/>
  <c r="N72"/>
  <c r="D72"/>
  <c r="L72"/>
  <c r="S72"/>
  <c r="R72"/>
  <c r="G72"/>
  <c r="J72"/>
  <c r="AO78"/>
  <c r="AM78"/>
  <c r="AL78"/>
  <c r="AJ78"/>
  <c r="AK78"/>
  <c r="AC78"/>
  <c r="AS78"/>
  <c r="AM13"/>
  <c r="AA14"/>
  <c r="AO13"/>
  <c r="AI13"/>
  <c r="AS13"/>
  <c r="AL13"/>
  <c r="AC13"/>
  <c r="AJ13"/>
  <c r="R19"/>
  <c r="S19"/>
  <c r="D19"/>
  <c r="J19"/>
  <c r="L19"/>
  <c r="P19"/>
  <c r="O19"/>
  <c r="B73"/>
  <c r="AQ78"/>
  <c r="AN78"/>
  <c r="AB78"/>
  <c r="AI78"/>
  <c r="AR13"/>
  <c r="AG13"/>
  <c r="AF13"/>
  <c r="AN13"/>
  <c r="C19"/>
  <c r="T19"/>
  <c r="K19"/>
  <c r="M19"/>
  <c r="BC9" i="69" l="1"/>
  <c r="BQ17"/>
  <c r="BO15"/>
  <c r="BC15"/>
  <c r="BP17"/>
  <c r="AR26"/>
  <c r="BA17"/>
  <c r="BF17" s="1"/>
  <c r="BC17"/>
  <c r="AU38"/>
  <c r="BD38" s="1"/>
  <c r="BQ38"/>
  <c r="BO38"/>
  <c r="BP38"/>
  <c r="BP48" s="1"/>
  <c r="BA38"/>
  <c r="BF38" s="1"/>
  <c r="Y42" i="67"/>
  <c r="X80"/>
  <c r="BB32" i="69"/>
  <c r="BH32" s="1"/>
  <c r="BD32"/>
  <c r="BR38"/>
  <c r="BB38"/>
  <c r="BH38" s="1"/>
  <c r="BO48"/>
  <c r="BJ48"/>
  <c r="BR48" s="1"/>
  <c r="X93" i="65"/>
  <c r="AX48" i="69"/>
  <c r="BQ48" s="1"/>
  <c r="BC38"/>
  <c r="BC48" s="1"/>
  <c r="AQ48"/>
  <c r="AU48"/>
  <c r="BD29"/>
  <c r="BB29"/>
  <c r="BB16"/>
  <c r="BH16" s="1"/>
  <c r="BD16"/>
  <c r="BP15"/>
  <c r="BQ15"/>
  <c r="BB7"/>
  <c r="BH7" s="1"/>
  <c r="BO17"/>
  <c r="AU15"/>
  <c r="AU26" s="1"/>
  <c r="BA15"/>
  <c r="BF15" s="1"/>
  <c r="BM26"/>
  <c r="AP26"/>
  <c r="AM26"/>
  <c r="BR15"/>
  <c r="AL26"/>
  <c r="AS26"/>
  <c r="AK26"/>
  <c r="AZ26"/>
  <c r="AW26"/>
  <c r="BL26"/>
  <c r="BK26"/>
  <c r="AX26"/>
  <c r="BR17"/>
  <c r="BJ26"/>
  <c r="G26"/>
  <c r="AV26"/>
  <c r="AT26"/>
  <c r="BC26"/>
  <c r="AQ26"/>
  <c r="AY26"/>
  <c r="BP9"/>
  <c r="BQ9"/>
  <c r="BD9"/>
  <c r="BB17"/>
  <c r="BH17" s="1"/>
  <c r="BD17"/>
  <c r="BO9"/>
  <c r="BA9"/>
  <c r="U72" i="54"/>
  <c r="V72" s="1"/>
  <c r="I72"/>
  <c r="Q72"/>
  <c r="R68" i="66"/>
  <c r="AE70" i="54"/>
  <c r="F70"/>
  <c r="I70" s="1"/>
  <c r="AP78"/>
  <c r="AT78"/>
  <c r="AU78" s="1"/>
  <c r="AJ74" i="66"/>
  <c r="AP13" i="54"/>
  <c r="AT13"/>
  <c r="AU13" s="1"/>
  <c r="AJ11" i="66"/>
  <c r="F11" i="54"/>
  <c r="I11" s="1"/>
  <c r="AE11"/>
  <c r="Q19"/>
  <c r="U19"/>
  <c r="V19" s="1"/>
  <c r="R17" i="66"/>
  <c r="Y10" i="65"/>
  <c r="Y44" s="1"/>
  <c r="X44"/>
  <c r="BR9" i="69"/>
  <c r="BN26"/>
  <c r="B76" i="54"/>
  <c r="A78"/>
  <c r="W76"/>
  <c r="AB79"/>
  <c r="AC79"/>
  <c r="AD78" s="1"/>
  <c r="AT79"/>
  <c r="AS79"/>
  <c r="AJ79"/>
  <c r="AL79"/>
  <c r="AU79" s="1"/>
  <c r="AN79"/>
  <c r="AP79"/>
  <c r="AR79"/>
  <c r="AK79"/>
  <c r="AO79"/>
  <c r="AI79"/>
  <c r="AQ79"/>
  <c r="AM79"/>
  <c r="X21"/>
  <c r="AV21"/>
  <c r="AW21" s="1"/>
  <c r="B23"/>
  <c r="W23"/>
  <c r="A25"/>
  <c r="AB14"/>
  <c r="AC14"/>
  <c r="AD13" s="1"/>
  <c r="AT14"/>
  <c r="AS14"/>
  <c r="AJ14"/>
  <c r="AL14"/>
  <c r="AU14" s="1"/>
  <c r="AN14"/>
  <c r="AP14"/>
  <c r="AR14"/>
  <c r="AK14"/>
  <c r="AO14"/>
  <c r="AM14"/>
  <c r="AI14"/>
  <c r="AQ14"/>
  <c r="AA82"/>
  <c r="Z84"/>
  <c r="D20"/>
  <c r="E19" s="1"/>
  <c r="C20"/>
  <c r="T20"/>
  <c r="U20"/>
  <c r="K20"/>
  <c r="M20"/>
  <c r="V20" s="1"/>
  <c r="O20"/>
  <c r="Q20"/>
  <c r="S20"/>
  <c r="J20"/>
  <c r="N20"/>
  <c r="R20"/>
  <c r="P20"/>
  <c r="L20"/>
  <c r="D73"/>
  <c r="E72" s="1"/>
  <c r="U73"/>
  <c r="K73"/>
  <c r="M73"/>
  <c r="V73" s="1"/>
  <c r="O73"/>
  <c r="Q73"/>
  <c r="S73"/>
  <c r="T73"/>
  <c r="L73"/>
  <c r="P73"/>
  <c r="C73"/>
  <c r="J73"/>
  <c r="R73"/>
  <c r="N73"/>
  <c r="AV74"/>
  <c r="AW74" s="1"/>
  <c r="X74"/>
  <c r="AA17"/>
  <c r="Z19"/>
  <c r="J74"/>
  <c r="S74"/>
  <c r="C74"/>
  <c r="M74"/>
  <c r="D74"/>
  <c r="K74"/>
  <c r="G74"/>
  <c r="AS80"/>
  <c r="AB80"/>
  <c r="AI80"/>
  <c r="AR80"/>
  <c r="AK80"/>
  <c r="AQ80"/>
  <c r="AF80"/>
  <c r="AO80"/>
  <c r="AQ15"/>
  <c r="AI15"/>
  <c r="AO15"/>
  <c r="AL15"/>
  <c r="AF15"/>
  <c r="AM15"/>
  <c r="AB15"/>
  <c r="C21"/>
  <c r="R21"/>
  <c r="P21"/>
  <c r="D21"/>
  <c r="N21"/>
  <c r="L21"/>
  <c r="M21"/>
  <c r="K21"/>
  <c r="H74"/>
  <c r="R74"/>
  <c r="T74"/>
  <c r="P74"/>
  <c r="AL80"/>
  <c r="AA81"/>
  <c r="AG80"/>
  <c r="AC15"/>
  <c r="AN15"/>
  <c r="AR15"/>
  <c r="AA16"/>
  <c r="G21"/>
  <c r="B22"/>
  <c r="J21"/>
  <c r="O21"/>
  <c r="B75"/>
  <c r="O74"/>
  <c r="N74"/>
  <c r="L74"/>
  <c r="AN80"/>
  <c r="AM80"/>
  <c r="AJ80"/>
  <c r="AC80"/>
  <c r="AG15"/>
  <c r="AS15"/>
  <c r="AK15"/>
  <c r="AJ15"/>
  <c r="S21"/>
  <c r="H21"/>
  <c r="T21"/>
  <c r="BE9" i="69" l="1"/>
  <c r="BE10"/>
  <c r="H63" i="67"/>
  <c r="X63"/>
  <c r="AF61"/>
  <c r="AF38" s="1"/>
  <c r="W34" i="69" s="1"/>
  <c r="X34" s="1"/>
  <c r="Z82" i="67"/>
  <c r="BA48" i="69"/>
  <c r="X156" i="67"/>
  <c r="BG31" i="69"/>
  <c r="BG33"/>
  <c r="BG42"/>
  <c r="BG29"/>
  <c r="BG44"/>
  <c r="BG46"/>
  <c r="BE41"/>
  <c r="BE29"/>
  <c r="BE30"/>
  <c r="BE44"/>
  <c r="BE42"/>
  <c r="BE40"/>
  <c r="BE36"/>
  <c r="BE45"/>
  <c r="BE47"/>
  <c r="BE46"/>
  <c r="BE31"/>
  <c r="BD48"/>
  <c r="BE28"/>
  <c r="BE33"/>
  <c r="BE35"/>
  <c r="BE34"/>
  <c r="BE32"/>
  <c r="BE37"/>
  <c r="BE38"/>
  <c r="BE39"/>
  <c r="BE43"/>
  <c r="BB48"/>
  <c r="BH29"/>
  <c r="BG45"/>
  <c r="BG39"/>
  <c r="BB15"/>
  <c r="BH15" s="1"/>
  <c r="BD15"/>
  <c r="BD26"/>
  <c r="BO26"/>
  <c r="BQ26"/>
  <c r="BP26"/>
  <c r="BR26"/>
  <c r="BE18"/>
  <c r="BE24"/>
  <c r="BE15"/>
  <c r="BE21"/>
  <c r="BE19"/>
  <c r="BE12"/>
  <c r="BE14"/>
  <c r="BE20"/>
  <c r="BE16"/>
  <c r="BE17"/>
  <c r="BE6"/>
  <c r="BE11"/>
  <c r="BE8"/>
  <c r="BE7"/>
  <c r="BE22"/>
  <c r="BE23"/>
  <c r="BE13"/>
  <c r="BE25"/>
  <c r="BA26"/>
  <c r="BB9"/>
  <c r="BF9"/>
  <c r="U74" i="54"/>
  <c r="V74" s="1"/>
  <c r="Q74"/>
  <c r="AJ76" i="66"/>
  <c r="R70"/>
  <c r="AE72" i="54"/>
  <c r="AH72" s="1"/>
  <c r="F72"/>
  <c r="AH80"/>
  <c r="AT80"/>
  <c r="AU80" s="1"/>
  <c r="AP80"/>
  <c r="AP15"/>
  <c r="AT15"/>
  <c r="AU15" s="1"/>
  <c r="AJ13" i="66"/>
  <c r="F13" i="54"/>
  <c r="AE13"/>
  <c r="AH13" s="1"/>
  <c r="Q21"/>
  <c r="I21"/>
  <c r="U21"/>
  <c r="V21" s="1"/>
  <c r="R19" i="66"/>
  <c r="D22" i="54"/>
  <c r="E21" s="1"/>
  <c r="C22"/>
  <c r="U22"/>
  <c r="J22"/>
  <c r="L22"/>
  <c r="N22"/>
  <c r="P22"/>
  <c r="R22"/>
  <c r="M22"/>
  <c r="V22" s="1"/>
  <c r="Q22"/>
  <c r="T22"/>
  <c r="O22"/>
  <c r="K22"/>
  <c r="S22"/>
  <c r="AA19"/>
  <c r="Z21"/>
  <c r="AV23"/>
  <c r="AW23" s="1"/>
  <c r="X23"/>
  <c r="T75"/>
  <c r="U75"/>
  <c r="J75"/>
  <c r="L75"/>
  <c r="N75"/>
  <c r="P75"/>
  <c r="R75"/>
  <c r="D75"/>
  <c r="E74" s="1"/>
  <c r="C75"/>
  <c r="K75"/>
  <c r="O75"/>
  <c r="S75"/>
  <c r="Q75"/>
  <c r="M75"/>
  <c r="V75" s="1"/>
  <c r="X76"/>
  <c r="AV76"/>
  <c r="AW76" s="1"/>
  <c r="AB81"/>
  <c r="AT81"/>
  <c r="AI81"/>
  <c r="AK81"/>
  <c r="AM81"/>
  <c r="AO81"/>
  <c r="AQ81"/>
  <c r="AC81"/>
  <c r="AD80" s="1"/>
  <c r="AS81"/>
  <c r="AL81"/>
  <c r="AU81" s="1"/>
  <c r="AP81"/>
  <c r="AN81"/>
  <c r="AJ81"/>
  <c r="AR81"/>
  <c r="AA84"/>
  <c r="Z86"/>
  <c r="B25"/>
  <c r="A27"/>
  <c r="W25"/>
  <c r="AB16"/>
  <c r="AC16"/>
  <c r="AD15" s="1"/>
  <c r="AT16"/>
  <c r="AJ16"/>
  <c r="AL16"/>
  <c r="AU16" s="1"/>
  <c r="AN16"/>
  <c r="AP16"/>
  <c r="AR16"/>
  <c r="AI16"/>
  <c r="AM16"/>
  <c r="AQ16"/>
  <c r="AS16"/>
  <c r="AK16"/>
  <c r="AO16"/>
  <c r="A80"/>
  <c r="B78"/>
  <c r="W78"/>
  <c r="L76"/>
  <c r="S76"/>
  <c r="H76"/>
  <c r="T76"/>
  <c r="D76"/>
  <c r="C76"/>
  <c r="M76"/>
  <c r="K76"/>
  <c r="AR82"/>
  <c r="AG82"/>
  <c r="AN82"/>
  <c r="AS82"/>
  <c r="AQ82"/>
  <c r="AL82"/>
  <c r="AO82"/>
  <c r="AN17"/>
  <c r="AA18"/>
  <c r="AR17"/>
  <c r="AO17"/>
  <c r="AC17"/>
  <c r="AJ17"/>
  <c r="AL17"/>
  <c r="AF17"/>
  <c r="M23"/>
  <c r="T23"/>
  <c r="J23"/>
  <c r="O23"/>
  <c r="L23"/>
  <c r="B24"/>
  <c r="S23"/>
  <c r="P76"/>
  <c r="R76"/>
  <c r="B77"/>
  <c r="G76"/>
  <c r="J76"/>
  <c r="O76"/>
  <c r="N76"/>
  <c r="AM82"/>
  <c r="AJ82"/>
  <c r="AK82"/>
  <c r="AF82"/>
  <c r="AB82"/>
  <c r="AI82"/>
  <c r="AA83"/>
  <c r="AC82"/>
  <c r="AB17"/>
  <c r="AG17"/>
  <c r="AQ17"/>
  <c r="AI17"/>
  <c r="AM17"/>
  <c r="AS17"/>
  <c r="AK17"/>
  <c r="D23"/>
  <c r="N23"/>
  <c r="G23"/>
  <c r="P23"/>
  <c r="K23"/>
  <c r="H23"/>
  <c r="R23"/>
  <c r="C23"/>
  <c r="I63" i="67" l="1"/>
  <c r="K63" s="1"/>
  <c r="P63" s="1"/>
  <c r="BG43" i="69"/>
  <c r="BG32"/>
  <c r="BG34"/>
  <c r="BG47"/>
  <c r="BG35"/>
  <c r="BG37"/>
  <c r="BG41"/>
  <c r="BF48"/>
  <c r="BG28"/>
  <c r="BG30"/>
  <c r="X40" i="67"/>
  <c r="Z84"/>
  <c r="AA84" s="1"/>
  <c r="AF88"/>
  <c r="BG36" i="69"/>
  <c r="BG38"/>
  <c r="BG40"/>
  <c r="Y157" i="67"/>
  <c r="X158"/>
  <c r="BE48" i="69"/>
  <c r="BI41"/>
  <c r="BI38"/>
  <c r="BI30"/>
  <c r="BI47"/>
  <c r="BI31"/>
  <c r="BI43"/>
  <c r="BH48"/>
  <c r="BI37"/>
  <c r="BI33"/>
  <c r="BI34"/>
  <c r="BI36"/>
  <c r="BI44"/>
  <c r="BI45"/>
  <c r="BI32"/>
  <c r="BI28"/>
  <c r="BI39"/>
  <c r="BI29"/>
  <c r="BI42"/>
  <c r="BI35"/>
  <c r="BI40"/>
  <c r="BI46"/>
  <c r="BE26"/>
  <c r="BB26"/>
  <c r="BH9"/>
  <c r="BG9"/>
  <c r="BG17"/>
  <c r="BG6"/>
  <c r="BG22"/>
  <c r="BG10"/>
  <c r="BG23"/>
  <c r="BG19"/>
  <c r="BG13"/>
  <c r="BG15"/>
  <c r="BG7"/>
  <c r="BF26"/>
  <c r="BG16"/>
  <c r="BG18"/>
  <c r="BG25"/>
  <c r="BG20"/>
  <c r="BG21"/>
  <c r="BG8"/>
  <c r="BG11"/>
  <c r="BG14"/>
  <c r="BG12"/>
  <c r="BG24"/>
  <c r="Q76" i="54"/>
  <c r="U76"/>
  <c r="V76" s="1"/>
  <c r="R72" i="66"/>
  <c r="AE74" i="54"/>
  <c r="F74"/>
  <c r="I74" s="1"/>
  <c r="AT82"/>
  <c r="AU82" s="1"/>
  <c r="AP82"/>
  <c r="AH82"/>
  <c r="AJ78" i="66"/>
  <c r="AT17" i="54"/>
  <c r="AU17" s="1"/>
  <c r="AP17"/>
  <c r="F15"/>
  <c r="AE15"/>
  <c r="AH15" s="1"/>
  <c r="AJ15" i="66"/>
  <c r="F87" i="67" s="1"/>
  <c r="U23" i="54"/>
  <c r="V23" s="1"/>
  <c r="Q23"/>
  <c r="R21" i="66"/>
  <c r="C24" i="54"/>
  <c r="D24"/>
  <c r="E23" s="1"/>
  <c r="T24"/>
  <c r="U24"/>
  <c r="J24"/>
  <c r="L24"/>
  <c r="N24"/>
  <c r="P24"/>
  <c r="R24"/>
  <c r="K24"/>
  <c r="O24"/>
  <c r="S24"/>
  <c r="Q24"/>
  <c r="M24"/>
  <c r="V24" s="1"/>
  <c r="B27"/>
  <c r="A29"/>
  <c r="W27"/>
  <c r="AA86"/>
  <c r="Z88"/>
  <c r="AB18"/>
  <c r="AC18"/>
  <c r="AD17" s="1"/>
  <c r="AT18"/>
  <c r="AS18"/>
  <c r="AI18"/>
  <c r="AK18"/>
  <c r="AM18"/>
  <c r="AO18"/>
  <c r="AQ18"/>
  <c r="AJ18"/>
  <c r="AN18"/>
  <c r="AR18"/>
  <c r="AL18"/>
  <c r="AU18" s="1"/>
  <c r="AP18"/>
  <c r="D77"/>
  <c r="E76" s="1"/>
  <c r="C77"/>
  <c r="U77"/>
  <c r="K77"/>
  <c r="M77"/>
  <c r="V77" s="1"/>
  <c r="O77"/>
  <c r="Q77"/>
  <c r="S77"/>
  <c r="J77"/>
  <c r="N77"/>
  <c r="R77"/>
  <c r="T77"/>
  <c r="P77"/>
  <c r="L77"/>
  <c r="AA21"/>
  <c r="Z23"/>
  <c r="X78"/>
  <c r="AV78"/>
  <c r="AW78" s="1"/>
  <c r="B80"/>
  <c r="W80"/>
  <c r="A82"/>
  <c r="X25"/>
  <c r="AV25"/>
  <c r="AW25" s="1"/>
  <c r="AH17"/>
  <c r="AB83"/>
  <c r="AC83"/>
  <c r="AD82" s="1"/>
  <c r="AT83"/>
  <c r="AS83"/>
  <c r="AJ83"/>
  <c r="AL83"/>
  <c r="AU83" s="1"/>
  <c r="AN83"/>
  <c r="AP83"/>
  <c r="AR83"/>
  <c r="AK83"/>
  <c r="AO83"/>
  <c r="AM83"/>
  <c r="AI83"/>
  <c r="AQ83"/>
  <c r="H78"/>
  <c r="K78"/>
  <c r="J78"/>
  <c r="T78"/>
  <c r="B79"/>
  <c r="G78"/>
  <c r="P78"/>
  <c r="M78"/>
  <c r="AA85"/>
  <c r="AK84"/>
  <c r="AC84"/>
  <c r="AQ84"/>
  <c r="AS84"/>
  <c r="AF84"/>
  <c r="AM84"/>
  <c r="AB19"/>
  <c r="AI19"/>
  <c r="AO19"/>
  <c r="AN19"/>
  <c r="AS19"/>
  <c r="AF19"/>
  <c r="AC19"/>
  <c r="AA20"/>
  <c r="D25"/>
  <c r="N25"/>
  <c r="M25"/>
  <c r="B26"/>
  <c r="C25"/>
  <c r="P25"/>
  <c r="S25"/>
  <c r="AJ84"/>
  <c r="AN84"/>
  <c r="AB84"/>
  <c r="AG19"/>
  <c r="AL19"/>
  <c r="AR19"/>
  <c r="AM19"/>
  <c r="L25"/>
  <c r="R25"/>
  <c r="G25"/>
  <c r="T25"/>
  <c r="N78"/>
  <c r="S78"/>
  <c r="D78"/>
  <c r="L78"/>
  <c r="R78"/>
  <c r="C78"/>
  <c r="O78"/>
  <c r="AO84"/>
  <c r="AG84"/>
  <c r="AR84"/>
  <c r="AI84"/>
  <c r="AL84"/>
  <c r="AJ19"/>
  <c r="AK19"/>
  <c r="AQ19"/>
  <c r="J25"/>
  <c r="H25"/>
  <c r="K25"/>
  <c r="O25"/>
  <c r="N67" i="67" l="1"/>
  <c r="P67" s="1"/>
  <c r="H66"/>
  <c r="F41"/>
  <c r="Y82"/>
  <c r="Z83"/>
  <c r="BG48" i="69"/>
  <c r="X57" i="67"/>
  <c r="BI48" i="69"/>
  <c r="BI9"/>
  <c r="BI24"/>
  <c r="BI14"/>
  <c r="BI8"/>
  <c r="BI19"/>
  <c r="BI7"/>
  <c r="BH26"/>
  <c r="BI18"/>
  <c r="BI6"/>
  <c r="BI11"/>
  <c r="BI13"/>
  <c r="BI22"/>
  <c r="BI10"/>
  <c r="BI15"/>
  <c r="BI17"/>
  <c r="BI25"/>
  <c r="BI20"/>
  <c r="BI21"/>
  <c r="BI23"/>
  <c r="BI16"/>
  <c r="BI12"/>
  <c r="BG26"/>
  <c r="Q78" i="54"/>
  <c r="U78"/>
  <c r="V78" s="1"/>
  <c r="I78"/>
  <c r="R74" i="66"/>
  <c r="AE76" i="54"/>
  <c r="F76"/>
  <c r="I76" s="1"/>
  <c r="AU84"/>
  <c r="AP84"/>
  <c r="AT84"/>
  <c r="AJ80" i="66"/>
  <c r="AT19" i="54"/>
  <c r="AU19" s="1"/>
  <c r="AP19"/>
  <c r="AH19"/>
  <c r="AJ17" i="66"/>
  <c r="F17" i="54"/>
  <c r="I17" s="1"/>
  <c r="AE17"/>
  <c r="Q25"/>
  <c r="U25"/>
  <c r="V25" s="1"/>
  <c r="I25"/>
  <c r="R23" i="66"/>
  <c r="F68" i="67" s="1"/>
  <c r="AB20" i="54"/>
  <c r="AC20"/>
  <c r="AD19" s="1"/>
  <c r="AT20"/>
  <c r="AI20"/>
  <c r="AK20"/>
  <c r="AM20"/>
  <c r="AO20"/>
  <c r="AQ20"/>
  <c r="AS20"/>
  <c r="AJ20"/>
  <c r="AN20"/>
  <c r="AR20"/>
  <c r="AL20"/>
  <c r="AU20" s="1"/>
  <c r="AP20"/>
  <c r="D26"/>
  <c r="E25" s="1"/>
  <c r="C26"/>
  <c r="U26"/>
  <c r="J26"/>
  <c r="L26"/>
  <c r="N26"/>
  <c r="P26"/>
  <c r="R26"/>
  <c r="T26"/>
  <c r="K26"/>
  <c r="O26"/>
  <c r="S26"/>
  <c r="M26"/>
  <c r="V26" s="1"/>
  <c r="Q26"/>
  <c r="B82"/>
  <c r="W82"/>
  <c r="A84"/>
  <c r="AA88"/>
  <c r="Z90"/>
  <c r="X27"/>
  <c r="AV27"/>
  <c r="AW27" s="1"/>
  <c r="D79"/>
  <c r="E78" s="1"/>
  <c r="T79"/>
  <c r="U79"/>
  <c r="J79"/>
  <c r="L79"/>
  <c r="N79"/>
  <c r="P79"/>
  <c r="R79"/>
  <c r="K79"/>
  <c r="O79"/>
  <c r="S79"/>
  <c r="C79"/>
  <c r="M79"/>
  <c r="V79" s="1"/>
  <c r="Q79"/>
  <c r="AB85"/>
  <c r="AC85"/>
  <c r="AD84" s="1"/>
  <c r="AT85"/>
  <c r="AI85"/>
  <c r="AK85"/>
  <c r="AM85"/>
  <c r="AO85"/>
  <c r="AQ85"/>
  <c r="AS85"/>
  <c r="AJ85"/>
  <c r="AN85"/>
  <c r="AR85"/>
  <c r="AL85"/>
  <c r="AU85" s="1"/>
  <c r="AP85"/>
  <c r="AV80"/>
  <c r="AW80" s="1"/>
  <c r="X80"/>
  <c r="AA23"/>
  <c r="Z25"/>
  <c r="B29"/>
  <c r="A31"/>
  <c r="W29"/>
  <c r="G80"/>
  <c r="O80"/>
  <c r="D80"/>
  <c r="K80"/>
  <c r="B81"/>
  <c r="J80"/>
  <c r="C80"/>
  <c r="AQ86"/>
  <c r="AI86"/>
  <c r="AL86"/>
  <c r="AK86"/>
  <c r="AG86"/>
  <c r="AS86"/>
  <c r="AR86"/>
  <c r="AJ86"/>
  <c r="AO21"/>
  <c r="AA22"/>
  <c r="AR21"/>
  <c r="AF21"/>
  <c r="AI21"/>
  <c r="AL21"/>
  <c r="AC21"/>
  <c r="H27"/>
  <c r="S27"/>
  <c r="M27"/>
  <c r="N27"/>
  <c r="T27"/>
  <c r="B28"/>
  <c r="R27"/>
  <c r="T80"/>
  <c r="R80"/>
  <c r="L80"/>
  <c r="S80"/>
  <c r="P80"/>
  <c r="H80"/>
  <c r="N80"/>
  <c r="M80"/>
  <c r="AF86"/>
  <c r="AN86"/>
  <c r="AB86"/>
  <c r="AC86"/>
  <c r="AM86"/>
  <c r="AO86"/>
  <c r="AA87"/>
  <c r="AS21"/>
  <c r="AJ21"/>
  <c r="AM21"/>
  <c r="AB21"/>
  <c r="AG21"/>
  <c r="AQ21"/>
  <c r="AN21"/>
  <c r="AK21"/>
  <c r="O27"/>
  <c r="L27"/>
  <c r="K27"/>
  <c r="C27"/>
  <c r="J27"/>
  <c r="D27"/>
  <c r="P27"/>
  <c r="G27"/>
  <c r="H86" i="67" l="1"/>
  <c r="Z59"/>
  <c r="Z36" s="1"/>
  <c r="X34"/>
  <c r="V88"/>
  <c r="AF80"/>
  <c r="Y86"/>
  <c r="AA86" s="1"/>
  <c r="AC86" s="1"/>
  <c r="AH86" s="1"/>
  <c r="X87"/>
  <c r="AA87" s="1"/>
  <c r="AF155"/>
  <c r="BI26" i="69"/>
  <c r="Q80" i="54"/>
  <c r="U80"/>
  <c r="V80" s="1"/>
  <c r="R76" i="66"/>
  <c r="AE78" i="54"/>
  <c r="AH78" s="1"/>
  <c r="F78"/>
  <c r="AP86"/>
  <c r="AT86"/>
  <c r="AU86" s="1"/>
  <c r="AJ82" i="66"/>
  <c r="AP21" i="54"/>
  <c r="AT21"/>
  <c r="AU21" s="1"/>
  <c r="F19"/>
  <c r="I19" s="1"/>
  <c r="AE19"/>
  <c r="AJ19" i="66"/>
  <c r="U27" i="54"/>
  <c r="V27" s="1"/>
  <c r="Q27"/>
  <c r="R25" i="66"/>
  <c r="AA90" i="54"/>
  <c r="Z92"/>
  <c r="B84"/>
  <c r="W84"/>
  <c r="A86"/>
  <c r="X29"/>
  <c r="AV29"/>
  <c r="AW29" s="1"/>
  <c r="AB87"/>
  <c r="AT87"/>
  <c r="AS87"/>
  <c r="AC87"/>
  <c r="AD86" s="1"/>
  <c r="AJ87"/>
  <c r="AL87"/>
  <c r="AU87" s="1"/>
  <c r="AN87"/>
  <c r="AP87"/>
  <c r="AR87"/>
  <c r="AK87"/>
  <c r="AO87"/>
  <c r="AI87"/>
  <c r="AM87"/>
  <c r="AQ87"/>
  <c r="AA25"/>
  <c r="Z27"/>
  <c r="D28"/>
  <c r="E27" s="1"/>
  <c r="C28"/>
  <c r="T28"/>
  <c r="U28"/>
  <c r="J28"/>
  <c r="L28"/>
  <c r="N28"/>
  <c r="P28"/>
  <c r="R28"/>
  <c r="K28"/>
  <c r="O28"/>
  <c r="S28"/>
  <c r="Q28"/>
  <c r="M28"/>
  <c r="V28" s="1"/>
  <c r="AB22"/>
  <c r="AC22"/>
  <c r="AD21" s="1"/>
  <c r="AT22"/>
  <c r="AS22"/>
  <c r="AJ22"/>
  <c r="AL22"/>
  <c r="AU22" s="1"/>
  <c r="AN22"/>
  <c r="AP22"/>
  <c r="AR22"/>
  <c r="AI22"/>
  <c r="AM22"/>
  <c r="AQ22"/>
  <c r="AK22"/>
  <c r="AO22"/>
  <c r="C81"/>
  <c r="U81"/>
  <c r="K81"/>
  <c r="M81"/>
  <c r="V81" s="1"/>
  <c r="O81"/>
  <c r="Q81"/>
  <c r="S81"/>
  <c r="D81"/>
  <c r="E80" s="1"/>
  <c r="T81"/>
  <c r="L81"/>
  <c r="P81"/>
  <c r="J81"/>
  <c r="R81"/>
  <c r="N81"/>
  <c r="AV82"/>
  <c r="AW82" s="1"/>
  <c r="X82"/>
  <c r="B31"/>
  <c r="W31"/>
  <c r="A33"/>
  <c r="D82"/>
  <c r="O82"/>
  <c r="AK88"/>
  <c r="AL88"/>
  <c r="AI88"/>
  <c r="AS23"/>
  <c r="AF23"/>
  <c r="AC23"/>
  <c r="AL23"/>
  <c r="J29"/>
  <c r="P29"/>
  <c r="S29"/>
  <c r="G29"/>
  <c r="S82"/>
  <c r="M82"/>
  <c r="T82"/>
  <c r="R82"/>
  <c r="C82"/>
  <c r="P82"/>
  <c r="J82"/>
  <c r="AC88"/>
  <c r="AQ88"/>
  <c r="AF88"/>
  <c r="AG88"/>
  <c r="AR88"/>
  <c r="AM88"/>
  <c r="AO88"/>
  <c r="AJ88"/>
  <c r="AO23"/>
  <c r="AR23"/>
  <c r="AQ23"/>
  <c r="AN23"/>
  <c r="AA24"/>
  <c r="AG23"/>
  <c r="AM23"/>
  <c r="C29"/>
  <c r="O29"/>
  <c r="D29"/>
  <c r="B30"/>
  <c r="N29"/>
  <c r="R29"/>
  <c r="H29"/>
  <c r="M29"/>
  <c r="H82"/>
  <c r="N82"/>
  <c r="L82"/>
  <c r="G82"/>
  <c r="K82"/>
  <c r="B83"/>
  <c r="AS88"/>
  <c r="AA89"/>
  <c r="AN88"/>
  <c r="AB88"/>
  <c r="AJ23"/>
  <c r="AI23"/>
  <c r="AB23"/>
  <c r="AK23"/>
  <c r="K29"/>
  <c r="L29"/>
  <c r="T29"/>
  <c r="I86" i="67" l="1"/>
  <c r="K86" s="1"/>
  <c r="P86" s="1"/>
  <c r="H40"/>
  <c r="I40" s="1"/>
  <c r="K40" s="1"/>
  <c r="P40" s="1"/>
  <c r="V87"/>
  <c r="AC87" s="1"/>
  <c r="AF65"/>
  <c r="AF42" s="1"/>
  <c r="Z61"/>
  <c r="Y159"/>
  <c r="Q82" i="54"/>
  <c r="U82"/>
  <c r="V82" s="1"/>
  <c r="R78" i="66"/>
  <c r="AE80" i="54"/>
  <c r="F80"/>
  <c r="I80" s="1"/>
  <c r="AP88"/>
  <c r="AT88"/>
  <c r="AU88" s="1"/>
  <c r="AJ84" i="66"/>
  <c r="AH23" i="54"/>
  <c r="AP23"/>
  <c r="AT23"/>
  <c r="AU23" s="1"/>
  <c r="AJ21" i="66"/>
  <c r="F21" i="54"/>
  <c r="AE21"/>
  <c r="AH21" s="1"/>
  <c r="U29"/>
  <c r="V29" s="1"/>
  <c r="Q29"/>
  <c r="R27" i="66"/>
  <c r="AV31" i="54"/>
  <c r="AW31" s="1"/>
  <c r="X31"/>
  <c r="AA27"/>
  <c r="Z29"/>
  <c r="AV84"/>
  <c r="AW84" s="1"/>
  <c r="X84"/>
  <c r="AA92"/>
  <c r="Z94"/>
  <c r="AB24"/>
  <c r="AC24"/>
  <c r="AD23" s="1"/>
  <c r="AT24"/>
  <c r="AJ24"/>
  <c r="AL24"/>
  <c r="AU24" s="1"/>
  <c r="AN24"/>
  <c r="AP24"/>
  <c r="AR24"/>
  <c r="AK24"/>
  <c r="AO24"/>
  <c r="AS24"/>
  <c r="AM24"/>
  <c r="AI24"/>
  <c r="AQ24"/>
  <c r="D83"/>
  <c r="E82" s="1"/>
  <c r="T83"/>
  <c r="U83"/>
  <c r="J83"/>
  <c r="L83"/>
  <c r="N83"/>
  <c r="P83"/>
  <c r="R83"/>
  <c r="C83"/>
  <c r="K83"/>
  <c r="O83"/>
  <c r="S83"/>
  <c r="Q83"/>
  <c r="M83"/>
  <c r="V83" s="1"/>
  <c r="B33"/>
  <c r="W33"/>
  <c r="A35"/>
  <c r="AB89"/>
  <c r="AC89"/>
  <c r="AD88" s="1"/>
  <c r="AT89"/>
  <c r="AS89"/>
  <c r="AI89"/>
  <c r="AK89"/>
  <c r="AM89"/>
  <c r="AO89"/>
  <c r="AQ89"/>
  <c r="AJ89"/>
  <c r="AN89"/>
  <c r="AR89"/>
  <c r="AL89"/>
  <c r="AU89" s="1"/>
  <c r="AP89"/>
  <c r="D30"/>
  <c r="E29" s="1"/>
  <c r="C30"/>
  <c r="U30"/>
  <c r="J30"/>
  <c r="L30"/>
  <c r="N30"/>
  <c r="P30"/>
  <c r="R30"/>
  <c r="K30"/>
  <c r="O30"/>
  <c r="S30"/>
  <c r="T30"/>
  <c r="M30"/>
  <c r="V30" s="1"/>
  <c r="Q30"/>
  <c r="B86"/>
  <c r="A88"/>
  <c r="W86"/>
  <c r="B85"/>
  <c r="G84"/>
  <c r="N84"/>
  <c r="R84"/>
  <c r="H84"/>
  <c r="D84"/>
  <c r="C84"/>
  <c r="P84"/>
  <c r="AS90"/>
  <c r="AN90"/>
  <c r="AB90"/>
  <c r="AA91"/>
  <c r="AF90"/>
  <c r="AM90"/>
  <c r="AC90"/>
  <c r="AM25"/>
  <c r="AA26"/>
  <c r="AO25"/>
  <c r="AG25"/>
  <c r="AN25"/>
  <c r="AB25"/>
  <c r="AF25"/>
  <c r="AL25"/>
  <c r="T31"/>
  <c r="K31"/>
  <c r="G31"/>
  <c r="B32"/>
  <c r="C31"/>
  <c r="H31"/>
  <c r="R31"/>
  <c r="J31"/>
  <c r="T84"/>
  <c r="J84"/>
  <c r="S84"/>
  <c r="K84"/>
  <c r="O84"/>
  <c r="L84"/>
  <c r="M84"/>
  <c r="AO90"/>
  <c r="AK90"/>
  <c r="AQ90"/>
  <c r="AJ90"/>
  <c r="AR90"/>
  <c r="AI90"/>
  <c r="AG90"/>
  <c r="AL90"/>
  <c r="AR25"/>
  <c r="AK25"/>
  <c r="AQ25"/>
  <c r="AI25"/>
  <c r="AJ25"/>
  <c r="AS25"/>
  <c r="AC25"/>
  <c r="L31"/>
  <c r="O31"/>
  <c r="D31"/>
  <c r="S31"/>
  <c r="M31"/>
  <c r="N31"/>
  <c r="P31"/>
  <c r="N90" i="67" l="1"/>
  <c r="H89"/>
  <c r="H43" s="1"/>
  <c r="AF79"/>
  <c r="G68"/>
  <c r="I68" s="1"/>
  <c r="Y59"/>
  <c r="Y36" s="1"/>
  <c r="Z60"/>
  <c r="Z37" s="1"/>
  <c r="Z38"/>
  <c r="AA38" s="1"/>
  <c r="AA61"/>
  <c r="Z80"/>
  <c r="X163"/>
  <c r="Q84" i="54"/>
  <c r="I84"/>
  <c r="U84"/>
  <c r="V84" s="1"/>
  <c r="R80" i="66"/>
  <c r="AF178" i="67" s="1"/>
  <c r="AF132" s="1"/>
  <c r="AE82" i="54"/>
  <c r="F82"/>
  <c r="I82" s="1"/>
  <c r="AT90"/>
  <c r="AU90" s="1"/>
  <c r="AP90"/>
  <c r="AJ86" i="66"/>
  <c r="AP25" i="54"/>
  <c r="AH25"/>
  <c r="AT25"/>
  <c r="AU25" s="1"/>
  <c r="AJ23" i="66"/>
  <c r="F23" i="54"/>
  <c r="I23" s="1"/>
  <c r="AE23"/>
  <c r="U31"/>
  <c r="V31" s="1"/>
  <c r="I31"/>
  <c r="Q31"/>
  <c r="R29" i="66"/>
  <c r="X86" i="54"/>
  <c r="AV86"/>
  <c r="AW86" s="1"/>
  <c r="AB26"/>
  <c r="AC26"/>
  <c r="AD25" s="1"/>
  <c r="AT26"/>
  <c r="AS26"/>
  <c r="AJ26"/>
  <c r="AL26"/>
  <c r="AU26" s="1"/>
  <c r="AN26"/>
  <c r="AP26"/>
  <c r="AR26"/>
  <c r="AK26"/>
  <c r="AO26"/>
  <c r="AI26"/>
  <c r="AQ26"/>
  <c r="AM26"/>
  <c r="C32"/>
  <c r="T32"/>
  <c r="U32"/>
  <c r="K32"/>
  <c r="M32"/>
  <c r="V32" s="1"/>
  <c r="O32"/>
  <c r="Q32"/>
  <c r="S32"/>
  <c r="D32"/>
  <c r="E31" s="1"/>
  <c r="L32"/>
  <c r="P32"/>
  <c r="J32"/>
  <c r="R32"/>
  <c r="N32"/>
  <c r="X33"/>
  <c r="AV33"/>
  <c r="AW33" s="1"/>
  <c r="AA94"/>
  <c r="Z96"/>
  <c r="AA29"/>
  <c r="Z31"/>
  <c r="AB91"/>
  <c r="AC91"/>
  <c r="AD90" s="1"/>
  <c r="AT91"/>
  <c r="AS91"/>
  <c r="AJ91"/>
  <c r="AL91"/>
  <c r="AU91" s="1"/>
  <c r="AN91"/>
  <c r="AP91"/>
  <c r="AR91"/>
  <c r="AK91"/>
  <c r="AO91"/>
  <c r="AM91"/>
  <c r="AI91"/>
  <c r="AQ91"/>
  <c r="D85"/>
  <c r="E84" s="1"/>
  <c r="C85"/>
  <c r="U85"/>
  <c r="K85"/>
  <c r="M85"/>
  <c r="V85" s="1"/>
  <c r="O85"/>
  <c r="Q85"/>
  <c r="S85"/>
  <c r="L85"/>
  <c r="P85"/>
  <c r="T85"/>
  <c r="N85"/>
  <c r="J85"/>
  <c r="R85"/>
  <c r="B88"/>
  <c r="W88"/>
  <c r="A90"/>
  <c r="B35"/>
  <c r="W35"/>
  <c r="A37"/>
  <c r="S86"/>
  <c r="O86"/>
  <c r="B87"/>
  <c r="G86"/>
  <c r="K86"/>
  <c r="J86"/>
  <c r="D86"/>
  <c r="P86"/>
  <c r="AB92"/>
  <c r="AS92"/>
  <c r="AI92"/>
  <c r="AA93"/>
  <c r="AJ92"/>
  <c r="AQ92"/>
  <c r="AF92"/>
  <c r="AS27"/>
  <c r="AL27"/>
  <c r="AB27"/>
  <c r="AQ27"/>
  <c r="AC27"/>
  <c r="AM27"/>
  <c r="AA28"/>
  <c r="AI27"/>
  <c r="J33"/>
  <c r="R33"/>
  <c r="L33"/>
  <c r="H33"/>
  <c r="R86"/>
  <c r="M86"/>
  <c r="T86"/>
  <c r="N86"/>
  <c r="C86"/>
  <c r="H86"/>
  <c r="L86"/>
  <c r="AC92"/>
  <c r="AG92"/>
  <c r="AM92"/>
  <c r="AR92"/>
  <c r="AO92"/>
  <c r="AL92"/>
  <c r="AN92"/>
  <c r="AK92"/>
  <c r="AO27"/>
  <c r="AJ27"/>
  <c r="AF27"/>
  <c r="AR27"/>
  <c r="AK27"/>
  <c r="AN27"/>
  <c r="AG27"/>
  <c r="C33"/>
  <c r="O33"/>
  <c r="T33"/>
  <c r="G33"/>
  <c r="M33"/>
  <c r="N33"/>
  <c r="D33"/>
  <c r="P33"/>
  <c r="K33"/>
  <c r="B34"/>
  <c r="S33"/>
  <c r="N44" i="67" l="1"/>
  <c r="P44" s="1"/>
  <c r="P90"/>
  <c r="X64"/>
  <c r="X41" s="1"/>
  <c r="AA41" s="1"/>
  <c r="V65"/>
  <c r="V42" s="1"/>
  <c r="AF57"/>
  <c r="AF34" s="1"/>
  <c r="Y63"/>
  <c r="V80"/>
  <c r="Z88"/>
  <c r="AA88" s="1"/>
  <c r="AC88" s="1"/>
  <c r="AH88" s="1"/>
  <c r="H167"/>
  <c r="H144" s="1"/>
  <c r="I86" i="54"/>
  <c r="Q86"/>
  <c r="U86"/>
  <c r="V86" s="1"/>
  <c r="R82" i="66"/>
  <c r="AE84" i="54"/>
  <c r="AH84" s="1"/>
  <c r="F84"/>
  <c r="AP92"/>
  <c r="AT92"/>
  <c r="AU92" s="1"/>
  <c r="AJ88" i="66"/>
  <c r="F190" i="67" s="1"/>
  <c r="I190" s="1"/>
  <c r="K190" s="1"/>
  <c r="AH27" i="54"/>
  <c r="AP27"/>
  <c r="AT27"/>
  <c r="AU27" s="1"/>
  <c r="AJ25" i="66"/>
  <c r="F25" i="54"/>
  <c r="AE25"/>
  <c r="I33"/>
  <c r="U33"/>
  <c r="V33" s="1"/>
  <c r="Q33"/>
  <c r="R31" i="66"/>
  <c r="D34" i="54"/>
  <c r="E33" s="1"/>
  <c r="C34"/>
  <c r="U34"/>
  <c r="K34"/>
  <c r="M34"/>
  <c r="V34" s="1"/>
  <c r="O34"/>
  <c r="Q34"/>
  <c r="S34"/>
  <c r="T34"/>
  <c r="J34"/>
  <c r="N34"/>
  <c r="R34"/>
  <c r="L34"/>
  <c r="P34"/>
  <c r="X35"/>
  <c r="AV35"/>
  <c r="AW35" s="1"/>
  <c r="B90"/>
  <c r="W90"/>
  <c r="A92"/>
  <c r="AB28"/>
  <c r="AC28"/>
  <c r="AD27" s="1"/>
  <c r="AT28"/>
  <c r="AJ28"/>
  <c r="AL28"/>
  <c r="AU28" s="1"/>
  <c r="AN28"/>
  <c r="AP28"/>
  <c r="AR28"/>
  <c r="AS28"/>
  <c r="AK28"/>
  <c r="AO28"/>
  <c r="AM28"/>
  <c r="AI28"/>
  <c r="AQ28"/>
  <c r="AB93"/>
  <c r="AT93"/>
  <c r="AC93"/>
  <c r="AD92" s="1"/>
  <c r="AJ93"/>
  <c r="AL93"/>
  <c r="AU93" s="1"/>
  <c r="AN93"/>
  <c r="AP93"/>
  <c r="AR93"/>
  <c r="AS93"/>
  <c r="AI93"/>
  <c r="AM93"/>
  <c r="AQ93"/>
  <c r="AK93"/>
  <c r="AO93"/>
  <c r="W37"/>
  <c r="B37"/>
  <c r="A39"/>
  <c r="X88"/>
  <c r="AV88"/>
  <c r="AW88" s="1"/>
  <c r="AA31"/>
  <c r="Z33"/>
  <c r="AA96"/>
  <c r="Z98"/>
  <c r="D87"/>
  <c r="E86" s="1"/>
  <c r="T87"/>
  <c r="U87"/>
  <c r="J87"/>
  <c r="L87"/>
  <c r="N87"/>
  <c r="P87"/>
  <c r="R87"/>
  <c r="C87"/>
  <c r="K87"/>
  <c r="O87"/>
  <c r="S87"/>
  <c r="M87"/>
  <c r="V87" s="1"/>
  <c r="Q87"/>
  <c r="C88"/>
  <c r="L88"/>
  <c r="D88"/>
  <c r="J88"/>
  <c r="G88"/>
  <c r="P88"/>
  <c r="B89"/>
  <c r="O88"/>
  <c r="AB94"/>
  <c r="AM94"/>
  <c r="AG94"/>
  <c r="AJ94"/>
  <c r="AA95"/>
  <c r="AI94"/>
  <c r="AS94"/>
  <c r="AS29"/>
  <c r="AF29"/>
  <c r="AC29"/>
  <c r="AR29"/>
  <c r="AG29"/>
  <c r="AL29"/>
  <c r="AK29"/>
  <c r="AJ29"/>
  <c r="H35"/>
  <c r="K35"/>
  <c r="D35"/>
  <c r="R35"/>
  <c r="M35"/>
  <c r="J35"/>
  <c r="P35"/>
  <c r="L35"/>
  <c r="S88"/>
  <c r="M88"/>
  <c r="H88"/>
  <c r="N88"/>
  <c r="R88"/>
  <c r="K88"/>
  <c r="T88"/>
  <c r="AQ94"/>
  <c r="AL94"/>
  <c r="AO94"/>
  <c r="AK94"/>
  <c r="AN94"/>
  <c r="AR94"/>
  <c r="AF94"/>
  <c r="AC94"/>
  <c r="AO29"/>
  <c r="AQ29"/>
  <c r="AI29"/>
  <c r="AB29"/>
  <c r="AA30"/>
  <c r="AM29"/>
  <c r="AN29"/>
  <c r="N35"/>
  <c r="T35"/>
  <c r="G35"/>
  <c r="O35"/>
  <c r="S35"/>
  <c r="B36"/>
  <c r="C35"/>
  <c r="AA64" i="67" l="1"/>
  <c r="V90"/>
  <c r="AC90" s="1"/>
  <c r="AF78"/>
  <c r="Y40"/>
  <c r="AA40" s="1"/>
  <c r="AC40" s="1"/>
  <c r="AH40" s="1"/>
  <c r="AA63"/>
  <c r="AC63" s="1"/>
  <c r="AH63" s="1"/>
  <c r="V64"/>
  <c r="V41" s="1"/>
  <c r="AC41" s="1"/>
  <c r="Y162"/>
  <c r="Q88" i="54"/>
  <c r="U88"/>
  <c r="V88" s="1"/>
  <c r="I88"/>
  <c r="R84" i="66"/>
  <c r="AE86" i="54"/>
  <c r="AH86" s="1"/>
  <c r="F86"/>
  <c r="AP94"/>
  <c r="AH94"/>
  <c r="AU94"/>
  <c r="AT94"/>
  <c r="AJ90" i="66"/>
  <c r="AP29" i="54"/>
  <c r="AH29"/>
  <c r="AT29"/>
  <c r="AU29" s="1"/>
  <c r="AJ27" i="66"/>
  <c r="F27" i="54"/>
  <c r="I27" s="1"/>
  <c r="AE27"/>
  <c r="U35"/>
  <c r="V35" s="1"/>
  <c r="Q35"/>
  <c r="R33" i="66"/>
  <c r="AA98" i="54"/>
  <c r="Z100"/>
  <c r="AA33"/>
  <c r="Z35"/>
  <c r="D36"/>
  <c r="E35" s="1"/>
  <c r="C36"/>
  <c r="T36"/>
  <c r="U36"/>
  <c r="K36"/>
  <c r="M36"/>
  <c r="V36" s="1"/>
  <c r="O36"/>
  <c r="Q36"/>
  <c r="S36"/>
  <c r="J36"/>
  <c r="N36"/>
  <c r="R36"/>
  <c r="L36"/>
  <c r="P36"/>
  <c r="AB95"/>
  <c r="AC95"/>
  <c r="AD94" s="1"/>
  <c r="AT95"/>
  <c r="AS95"/>
  <c r="AI95"/>
  <c r="AK95"/>
  <c r="AM95"/>
  <c r="AO95"/>
  <c r="AQ95"/>
  <c r="AL95"/>
  <c r="AU95" s="1"/>
  <c r="AP95"/>
  <c r="AJ95"/>
  <c r="AR95"/>
  <c r="AN95"/>
  <c r="D89"/>
  <c r="E88" s="1"/>
  <c r="C89"/>
  <c r="U89"/>
  <c r="T89"/>
  <c r="K89"/>
  <c r="M89"/>
  <c r="V89" s="1"/>
  <c r="O89"/>
  <c r="Q89"/>
  <c r="S89"/>
  <c r="J89"/>
  <c r="N89"/>
  <c r="R89"/>
  <c r="L89"/>
  <c r="P89"/>
  <c r="AV90"/>
  <c r="AW90" s="1"/>
  <c r="X90"/>
  <c r="B39"/>
  <c r="W39"/>
  <c r="A41"/>
  <c r="AV37"/>
  <c r="AW37" s="1"/>
  <c r="X37"/>
  <c r="AB30"/>
  <c r="AC30"/>
  <c r="AD29" s="1"/>
  <c r="AT30"/>
  <c r="AS30"/>
  <c r="AJ30"/>
  <c r="AL30"/>
  <c r="AU30" s="1"/>
  <c r="AN30"/>
  <c r="AP30"/>
  <c r="AR30"/>
  <c r="AK30"/>
  <c r="AO30"/>
  <c r="AI30"/>
  <c r="AQ30"/>
  <c r="AM30"/>
  <c r="B92"/>
  <c r="A94"/>
  <c r="W92"/>
  <c r="D90"/>
  <c r="K90"/>
  <c r="O90"/>
  <c r="P90"/>
  <c r="N90"/>
  <c r="R90"/>
  <c r="C90"/>
  <c r="J90"/>
  <c r="AG96"/>
  <c r="AF96"/>
  <c r="AO96"/>
  <c r="AN96"/>
  <c r="AM96"/>
  <c r="AC96"/>
  <c r="AJ96"/>
  <c r="AS31"/>
  <c r="AI31"/>
  <c r="AL31"/>
  <c r="AC31"/>
  <c r="AK31"/>
  <c r="AM31"/>
  <c r="AQ31"/>
  <c r="AJ31"/>
  <c r="M37"/>
  <c r="P37"/>
  <c r="N37"/>
  <c r="B38"/>
  <c r="K37"/>
  <c r="O37"/>
  <c r="H37"/>
  <c r="AS96"/>
  <c r="AQ96"/>
  <c r="AB96"/>
  <c r="AI96"/>
  <c r="AB31"/>
  <c r="AG31"/>
  <c r="AF31"/>
  <c r="L37"/>
  <c r="G37"/>
  <c r="R37"/>
  <c r="D37"/>
  <c r="S90"/>
  <c r="L90"/>
  <c r="B91"/>
  <c r="T90"/>
  <c r="H90"/>
  <c r="G90"/>
  <c r="M90"/>
  <c r="AR96"/>
  <c r="AL96"/>
  <c r="AK96"/>
  <c r="AA97"/>
  <c r="AO31"/>
  <c r="AN31"/>
  <c r="AR31"/>
  <c r="AA32"/>
  <c r="S37"/>
  <c r="C37"/>
  <c r="T37"/>
  <c r="J37"/>
  <c r="Z57" i="67" l="1"/>
  <c r="Z34" s="1"/>
  <c r="G91"/>
  <c r="G45" s="1"/>
  <c r="AF87"/>
  <c r="AC64"/>
  <c r="AF56"/>
  <c r="AF33" s="1"/>
  <c r="W29" i="69" s="1"/>
  <c r="X29" s="1"/>
  <c r="Y83" i="67"/>
  <c r="AA83" s="1"/>
  <c r="AC83" s="1"/>
  <c r="U90" i="54"/>
  <c r="V90" s="1"/>
  <c r="I90"/>
  <c r="Q90"/>
  <c r="R86" i="66"/>
  <c r="AE88" i="54"/>
  <c r="AH88" s="1"/>
  <c r="F88"/>
  <c r="AP96"/>
  <c r="AT96"/>
  <c r="AU96" s="1"/>
  <c r="AJ92" i="66"/>
  <c r="AT31" i="54"/>
  <c r="AU31" s="1"/>
  <c r="AP31"/>
  <c r="AJ29" i="66"/>
  <c r="F29" i="54"/>
  <c r="I29" s="1"/>
  <c r="AE29"/>
  <c r="Q37"/>
  <c r="U37"/>
  <c r="V37" s="1"/>
  <c r="R35" i="66"/>
  <c r="D68" i="67" s="1"/>
  <c r="D91" i="54"/>
  <c r="E90" s="1"/>
  <c r="T91"/>
  <c r="U91"/>
  <c r="C91"/>
  <c r="J91"/>
  <c r="L91"/>
  <c r="N91"/>
  <c r="P91"/>
  <c r="R91"/>
  <c r="K91"/>
  <c r="O91"/>
  <c r="S91"/>
  <c r="Q91"/>
  <c r="M91"/>
  <c r="V91" s="1"/>
  <c r="B94"/>
  <c r="W94"/>
  <c r="A96"/>
  <c r="B41"/>
  <c r="W41"/>
  <c r="A43"/>
  <c r="B40"/>
  <c r="E39"/>
  <c r="R39" i="66" s="1"/>
  <c r="D39" i="54"/>
  <c r="R39"/>
  <c r="K39"/>
  <c r="M39"/>
  <c r="V39" s="1"/>
  <c r="Q39"/>
  <c r="F39"/>
  <c r="N39"/>
  <c r="O39"/>
  <c r="P39"/>
  <c r="H39"/>
  <c r="I39" s="1"/>
  <c r="T39"/>
  <c r="C39"/>
  <c r="S39"/>
  <c r="U39"/>
  <c r="L39"/>
  <c r="J39"/>
  <c r="G39"/>
  <c r="AB32"/>
  <c r="AC32"/>
  <c r="AD31" s="1"/>
  <c r="AT32"/>
  <c r="AI32"/>
  <c r="AK32"/>
  <c r="AM32"/>
  <c r="AO32"/>
  <c r="AQ32"/>
  <c r="AL32"/>
  <c r="AU32" s="1"/>
  <c r="AP32"/>
  <c r="AS32"/>
  <c r="AN32"/>
  <c r="AJ32"/>
  <c r="AR32"/>
  <c r="AB97"/>
  <c r="AC97"/>
  <c r="AD96" s="1"/>
  <c r="AT97"/>
  <c r="AS97"/>
  <c r="AJ97"/>
  <c r="AL97"/>
  <c r="AU97" s="1"/>
  <c r="AN97"/>
  <c r="AP97"/>
  <c r="AR97"/>
  <c r="AI97"/>
  <c r="AM97"/>
  <c r="AQ97"/>
  <c r="AO97"/>
  <c r="AK97"/>
  <c r="D38"/>
  <c r="E37" s="1"/>
  <c r="C38"/>
  <c r="U38"/>
  <c r="K38"/>
  <c r="M38"/>
  <c r="V38" s="1"/>
  <c r="O38"/>
  <c r="Q38"/>
  <c r="S38"/>
  <c r="L38"/>
  <c r="P38"/>
  <c r="T38"/>
  <c r="J38"/>
  <c r="R38"/>
  <c r="N38"/>
  <c r="AA35"/>
  <c r="Z37"/>
  <c r="AA100"/>
  <c r="Z102"/>
  <c r="X92"/>
  <c r="AV92"/>
  <c r="AW92" s="1"/>
  <c r="X39"/>
  <c r="AV39"/>
  <c r="AW39" s="1"/>
  <c r="D92"/>
  <c r="N92"/>
  <c r="B93"/>
  <c r="O92"/>
  <c r="H92"/>
  <c r="T92"/>
  <c r="C92"/>
  <c r="J92"/>
  <c r="AS98"/>
  <c r="AC98"/>
  <c r="AL98"/>
  <c r="AB98"/>
  <c r="AJ98"/>
  <c r="AR98"/>
  <c r="AI98"/>
  <c r="AB33"/>
  <c r="AL33"/>
  <c r="AO33"/>
  <c r="AM33"/>
  <c r="AS33"/>
  <c r="AC33"/>
  <c r="AI33"/>
  <c r="AA34"/>
  <c r="S92"/>
  <c r="M92"/>
  <c r="G92"/>
  <c r="R92"/>
  <c r="K92"/>
  <c r="P92"/>
  <c r="L92"/>
  <c r="AA99"/>
  <c r="AM98"/>
  <c r="AQ98"/>
  <c r="AO98"/>
  <c r="AK98"/>
  <c r="AN98"/>
  <c r="AG98"/>
  <c r="AF98"/>
  <c r="AG33"/>
  <c r="AQ33"/>
  <c r="AR33"/>
  <c r="AJ33"/>
  <c r="AK33"/>
  <c r="AF33"/>
  <c r="AN33"/>
  <c r="V84" i="67" l="1"/>
  <c r="AC84" s="1"/>
  <c r="AH84" s="1"/>
  <c r="K68"/>
  <c r="P68" s="1"/>
  <c r="Y80"/>
  <c r="AA80" s="1"/>
  <c r="AC80" s="1"/>
  <c r="AH80" s="1"/>
  <c r="AF83"/>
  <c r="AH83" s="1"/>
  <c r="AH87"/>
  <c r="V57"/>
  <c r="V34" s="1"/>
  <c r="Z65"/>
  <c r="X155"/>
  <c r="G177"/>
  <c r="N189"/>
  <c r="I92" i="54"/>
  <c r="U92"/>
  <c r="V92" s="1"/>
  <c r="Q92"/>
  <c r="R88" i="66"/>
  <c r="AE90" i="54"/>
  <c r="AH90" s="1"/>
  <c r="F90"/>
  <c r="AH98"/>
  <c r="AP98"/>
  <c r="AU98"/>
  <c r="AT98"/>
  <c r="AJ94" i="66"/>
  <c r="AP33" i="54"/>
  <c r="AT33"/>
  <c r="AU33" s="1"/>
  <c r="AJ31" i="66"/>
  <c r="F31" i="54"/>
  <c r="AE31"/>
  <c r="AH31" s="1"/>
  <c r="R37" i="66"/>
  <c r="C93" i="54"/>
  <c r="U93"/>
  <c r="D93"/>
  <c r="E92" s="1"/>
  <c r="J93"/>
  <c r="L93"/>
  <c r="N93"/>
  <c r="P93"/>
  <c r="R93"/>
  <c r="T93"/>
  <c r="M93"/>
  <c r="V93" s="1"/>
  <c r="Q93"/>
  <c r="O93"/>
  <c r="K93"/>
  <c r="S93"/>
  <c r="C40"/>
  <c r="D40"/>
  <c r="T40"/>
  <c r="U40"/>
  <c r="K40"/>
  <c r="M40"/>
  <c r="V40" s="1"/>
  <c r="O40"/>
  <c r="Q40"/>
  <c r="S40"/>
  <c r="J40"/>
  <c r="N40"/>
  <c r="R40"/>
  <c r="L40"/>
  <c r="P40"/>
  <c r="X41"/>
  <c r="AV41"/>
  <c r="AW41" s="1"/>
  <c r="X94"/>
  <c r="AV94"/>
  <c r="AW94" s="1"/>
  <c r="AB99"/>
  <c r="AC99"/>
  <c r="AD98" s="1"/>
  <c r="AT99"/>
  <c r="AS99"/>
  <c r="AI99"/>
  <c r="AK99"/>
  <c r="AM99"/>
  <c r="AO99"/>
  <c r="AQ99"/>
  <c r="AL99"/>
  <c r="AU99" s="1"/>
  <c r="AP99"/>
  <c r="AN99"/>
  <c r="AJ99"/>
  <c r="AR99"/>
  <c r="AB34"/>
  <c r="AC34"/>
  <c r="AD33" s="1"/>
  <c r="AT34"/>
  <c r="AS34"/>
  <c r="AI34"/>
  <c r="AK34"/>
  <c r="AM34"/>
  <c r="AO34"/>
  <c r="AQ34"/>
  <c r="AJ34"/>
  <c r="AN34"/>
  <c r="AR34"/>
  <c r="AP34"/>
  <c r="AL34"/>
  <c r="AU34" s="1"/>
  <c r="AA102"/>
  <c r="Z104"/>
  <c r="AA37"/>
  <c r="Z39"/>
  <c r="B43"/>
  <c r="W43"/>
  <c r="A45"/>
  <c r="D41"/>
  <c r="E41"/>
  <c r="R41" i="66" s="1"/>
  <c r="C41" i="54"/>
  <c r="H41"/>
  <c r="I41" s="1"/>
  <c r="F41"/>
  <c r="L41"/>
  <c r="G41"/>
  <c r="N41"/>
  <c r="O41"/>
  <c r="P41"/>
  <c r="B42"/>
  <c r="R41"/>
  <c r="U41"/>
  <c r="Q41"/>
  <c r="T41"/>
  <c r="S41"/>
  <c r="J41"/>
  <c r="K41"/>
  <c r="M41"/>
  <c r="V41" s="1"/>
  <c r="B96"/>
  <c r="A98"/>
  <c r="W96"/>
  <c r="T94"/>
  <c r="J94"/>
  <c r="D94"/>
  <c r="C94"/>
  <c r="N94"/>
  <c r="K94"/>
  <c r="S94"/>
  <c r="AN100"/>
  <c r="AF100"/>
  <c r="AS100"/>
  <c r="AM100"/>
  <c r="AR100"/>
  <c r="AO100"/>
  <c r="AC100"/>
  <c r="AK100"/>
  <c r="AN35"/>
  <c r="AK35"/>
  <c r="AA36"/>
  <c r="AS35"/>
  <c r="AQ35"/>
  <c r="AG35"/>
  <c r="AI35"/>
  <c r="B95"/>
  <c r="O94"/>
  <c r="M94"/>
  <c r="H94"/>
  <c r="P94"/>
  <c r="R94"/>
  <c r="G94"/>
  <c r="L94"/>
  <c r="AG100"/>
  <c r="AA101"/>
  <c r="AI100"/>
  <c r="AQ100"/>
  <c r="AL100"/>
  <c r="AB100"/>
  <c r="AJ100"/>
  <c r="AM35"/>
  <c r="AC35"/>
  <c r="AB35"/>
  <c r="AJ35"/>
  <c r="AF35"/>
  <c r="AR35"/>
  <c r="AL35"/>
  <c r="AO35"/>
  <c r="G66" i="67" l="1"/>
  <c r="H56"/>
  <c r="I56" s="1"/>
  <c r="K56" s="1"/>
  <c r="P56" s="1"/>
  <c r="N65"/>
  <c r="N60"/>
  <c r="N62"/>
  <c r="G64"/>
  <c r="I64" s="1"/>
  <c r="K64" s="1"/>
  <c r="P64" s="1"/>
  <c r="F66"/>
  <c r="AF90"/>
  <c r="AH90" s="1"/>
  <c r="Y79"/>
  <c r="X78"/>
  <c r="AA78" s="1"/>
  <c r="AC78" s="1"/>
  <c r="AH78" s="1"/>
  <c r="V81"/>
  <c r="AC81" s="1"/>
  <c r="AH81" s="1"/>
  <c r="X82"/>
  <c r="AA82" s="1"/>
  <c r="AC82" s="1"/>
  <c r="AH82" s="1"/>
  <c r="Z79"/>
  <c r="AA79" s="1"/>
  <c r="AC79" s="1"/>
  <c r="AH79" s="1"/>
  <c r="V67"/>
  <c r="AF55"/>
  <c r="AF32" s="1"/>
  <c r="W28" i="69" s="1"/>
  <c r="X28" s="1"/>
  <c r="Z42" i="67"/>
  <c r="AA42" s="1"/>
  <c r="AC42" s="1"/>
  <c r="AH42" s="1"/>
  <c r="AA65"/>
  <c r="AC65" s="1"/>
  <c r="AH65" s="1"/>
  <c r="X157"/>
  <c r="AF163"/>
  <c r="Y156"/>
  <c r="P189"/>
  <c r="U18" i="69" s="1"/>
  <c r="N187" i="67"/>
  <c r="P187" s="1"/>
  <c r="F167"/>
  <c r="U94" i="54"/>
  <c r="V94" s="1"/>
  <c r="I94"/>
  <c r="Q94"/>
  <c r="R90" i="66"/>
  <c r="AE92" i="54"/>
  <c r="AH92" s="1"/>
  <c r="F92"/>
  <c r="AU100"/>
  <c r="AT100"/>
  <c r="AH100"/>
  <c r="AP100"/>
  <c r="AJ96" i="66"/>
  <c r="AH35" i="54"/>
  <c r="AT35"/>
  <c r="AU35" s="1"/>
  <c r="AP35"/>
  <c r="AJ33" i="66"/>
  <c r="F33" i="54"/>
  <c r="AE33"/>
  <c r="AH33" s="1"/>
  <c r="B98"/>
  <c r="W98"/>
  <c r="A100"/>
  <c r="D42"/>
  <c r="C42"/>
  <c r="U42"/>
  <c r="K42"/>
  <c r="M42"/>
  <c r="V42" s="1"/>
  <c r="O42"/>
  <c r="Q42"/>
  <c r="S42"/>
  <c r="T42"/>
  <c r="J42"/>
  <c r="N42"/>
  <c r="R42"/>
  <c r="L42"/>
  <c r="P42"/>
  <c r="AV43"/>
  <c r="AW43" s="1"/>
  <c r="X43"/>
  <c r="AA39"/>
  <c r="Z41"/>
  <c r="AA104"/>
  <c r="Z106"/>
  <c r="AB101"/>
  <c r="AC101"/>
  <c r="AD100" s="1"/>
  <c r="AT101"/>
  <c r="AJ101"/>
  <c r="AL101"/>
  <c r="AU101" s="1"/>
  <c r="AN101"/>
  <c r="AP101"/>
  <c r="AR101"/>
  <c r="AS101"/>
  <c r="AK101"/>
  <c r="AO101"/>
  <c r="AM101"/>
  <c r="AI101"/>
  <c r="AQ101"/>
  <c r="T95"/>
  <c r="U95"/>
  <c r="D95"/>
  <c r="E94" s="1"/>
  <c r="K95"/>
  <c r="M95"/>
  <c r="V95" s="1"/>
  <c r="O95"/>
  <c r="Q95"/>
  <c r="S95"/>
  <c r="C95"/>
  <c r="L95"/>
  <c r="P95"/>
  <c r="N95"/>
  <c r="J95"/>
  <c r="R95"/>
  <c r="X96"/>
  <c r="AV96"/>
  <c r="AW96" s="1"/>
  <c r="B45"/>
  <c r="A47"/>
  <c r="W45"/>
  <c r="B44"/>
  <c r="T43"/>
  <c r="F43"/>
  <c r="K43"/>
  <c r="M43"/>
  <c r="V43" s="1"/>
  <c r="O43"/>
  <c r="Q43"/>
  <c r="S43"/>
  <c r="C43"/>
  <c r="H43"/>
  <c r="I43" s="1"/>
  <c r="E43"/>
  <c r="R43" i="66" s="1"/>
  <c r="J43" i="54"/>
  <c r="N43"/>
  <c r="R43"/>
  <c r="G43"/>
  <c r="P43"/>
  <c r="U43"/>
  <c r="D43"/>
  <c r="L43"/>
  <c r="AB36"/>
  <c r="AC36"/>
  <c r="AD35" s="1"/>
  <c r="AT36"/>
  <c r="AI36"/>
  <c r="AK36"/>
  <c r="AM36"/>
  <c r="AO36"/>
  <c r="AQ36"/>
  <c r="AS36"/>
  <c r="AJ36"/>
  <c r="AN36"/>
  <c r="AR36"/>
  <c r="AP36"/>
  <c r="AL36"/>
  <c r="AU36" s="1"/>
  <c r="D96"/>
  <c r="K96"/>
  <c r="G96"/>
  <c r="C96"/>
  <c r="AA103"/>
  <c r="AQ102"/>
  <c r="AI102"/>
  <c r="AN37"/>
  <c r="AB37"/>
  <c r="AC37"/>
  <c r="AK37"/>
  <c r="AA38"/>
  <c r="S96"/>
  <c r="O96"/>
  <c r="L96"/>
  <c r="T96"/>
  <c r="N96"/>
  <c r="J96"/>
  <c r="R96"/>
  <c r="AN102"/>
  <c r="AO102"/>
  <c r="AJ102"/>
  <c r="AG102"/>
  <c r="AL102"/>
  <c r="AC102"/>
  <c r="AF102"/>
  <c r="AB102"/>
  <c r="AO37"/>
  <c r="AI37"/>
  <c r="AF37"/>
  <c r="AR37"/>
  <c r="AM37"/>
  <c r="AG37"/>
  <c r="AS37"/>
  <c r="H96"/>
  <c r="M96"/>
  <c r="B97"/>
  <c r="P96"/>
  <c r="AK102"/>
  <c r="AR102"/>
  <c r="AS102"/>
  <c r="AM102"/>
  <c r="AQ37"/>
  <c r="AL37"/>
  <c r="AJ37"/>
  <c r="P62" i="67" l="1"/>
  <c r="I66"/>
  <c r="K66" s="1"/>
  <c r="P66" s="1"/>
  <c r="P65"/>
  <c r="P60"/>
  <c r="T11" i="69" s="1"/>
  <c r="Y60" i="67"/>
  <c r="AF64"/>
  <c r="AC67"/>
  <c r="V44"/>
  <c r="AC44" s="1"/>
  <c r="AF159"/>
  <c r="Y158"/>
  <c r="I167"/>
  <c r="K167" s="1"/>
  <c r="F144"/>
  <c r="I144" s="1"/>
  <c r="U96" i="54"/>
  <c r="V96" s="1"/>
  <c r="Q96"/>
  <c r="I96"/>
  <c r="R92" i="66"/>
  <c r="AE94" i="54"/>
  <c r="F94"/>
  <c r="AT102"/>
  <c r="AU102" s="1"/>
  <c r="AP102"/>
  <c r="AJ98" i="66"/>
  <c r="AH37" i="54"/>
  <c r="AT37"/>
  <c r="AU37" s="1"/>
  <c r="AP37"/>
  <c r="AJ35" i="66"/>
  <c r="F35" i="54"/>
  <c r="I35" s="1"/>
  <c r="AE35"/>
  <c r="AB103"/>
  <c r="AC103"/>
  <c r="AD102" s="1"/>
  <c r="AT103"/>
  <c r="AS103"/>
  <c r="AI103"/>
  <c r="AK103"/>
  <c r="AM103"/>
  <c r="AO103"/>
  <c r="AQ103"/>
  <c r="AJ103"/>
  <c r="AN103"/>
  <c r="AR103"/>
  <c r="AL103"/>
  <c r="AU103" s="1"/>
  <c r="AP103"/>
  <c r="AB38"/>
  <c r="AC38"/>
  <c r="AD37" s="1"/>
  <c r="AT38"/>
  <c r="AS38"/>
  <c r="AI38"/>
  <c r="AK38"/>
  <c r="AM38"/>
  <c r="AO38"/>
  <c r="AQ38"/>
  <c r="AL38"/>
  <c r="AU38" s="1"/>
  <c r="AP38"/>
  <c r="AN38"/>
  <c r="AJ38"/>
  <c r="AR38"/>
  <c r="C44"/>
  <c r="T44"/>
  <c r="U44"/>
  <c r="D44"/>
  <c r="J44"/>
  <c r="L44"/>
  <c r="N44"/>
  <c r="P44"/>
  <c r="R44"/>
  <c r="M44"/>
  <c r="V44" s="1"/>
  <c r="Q44"/>
  <c r="K44"/>
  <c r="S44"/>
  <c r="O44"/>
  <c r="B47"/>
  <c r="W47"/>
  <c r="A49"/>
  <c r="AO39"/>
  <c r="AM39"/>
  <c r="AC39"/>
  <c r="AD39"/>
  <c r="AJ39" i="66" s="1"/>
  <c r="AB39" i="54"/>
  <c r="AN39"/>
  <c r="AQ39"/>
  <c r="AR39"/>
  <c r="AS39"/>
  <c r="AA40"/>
  <c r="AI39"/>
  <c r="AK39"/>
  <c r="AL39"/>
  <c r="AU39" s="1"/>
  <c r="AJ39"/>
  <c r="AP39"/>
  <c r="AE39"/>
  <c r="AT39"/>
  <c r="AG39"/>
  <c r="AH39" s="1"/>
  <c r="AF39"/>
  <c r="X98"/>
  <c r="AV98"/>
  <c r="AW98" s="1"/>
  <c r="X45"/>
  <c r="AV45"/>
  <c r="AW45" s="1"/>
  <c r="B46"/>
  <c r="H45"/>
  <c r="I45" s="1"/>
  <c r="D45"/>
  <c r="E45"/>
  <c r="R45" i="66" s="1"/>
  <c r="G45" i="54"/>
  <c r="J45"/>
  <c r="L45"/>
  <c r="N45"/>
  <c r="P45"/>
  <c r="R45"/>
  <c r="T45"/>
  <c r="U45"/>
  <c r="F45"/>
  <c r="K45"/>
  <c r="O45"/>
  <c r="S45"/>
  <c r="C45"/>
  <c r="Q45"/>
  <c r="M45"/>
  <c r="V45" s="1"/>
  <c r="D97"/>
  <c r="E96" s="1"/>
  <c r="C97"/>
  <c r="U97"/>
  <c r="T97"/>
  <c r="J97"/>
  <c r="L97"/>
  <c r="N97"/>
  <c r="P97"/>
  <c r="R97"/>
  <c r="M97"/>
  <c r="V97" s="1"/>
  <c r="Q97"/>
  <c r="K97"/>
  <c r="S97"/>
  <c r="O97"/>
  <c r="AA106"/>
  <c r="Z108"/>
  <c r="Z43"/>
  <c r="AA41"/>
  <c r="B100"/>
  <c r="W100"/>
  <c r="A102"/>
  <c r="B99"/>
  <c r="R98"/>
  <c r="K98"/>
  <c r="S98"/>
  <c r="M98"/>
  <c r="J98"/>
  <c r="H98"/>
  <c r="O98"/>
  <c r="AS104"/>
  <c r="AF104"/>
  <c r="AA105"/>
  <c r="AM104"/>
  <c r="AG104"/>
  <c r="AJ104"/>
  <c r="AN104"/>
  <c r="AL104"/>
  <c r="T98"/>
  <c r="G98"/>
  <c r="C98"/>
  <c r="N98"/>
  <c r="D98"/>
  <c r="P98"/>
  <c r="L98"/>
  <c r="AO104"/>
  <c r="AC104"/>
  <c r="AK104"/>
  <c r="AB104"/>
  <c r="AR104"/>
  <c r="AQ104"/>
  <c r="AI104"/>
  <c r="D91" i="67" l="1"/>
  <c r="N88"/>
  <c r="Y57"/>
  <c r="AF60"/>
  <c r="AF37" s="1"/>
  <c r="AF41"/>
  <c r="AH41" s="1"/>
  <c r="AH64"/>
  <c r="V61"/>
  <c r="Y37"/>
  <c r="AA37" s="1"/>
  <c r="AC37" s="1"/>
  <c r="AA60"/>
  <c r="AC60" s="1"/>
  <c r="Y164"/>
  <c r="AF156"/>
  <c r="G180"/>
  <c r="F177"/>
  <c r="I177" s="1"/>
  <c r="K177" s="1"/>
  <c r="P177" s="1"/>
  <c r="U6" i="69" s="1"/>
  <c r="K144" i="67"/>
  <c r="G154"/>
  <c r="G131" s="1"/>
  <c r="N166"/>
  <c r="Q98" i="54"/>
  <c r="U98"/>
  <c r="V98" s="1"/>
  <c r="R94" i="66"/>
  <c r="AE96" i="54"/>
  <c r="AH96" s="1"/>
  <c r="F96"/>
  <c r="AP104"/>
  <c r="AU104"/>
  <c r="AT104"/>
  <c r="AH104"/>
  <c r="AJ100" i="66"/>
  <c r="AJ37"/>
  <c r="F37" i="54"/>
  <c r="I37" s="1"/>
  <c r="AE37"/>
  <c r="C46"/>
  <c r="U46"/>
  <c r="J46"/>
  <c r="L46"/>
  <c r="N46"/>
  <c r="P46"/>
  <c r="R46"/>
  <c r="K46"/>
  <c r="O46"/>
  <c r="S46"/>
  <c r="T46"/>
  <c r="Q46"/>
  <c r="D46"/>
  <c r="M46"/>
  <c r="V46" s="1"/>
  <c r="AB40"/>
  <c r="AC40"/>
  <c r="AT40"/>
  <c r="AI40"/>
  <c r="AK40"/>
  <c r="AM40"/>
  <c r="AO40"/>
  <c r="AQ40"/>
  <c r="AJ40"/>
  <c r="AN40"/>
  <c r="AR40"/>
  <c r="AS40"/>
  <c r="AP40"/>
  <c r="AL40"/>
  <c r="AU40" s="1"/>
  <c r="AB105"/>
  <c r="AC105"/>
  <c r="AD104" s="1"/>
  <c r="AT105"/>
  <c r="AS105"/>
  <c r="AJ105"/>
  <c r="AL105"/>
  <c r="AU105" s="1"/>
  <c r="AN105"/>
  <c r="AP105"/>
  <c r="AR105"/>
  <c r="AI105"/>
  <c r="AM105"/>
  <c r="AQ105"/>
  <c r="AK105"/>
  <c r="AO105"/>
  <c r="X47"/>
  <c r="AV47"/>
  <c r="AW47" s="1"/>
  <c r="D99"/>
  <c r="E98" s="1"/>
  <c r="T99"/>
  <c r="U99"/>
  <c r="C99"/>
  <c r="K99"/>
  <c r="M99"/>
  <c r="V99" s="1"/>
  <c r="O99"/>
  <c r="Q99"/>
  <c r="S99"/>
  <c r="L99"/>
  <c r="P99"/>
  <c r="J99"/>
  <c r="R99"/>
  <c r="N99"/>
  <c r="AV100"/>
  <c r="AW100" s="1"/>
  <c r="X100"/>
  <c r="AN41"/>
  <c r="AQ41"/>
  <c r="AR41"/>
  <c r="AS41"/>
  <c r="AB41"/>
  <c r="AO41"/>
  <c r="AD41"/>
  <c r="AJ41" i="66" s="1"/>
  <c r="AG41" i="54"/>
  <c r="AH41" s="1"/>
  <c r="AM41"/>
  <c r="AE41"/>
  <c r="AI41"/>
  <c r="AK41"/>
  <c r="AL41"/>
  <c r="AU41" s="1"/>
  <c r="AA42"/>
  <c r="AC41"/>
  <c r="AT41"/>
  <c r="AJ41"/>
  <c r="AP41"/>
  <c r="AF41"/>
  <c r="AA108"/>
  <c r="Z110"/>
  <c r="AA110" s="1"/>
  <c r="B102"/>
  <c r="A104"/>
  <c r="W102"/>
  <c r="AA43"/>
  <c r="Z45"/>
  <c r="AN106"/>
  <c r="AO106"/>
  <c r="AM106"/>
  <c r="AA107"/>
  <c r="AQ106"/>
  <c r="AR106"/>
  <c r="AS106"/>
  <c r="AD106"/>
  <c r="AJ104" i="66" s="1"/>
  <c r="AC106" i="54"/>
  <c r="AG106"/>
  <c r="AH106" s="1"/>
  <c r="AB106"/>
  <c r="AE106"/>
  <c r="AI106"/>
  <c r="AK106"/>
  <c r="AL106"/>
  <c r="AU106" s="1"/>
  <c r="AT106"/>
  <c r="AF106"/>
  <c r="AJ106"/>
  <c r="AP106"/>
  <c r="B49"/>
  <c r="A51"/>
  <c r="W49"/>
  <c r="B48"/>
  <c r="T47"/>
  <c r="F47"/>
  <c r="K47"/>
  <c r="M47"/>
  <c r="V47" s="1"/>
  <c r="O47"/>
  <c r="Q47"/>
  <c r="S47"/>
  <c r="C47"/>
  <c r="E47"/>
  <c r="R47" i="66" s="1"/>
  <c r="J47" i="54"/>
  <c r="N47"/>
  <c r="R47"/>
  <c r="U47"/>
  <c r="D47"/>
  <c r="L47"/>
  <c r="H47"/>
  <c r="I47" s="1"/>
  <c r="G47"/>
  <c r="P47"/>
  <c r="R100"/>
  <c r="B101"/>
  <c r="T100"/>
  <c r="C100"/>
  <c r="K100"/>
  <c r="H100"/>
  <c r="M100"/>
  <c r="L100"/>
  <c r="D100"/>
  <c r="G100"/>
  <c r="O100"/>
  <c r="N100"/>
  <c r="S100"/>
  <c r="P100"/>
  <c r="J100"/>
  <c r="D45" i="67" l="1"/>
  <c r="P88"/>
  <c r="U16" i="69" s="1"/>
  <c r="N42" i="67"/>
  <c r="P42" s="1"/>
  <c r="G89"/>
  <c r="G43" s="1"/>
  <c r="F91"/>
  <c r="H79"/>
  <c r="G87"/>
  <c r="N83"/>
  <c r="N85"/>
  <c r="F89"/>
  <c r="X55"/>
  <c r="Y56"/>
  <c r="AF67"/>
  <c r="V58"/>
  <c r="X59"/>
  <c r="V38"/>
  <c r="AC38" s="1"/>
  <c r="AH38" s="1"/>
  <c r="AC61"/>
  <c r="AH61" s="1"/>
  <c r="AH60"/>
  <c r="Y34"/>
  <c r="AA34" s="1"/>
  <c r="AC34" s="1"/>
  <c r="AH34" s="1"/>
  <c r="AA57"/>
  <c r="AC57" s="1"/>
  <c r="AH57" s="1"/>
  <c r="Z56"/>
  <c r="Z33" s="1"/>
  <c r="AH37"/>
  <c r="N186"/>
  <c r="P186" s="1"/>
  <c r="Y155"/>
  <c r="AF164"/>
  <c r="P166"/>
  <c r="T18" i="69" s="1"/>
  <c r="N143" i="67"/>
  <c r="I100" i="54"/>
  <c r="Q100"/>
  <c r="U100"/>
  <c r="V100" s="1"/>
  <c r="R96" i="66"/>
  <c r="H160" i="67" s="1"/>
  <c r="AE98" i="54"/>
  <c r="F98"/>
  <c r="I98" s="1"/>
  <c r="AJ102" i="66"/>
  <c r="C48" i="54"/>
  <c r="T48"/>
  <c r="U48"/>
  <c r="D48"/>
  <c r="K48"/>
  <c r="M48"/>
  <c r="V48" s="1"/>
  <c r="O48"/>
  <c r="Q48"/>
  <c r="S48"/>
  <c r="J48"/>
  <c r="N48"/>
  <c r="R48"/>
  <c r="L48"/>
  <c r="P48"/>
  <c r="B51"/>
  <c r="W51"/>
  <c r="AA44"/>
  <c r="AB43"/>
  <c r="AN43"/>
  <c r="AQ43"/>
  <c r="AR43"/>
  <c r="AS43"/>
  <c r="AO43"/>
  <c r="AG43"/>
  <c r="AH43" s="1"/>
  <c r="AM43"/>
  <c r="AD43"/>
  <c r="AJ43" i="66" s="1"/>
  <c r="AF43" i="54"/>
  <c r="AJ43"/>
  <c r="AP43"/>
  <c r="AC43"/>
  <c r="AE43"/>
  <c r="AK43"/>
  <c r="AL43"/>
  <c r="AU43" s="1"/>
  <c r="AT43"/>
  <c r="AI43"/>
  <c r="D101"/>
  <c r="E100" s="1"/>
  <c r="C101"/>
  <c r="U101"/>
  <c r="J101"/>
  <c r="L101"/>
  <c r="N101"/>
  <c r="P101"/>
  <c r="R101"/>
  <c r="T101"/>
  <c r="K101"/>
  <c r="O101"/>
  <c r="S101"/>
  <c r="Q101"/>
  <c r="M101"/>
  <c r="V101" s="1"/>
  <c r="X102"/>
  <c r="AV102"/>
  <c r="AW102" s="1"/>
  <c r="AA109"/>
  <c r="AB108"/>
  <c r="AS108"/>
  <c r="AG108"/>
  <c r="AH108" s="1"/>
  <c r="AD108"/>
  <c r="AJ106" i="66" s="1"/>
  <c r="AT108" i="54"/>
  <c r="AC108"/>
  <c r="AF108"/>
  <c r="AI108"/>
  <c r="AK108"/>
  <c r="AM108"/>
  <c r="AO108"/>
  <c r="AQ108"/>
  <c r="AE108"/>
  <c r="AJ108"/>
  <c r="AN108"/>
  <c r="AR108"/>
  <c r="AP108"/>
  <c r="AL108"/>
  <c r="AU108" s="1"/>
  <c r="AB42"/>
  <c r="AC42"/>
  <c r="AT42"/>
  <c r="AS42"/>
  <c r="AI42"/>
  <c r="AK42"/>
  <c r="AM42"/>
  <c r="AO42"/>
  <c r="AQ42"/>
  <c r="AJ42"/>
  <c r="AN42"/>
  <c r="AR42"/>
  <c r="AP42"/>
  <c r="AL42"/>
  <c r="AU42" s="1"/>
  <c r="X49"/>
  <c r="AV49"/>
  <c r="AW49" s="1"/>
  <c r="B50"/>
  <c r="H49"/>
  <c r="I49" s="1"/>
  <c r="E49"/>
  <c r="R49" i="66" s="1"/>
  <c r="G49" i="54"/>
  <c r="J49"/>
  <c r="L49"/>
  <c r="N49"/>
  <c r="P49"/>
  <c r="R49"/>
  <c r="U49"/>
  <c r="D49"/>
  <c r="M49"/>
  <c r="V49" s="1"/>
  <c r="Q49"/>
  <c r="C49"/>
  <c r="T49"/>
  <c r="K49"/>
  <c r="S49"/>
  <c r="F49"/>
  <c r="O49"/>
  <c r="AB107"/>
  <c r="AC107"/>
  <c r="AT107"/>
  <c r="AS107"/>
  <c r="AI107"/>
  <c r="AK107"/>
  <c r="AM107"/>
  <c r="AO107"/>
  <c r="AQ107"/>
  <c r="AL107"/>
  <c r="AU107" s="1"/>
  <c r="AP107"/>
  <c r="AJ107"/>
  <c r="AR107"/>
  <c r="AN107"/>
  <c r="Z47"/>
  <c r="AA45"/>
  <c r="B104"/>
  <c r="W104"/>
  <c r="A106"/>
  <c r="AA111"/>
  <c r="AD110"/>
  <c r="AB110"/>
  <c r="AC110"/>
  <c r="AF110"/>
  <c r="AI110"/>
  <c r="AK110"/>
  <c r="AM110"/>
  <c r="AO110"/>
  <c r="AQ110"/>
  <c r="AT110"/>
  <c r="AS110"/>
  <c r="AG110"/>
  <c r="AE110"/>
  <c r="AJ110"/>
  <c r="AN110"/>
  <c r="AR110"/>
  <c r="AL110"/>
  <c r="AU110" s="1"/>
  <c r="AP110"/>
  <c r="C102"/>
  <c r="J102"/>
  <c r="M102"/>
  <c r="D102"/>
  <c r="B103"/>
  <c r="P102"/>
  <c r="T102"/>
  <c r="L102"/>
  <c r="H102"/>
  <c r="G102"/>
  <c r="R102"/>
  <c r="O102"/>
  <c r="S102"/>
  <c r="N102"/>
  <c r="K102"/>
  <c r="AT112" l="1"/>
  <c r="AP112"/>
  <c r="I91" i="67"/>
  <c r="K91" s="1"/>
  <c r="P91" s="1"/>
  <c r="F45"/>
  <c r="I45" s="1"/>
  <c r="AA19" i="69" s="1"/>
  <c r="AB19" s="1"/>
  <c r="H33" i="67"/>
  <c r="I33" s="1"/>
  <c r="K33" s="1"/>
  <c r="P33" s="1"/>
  <c r="I79"/>
  <c r="K79" s="1"/>
  <c r="P79" s="1"/>
  <c r="P83"/>
  <c r="U11" i="69" s="1"/>
  <c r="N37" i="67"/>
  <c r="P85"/>
  <c r="N39"/>
  <c r="P39" s="1"/>
  <c r="Y19" i="69"/>
  <c r="Z19" s="1"/>
  <c r="I89" i="67"/>
  <c r="K89" s="1"/>
  <c r="P89" s="1"/>
  <c r="F43"/>
  <c r="I43" s="1"/>
  <c r="G41"/>
  <c r="I41" s="1"/>
  <c r="I87"/>
  <c r="K87" s="1"/>
  <c r="P87" s="1"/>
  <c r="U15" i="69" s="1"/>
  <c r="AA59" i="67"/>
  <c r="AC59" s="1"/>
  <c r="AH59" s="1"/>
  <c r="X36"/>
  <c r="AA36" s="1"/>
  <c r="AC36" s="1"/>
  <c r="AH36" s="1"/>
  <c r="AF44"/>
  <c r="AH44" s="1"/>
  <c r="AH67"/>
  <c r="AA55"/>
  <c r="AC55" s="1"/>
  <c r="AH55" s="1"/>
  <c r="X32"/>
  <c r="AA32" s="1"/>
  <c r="AC32" s="1"/>
  <c r="AH32" s="1"/>
  <c r="AA56"/>
  <c r="AC56" s="1"/>
  <c r="AH56" s="1"/>
  <c r="Y33"/>
  <c r="AA33" s="1"/>
  <c r="AC33" s="1"/>
  <c r="AH33" s="1"/>
  <c r="V35"/>
  <c r="AC35" s="1"/>
  <c r="AH35" s="1"/>
  <c r="AC58"/>
  <c r="AH58" s="1"/>
  <c r="G183"/>
  <c r="Y161"/>
  <c r="Y154"/>
  <c r="X164"/>
  <c r="AF166"/>
  <c r="X165"/>
  <c r="F181"/>
  <c r="I181" s="1"/>
  <c r="K181" s="1"/>
  <c r="P181" s="1"/>
  <c r="U10" i="69" s="1"/>
  <c r="N190" i="67"/>
  <c r="P190" s="1"/>
  <c r="H185"/>
  <c r="I185" s="1"/>
  <c r="K185" s="1"/>
  <c r="P185" s="1"/>
  <c r="U14" i="69" s="1"/>
  <c r="G178" i="67"/>
  <c r="I178" s="1"/>
  <c r="K178" s="1"/>
  <c r="P178" s="1"/>
  <c r="U7" i="69" s="1"/>
  <c r="F180" i="67"/>
  <c r="I180" s="1"/>
  <c r="K180" s="1"/>
  <c r="P180" s="1"/>
  <c r="U9" i="69" s="1"/>
  <c r="N184" i="67"/>
  <c r="P184" s="1"/>
  <c r="H183"/>
  <c r="H137" s="1"/>
  <c r="D188"/>
  <c r="K188" s="1"/>
  <c r="P188" s="1"/>
  <c r="W18" i="69"/>
  <c r="X18" s="1"/>
  <c r="P143" i="67"/>
  <c r="V18" i="69" s="1"/>
  <c r="AC18" s="1"/>
  <c r="Q102" i="54"/>
  <c r="U102"/>
  <c r="V102" s="1"/>
  <c r="I102"/>
  <c r="R98" i="66"/>
  <c r="AE100" i="54"/>
  <c r="F100"/>
  <c r="AF112"/>
  <c r="AN112" i="53" s="1"/>
  <c r="AN112" i="54"/>
  <c r="AO112"/>
  <c r="AK112"/>
  <c r="AR112"/>
  <c r="AQ112"/>
  <c r="AS112"/>
  <c r="AB111"/>
  <c r="AT111"/>
  <c r="AS111"/>
  <c r="AI111"/>
  <c r="AK111"/>
  <c r="AM111"/>
  <c r="AO111"/>
  <c r="AQ111"/>
  <c r="AC111"/>
  <c r="AL111"/>
  <c r="AU111" s="1"/>
  <c r="AP111"/>
  <c r="AJ111"/>
  <c r="AR111"/>
  <c r="AN111"/>
  <c r="AV104"/>
  <c r="AW104" s="1"/>
  <c r="X104"/>
  <c r="AA46"/>
  <c r="AB45"/>
  <c r="AG45"/>
  <c r="AH45" s="1"/>
  <c r="AC45"/>
  <c r="AE45"/>
  <c r="AJ45"/>
  <c r="AL45"/>
  <c r="AU45" s="1"/>
  <c r="AN45"/>
  <c r="AP45"/>
  <c r="AR45"/>
  <c r="AT45"/>
  <c r="AF45"/>
  <c r="AK45"/>
  <c r="AO45"/>
  <c r="AS45"/>
  <c r="AD45"/>
  <c r="AJ45" i="66" s="1"/>
  <c r="AM45" i="54"/>
  <c r="AI45"/>
  <c r="AQ45"/>
  <c r="C50"/>
  <c r="U50"/>
  <c r="J50"/>
  <c r="L50"/>
  <c r="N50"/>
  <c r="P50"/>
  <c r="R50"/>
  <c r="T50"/>
  <c r="D50"/>
  <c r="M50"/>
  <c r="V50" s="1"/>
  <c r="Q50"/>
  <c r="K50"/>
  <c r="S50"/>
  <c r="O50"/>
  <c r="X51"/>
  <c r="X53" s="1"/>
  <c r="AV51"/>
  <c r="AW51" s="1"/>
  <c r="AW53" s="1"/>
  <c r="AH110"/>
  <c r="AG112"/>
  <c r="AJ108" i="66"/>
  <c r="AD112" i="54"/>
  <c r="B106"/>
  <c r="W106"/>
  <c r="A108"/>
  <c r="AA47"/>
  <c r="Z49"/>
  <c r="AB109"/>
  <c r="AT109"/>
  <c r="AI109"/>
  <c r="AK109"/>
  <c r="AM109"/>
  <c r="AO109"/>
  <c r="AQ109"/>
  <c r="AS109"/>
  <c r="AC109"/>
  <c r="AL109"/>
  <c r="AU109" s="1"/>
  <c r="AP109"/>
  <c r="AN109"/>
  <c r="AJ109"/>
  <c r="AR109"/>
  <c r="T103"/>
  <c r="U103"/>
  <c r="D103"/>
  <c r="E102" s="1"/>
  <c r="K103"/>
  <c r="M103"/>
  <c r="V103" s="1"/>
  <c r="O103"/>
  <c r="Q103"/>
  <c r="S103"/>
  <c r="C103"/>
  <c r="J103"/>
  <c r="N103"/>
  <c r="R103"/>
  <c r="P103"/>
  <c r="L103"/>
  <c r="AB44"/>
  <c r="AT44"/>
  <c r="AJ44"/>
  <c r="AL44"/>
  <c r="AU44" s="1"/>
  <c r="AN44"/>
  <c r="AP44"/>
  <c r="AR44"/>
  <c r="AS44"/>
  <c r="AI44"/>
  <c r="AM44"/>
  <c r="AQ44"/>
  <c r="AC44"/>
  <c r="AO44"/>
  <c r="AK44"/>
  <c r="B52"/>
  <c r="T51"/>
  <c r="T53" s="1"/>
  <c r="E51"/>
  <c r="G51"/>
  <c r="G53" s="1"/>
  <c r="C53" i="53" s="1"/>
  <c r="J51" i="54"/>
  <c r="L51"/>
  <c r="L53" s="1"/>
  <c r="N51"/>
  <c r="P51"/>
  <c r="P53" s="1"/>
  <c r="R51"/>
  <c r="R53" s="1"/>
  <c r="C51"/>
  <c r="H51"/>
  <c r="D51"/>
  <c r="M51"/>
  <c r="V51" s="1"/>
  <c r="Q51"/>
  <c r="Q53" s="1"/>
  <c r="U51"/>
  <c r="U53" s="1"/>
  <c r="F51"/>
  <c r="O51"/>
  <c r="O53" s="1"/>
  <c r="K51"/>
  <c r="S51"/>
  <c r="S53" s="1"/>
  <c r="C104"/>
  <c r="R104"/>
  <c r="B105"/>
  <c r="K104"/>
  <c r="D104"/>
  <c r="G104"/>
  <c r="J104"/>
  <c r="N104"/>
  <c r="S104"/>
  <c r="P104"/>
  <c r="L104"/>
  <c r="H104"/>
  <c r="T104"/>
  <c r="O104"/>
  <c r="M104"/>
  <c r="U19" i="69" l="1"/>
  <c r="U17"/>
  <c r="K45" i="67"/>
  <c r="P45" s="1"/>
  <c r="U13" i="69"/>
  <c r="K41" i="67"/>
  <c r="P41" s="1"/>
  <c r="AA15" i="69"/>
  <c r="AB15" s="1"/>
  <c r="W11"/>
  <c r="X11" s="1"/>
  <c r="P37" i="67"/>
  <c r="V11" i="69" s="1"/>
  <c r="AC11" s="1"/>
  <c r="K43" i="67"/>
  <c r="P43" s="1"/>
  <c r="AA17" i="69"/>
  <c r="AB17" s="1"/>
  <c r="G157" i="67"/>
  <c r="G134" s="1"/>
  <c r="F154"/>
  <c r="I183"/>
  <c r="K183" s="1"/>
  <c r="P183" s="1"/>
  <c r="U12" i="69" s="1"/>
  <c r="AS113" i="54"/>
  <c r="AR113"/>
  <c r="Q104"/>
  <c r="U104"/>
  <c r="V104" s="1"/>
  <c r="R100" i="66"/>
  <c r="AE102" i="54"/>
  <c r="AH102" s="1"/>
  <c r="F102"/>
  <c r="V103" i="67"/>
  <c r="AO112" i="53"/>
  <c r="AK113" i="54"/>
  <c r="AR112" i="53" s="1"/>
  <c r="AD127" i="54"/>
  <c r="AD154"/>
  <c r="AD151"/>
  <c r="AD157"/>
  <c r="AD142"/>
  <c r="AD136"/>
  <c r="AD133"/>
  <c r="AD124"/>
  <c r="AD121"/>
  <c r="AD145"/>
  <c r="AD160"/>
  <c r="AD148"/>
  <c r="AD139"/>
  <c r="AD130"/>
  <c r="AP113"/>
  <c r="AQ113"/>
  <c r="AN113"/>
  <c r="AO113"/>
  <c r="AT113"/>
  <c r="I51"/>
  <c r="H53"/>
  <c r="R51" i="66"/>
  <c r="E53" i="54"/>
  <c r="C52"/>
  <c r="T52"/>
  <c r="T54" s="1"/>
  <c r="U52"/>
  <c r="U54" s="1"/>
  <c r="D52"/>
  <c r="K52"/>
  <c r="K53" s="1"/>
  <c r="F53" i="53" s="1"/>
  <c r="M52" i="54"/>
  <c r="V52" s="1"/>
  <c r="O52"/>
  <c r="O54" s="1"/>
  <c r="Q52"/>
  <c r="Q54" s="1"/>
  <c r="S52"/>
  <c r="S54" s="1"/>
  <c r="L52"/>
  <c r="L54" s="1"/>
  <c r="G53" i="53" s="1"/>
  <c r="P52" i="54"/>
  <c r="P54" s="1"/>
  <c r="N52"/>
  <c r="N53" s="1"/>
  <c r="J52"/>
  <c r="J53" s="1"/>
  <c r="E53" i="53" s="1"/>
  <c r="R52" i="54"/>
  <c r="R54" s="1"/>
  <c r="AA48"/>
  <c r="AB47"/>
  <c r="AS47"/>
  <c r="AD47"/>
  <c r="AJ47" i="66" s="1"/>
  <c r="AF47" i="54"/>
  <c r="AI47"/>
  <c r="AK47"/>
  <c r="AM47"/>
  <c r="AO47"/>
  <c r="AQ47"/>
  <c r="AG47"/>
  <c r="AH47" s="1"/>
  <c r="AE47"/>
  <c r="AJ47"/>
  <c r="AN47"/>
  <c r="AR47"/>
  <c r="AT47"/>
  <c r="AP47"/>
  <c r="AC47"/>
  <c r="AL47"/>
  <c r="AU47" s="1"/>
  <c r="D105"/>
  <c r="E104" s="1"/>
  <c r="C105"/>
  <c r="U105"/>
  <c r="T105"/>
  <c r="J105"/>
  <c r="L105"/>
  <c r="N105"/>
  <c r="P105"/>
  <c r="R105"/>
  <c r="M105"/>
  <c r="V105" s="1"/>
  <c r="Q105"/>
  <c r="O105"/>
  <c r="K105"/>
  <c r="S105"/>
  <c r="B108"/>
  <c r="W108"/>
  <c r="A110"/>
  <c r="B107"/>
  <c r="C106"/>
  <c r="E106"/>
  <c r="R104" i="66" s="1"/>
  <c r="D106" i="54"/>
  <c r="H106"/>
  <c r="I106" s="1"/>
  <c r="F106"/>
  <c r="T106"/>
  <c r="S106"/>
  <c r="L106"/>
  <c r="J106"/>
  <c r="G106"/>
  <c r="U106"/>
  <c r="N106"/>
  <c r="O106"/>
  <c r="P106"/>
  <c r="R106"/>
  <c r="K106"/>
  <c r="M106"/>
  <c r="V106" s="1"/>
  <c r="Q106"/>
  <c r="V169" i="67"/>
  <c r="V172"/>
  <c r="Z170"/>
  <c r="V161"/>
  <c r="Z172"/>
  <c r="Z169"/>
  <c r="Z171"/>
  <c r="V170"/>
  <c r="V168"/>
  <c r="Z154"/>
  <c r="Z173"/>
  <c r="V157"/>
  <c r="Z168"/>
  <c r="Z157"/>
  <c r="V154"/>
  <c r="V164"/>
  <c r="Z155"/>
  <c r="V155"/>
  <c r="Z164"/>
  <c r="V167"/>
  <c r="Z165"/>
  <c r="V156"/>
  <c r="V158"/>
  <c r="Z158"/>
  <c r="Z163"/>
  <c r="Z159"/>
  <c r="V159"/>
  <c r="V160"/>
  <c r="V173"/>
  <c r="V171"/>
  <c r="V163"/>
  <c r="Z162"/>
  <c r="Z156"/>
  <c r="Z161"/>
  <c r="Z166"/>
  <c r="Z160"/>
  <c r="V162"/>
  <c r="Z167"/>
  <c r="V165"/>
  <c r="V166"/>
  <c r="AJ112" i="54"/>
  <c r="AQ112" i="53" s="1"/>
  <c r="AM112" i="54"/>
  <c r="AI112"/>
  <c r="AP112" i="53" s="1"/>
  <c r="AA49" i="54"/>
  <c r="Z51"/>
  <c r="AA51" s="1"/>
  <c r="X106"/>
  <c r="AV106"/>
  <c r="AW106" s="1"/>
  <c r="AB46"/>
  <c r="AT46"/>
  <c r="AS46"/>
  <c r="AI46"/>
  <c r="AK46"/>
  <c r="AM46"/>
  <c r="AO46"/>
  <c r="AQ46"/>
  <c r="AJ46"/>
  <c r="AN46"/>
  <c r="AR46"/>
  <c r="AL46"/>
  <c r="AU46" s="1"/>
  <c r="AC46"/>
  <c r="AP46"/>
  <c r="U26" i="69" l="1"/>
  <c r="AE9" s="1"/>
  <c r="N163" i="67"/>
  <c r="P163" s="1"/>
  <c r="T15" i="69" s="1"/>
  <c r="AF187" i="67"/>
  <c r="AF141" s="1"/>
  <c r="W38" i="69" s="1"/>
  <c r="X38" s="1"/>
  <c r="I154" i="67"/>
  <c r="K154" s="1"/>
  <c r="P154" s="1"/>
  <c r="T6" i="69" s="1"/>
  <c r="F131" i="67"/>
  <c r="I131" s="1"/>
  <c r="R102" i="66"/>
  <c r="G160" i="67" s="1"/>
  <c r="AE104" i="54"/>
  <c r="AE157" s="1"/>
  <c r="F104"/>
  <c r="I104" s="1"/>
  <c r="D4" i="67"/>
  <c r="D53" i="53"/>
  <c r="AA167" i="67"/>
  <c r="AA159"/>
  <c r="AC159" s="1"/>
  <c r="AH159" s="1"/>
  <c r="T33" i="69" s="1"/>
  <c r="AA154" i="67"/>
  <c r="AC154" s="1"/>
  <c r="AH154" s="1"/>
  <c r="T28" i="69" s="1"/>
  <c r="AS145" i="54"/>
  <c r="AJ145"/>
  <c r="AE145"/>
  <c r="AK145"/>
  <c r="AE116" i="67"/>
  <c r="AG145" i="54"/>
  <c r="AC145"/>
  <c r="AL145"/>
  <c r="AU145" s="1"/>
  <c r="AI145"/>
  <c r="AO145"/>
  <c r="AR145"/>
  <c r="AH145"/>
  <c r="AQ145"/>
  <c r="AF145"/>
  <c r="AN145"/>
  <c r="AM145"/>
  <c r="AE119" i="67"/>
  <c r="AG154" i="54"/>
  <c r="AK154"/>
  <c r="AO154"/>
  <c r="AF154"/>
  <c r="AN154"/>
  <c r="AR154"/>
  <c r="AI154"/>
  <c r="AC154"/>
  <c r="AH154"/>
  <c r="AL154"/>
  <c r="AU154" s="1"/>
  <c r="AJ154"/>
  <c r="AE154"/>
  <c r="AM154"/>
  <c r="AS154"/>
  <c r="AQ154"/>
  <c r="AA164" i="67"/>
  <c r="AC164" s="1"/>
  <c r="AH164" s="1"/>
  <c r="T38" i="69" s="1"/>
  <c r="AR160" i="54"/>
  <c r="AK160"/>
  <c r="AI160"/>
  <c r="AE160"/>
  <c r="AL160"/>
  <c r="AU160" s="1"/>
  <c r="AN160"/>
  <c r="AO160"/>
  <c r="AG160"/>
  <c r="AS160"/>
  <c r="AC160"/>
  <c r="AF160"/>
  <c r="AQ160"/>
  <c r="AM160"/>
  <c r="AJ160"/>
  <c r="AH160"/>
  <c r="AE121" i="67"/>
  <c r="AF151" i="54"/>
  <c r="AK151"/>
  <c r="AE151"/>
  <c r="AI151"/>
  <c r="AJ151"/>
  <c r="AQ151"/>
  <c r="AO151"/>
  <c r="AC151"/>
  <c r="AG151"/>
  <c r="AE118" i="67" s="1"/>
  <c r="AL151" i="54"/>
  <c r="AN151"/>
  <c r="AP151" s="1"/>
  <c r="AH151"/>
  <c r="AS151"/>
  <c r="AR151"/>
  <c r="AM151"/>
  <c r="AA160" i="67"/>
  <c r="AC160" s="1"/>
  <c r="AH160" s="1"/>
  <c r="T34" i="69" s="1"/>
  <c r="AC167" i="67"/>
  <c r="AH167" s="1"/>
  <c r="AA156"/>
  <c r="AC156" s="1"/>
  <c r="AH156" s="1"/>
  <c r="T30" i="69" s="1"/>
  <c r="AA163" i="67"/>
  <c r="AC163" s="1"/>
  <c r="AH163" s="1"/>
  <c r="T37" i="69" s="1"/>
  <c r="AA165" i="67"/>
  <c r="AC165" s="1"/>
  <c r="AH165" s="1"/>
  <c r="T39" i="69" s="1"/>
  <c r="AA155" i="67"/>
  <c r="AC155" s="1"/>
  <c r="AH155" s="1"/>
  <c r="T29" i="69" s="1"/>
  <c r="AO139" i="54"/>
  <c r="AH139"/>
  <c r="AJ139"/>
  <c r="AG139"/>
  <c r="AE139"/>
  <c r="AK139"/>
  <c r="AI139"/>
  <c r="AF139"/>
  <c r="AC139"/>
  <c r="AL139"/>
  <c r="AU139" s="1"/>
  <c r="AQ139"/>
  <c r="AM139"/>
  <c r="AR139"/>
  <c r="AN139"/>
  <c r="AS139"/>
  <c r="AE114" i="67"/>
  <c r="AO121" i="54"/>
  <c r="AH121"/>
  <c r="AE108" i="67"/>
  <c r="AF121" i="54"/>
  <c r="AL121"/>
  <c r="AU121" s="1"/>
  <c r="AN121"/>
  <c r="AM121"/>
  <c r="AG121"/>
  <c r="AI121"/>
  <c r="AJ121"/>
  <c r="AK121"/>
  <c r="AE121"/>
  <c r="AC121"/>
  <c r="AQ121"/>
  <c r="AS121"/>
  <c r="AR121"/>
  <c r="AE115" i="67"/>
  <c r="AK142" i="54"/>
  <c r="AR142"/>
  <c r="AG142"/>
  <c r="AE142"/>
  <c r="AM142"/>
  <c r="AI142"/>
  <c r="AO142"/>
  <c r="AC142"/>
  <c r="AL142"/>
  <c r="AU142" s="1"/>
  <c r="AQ142"/>
  <c r="AH142"/>
  <c r="AS142"/>
  <c r="AJ142"/>
  <c r="AF142"/>
  <c r="AN142"/>
  <c r="AP142" s="1"/>
  <c r="AS127"/>
  <c r="AN127"/>
  <c r="AO127"/>
  <c r="AQ127"/>
  <c r="AG127"/>
  <c r="AE110" i="67" s="1"/>
  <c r="AC127" i="54"/>
  <c r="AI127"/>
  <c r="AJ127"/>
  <c r="AE127"/>
  <c r="AH127"/>
  <c r="AK127"/>
  <c r="AF127"/>
  <c r="AM127"/>
  <c r="AL127"/>
  <c r="AR127"/>
  <c r="AA161" i="67"/>
  <c r="AC161" s="1"/>
  <c r="AH161" s="1"/>
  <c r="T35" i="69" s="1"/>
  <c r="AA157" i="67"/>
  <c r="AC157" s="1"/>
  <c r="AH157" s="1"/>
  <c r="T31" i="69" s="1"/>
  <c r="AE111" i="67"/>
  <c r="AF130" i="54"/>
  <c r="AN130"/>
  <c r="AM130"/>
  <c r="AC130"/>
  <c r="AI130"/>
  <c r="AJ130"/>
  <c r="AK130"/>
  <c r="AR130"/>
  <c r="AH130"/>
  <c r="AQ130"/>
  <c r="AG130"/>
  <c r="AL130"/>
  <c r="AU130" s="1"/>
  <c r="AO130"/>
  <c r="AS130"/>
  <c r="AE130"/>
  <c r="AE136"/>
  <c r="AM136"/>
  <c r="AJ136"/>
  <c r="AL136"/>
  <c r="AK136"/>
  <c r="AH136"/>
  <c r="AI136"/>
  <c r="AC136"/>
  <c r="AG136"/>
  <c r="AE113" i="67" s="1"/>
  <c r="AO136" i="54"/>
  <c r="AN136"/>
  <c r="AQ136"/>
  <c r="AF136"/>
  <c r="AR136"/>
  <c r="AS136"/>
  <c r="AA166" i="67"/>
  <c r="AC166" s="1"/>
  <c r="AH166" s="1"/>
  <c r="T40" i="69" s="1"/>
  <c r="AR133" i="54"/>
  <c r="AC133"/>
  <c r="AH133"/>
  <c r="AL133"/>
  <c r="AU133" s="1"/>
  <c r="AE133"/>
  <c r="AI133"/>
  <c r="AM133"/>
  <c r="AK133"/>
  <c r="AO133"/>
  <c r="AF133"/>
  <c r="AN133"/>
  <c r="AJ133"/>
  <c r="AG133"/>
  <c r="AQ133"/>
  <c r="AS133"/>
  <c r="AE112" i="67"/>
  <c r="AA162"/>
  <c r="AC162" s="1"/>
  <c r="AH162" s="1"/>
  <c r="T36" i="69" s="1"/>
  <c r="AA158" i="67"/>
  <c r="AC158" s="1"/>
  <c r="AH158" s="1"/>
  <c r="T32" i="69" s="1"/>
  <c r="AH148" i="54"/>
  <c r="AL148"/>
  <c r="AJ148"/>
  <c r="AF148"/>
  <c r="AO148"/>
  <c r="AC148"/>
  <c r="AN148"/>
  <c r="AE148"/>
  <c r="AS148"/>
  <c r="AM148"/>
  <c r="AI148"/>
  <c r="AR148"/>
  <c r="AQ148"/>
  <c r="AG148"/>
  <c r="AE117" i="67" s="1"/>
  <c r="AK148" i="54"/>
  <c r="AG124"/>
  <c r="AE109" i="67" s="1"/>
  <c r="AO124" i="54"/>
  <c r="AI124"/>
  <c r="AE124"/>
  <c r="AK124"/>
  <c r="AR124"/>
  <c r="AM124"/>
  <c r="AS124"/>
  <c r="AJ124"/>
  <c r="AF124"/>
  <c r="AQ124"/>
  <c r="AH124"/>
  <c r="AN124"/>
  <c r="AL124"/>
  <c r="AC124"/>
  <c r="AQ157"/>
  <c r="AJ157"/>
  <c r="AG157"/>
  <c r="AE120" i="67" s="1"/>
  <c r="AI157" i="54"/>
  <c r="AR157"/>
  <c r="AH157"/>
  <c r="AS157"/>
  <c r="AC157"/>
  <c r="AL157"/>
  <c r="AK157"/>
  <c r="AM157"/>
  <c r="AF157"/>
  <c r="AN157"/>
  <c r="AO157"/>
  <c r="E129"/>
  <c r="E141"/>
  <c r="E135"/>
  <c r="E156"/>
  <c r="E132"/>
  <c r="E126"/>
  <c r="E144"/>
  <c r="E147"/>
  <c r="E123"/>
  <c r="E138"/>
  <c r="E150"/>
  <c r="E120"/>
  <c r="E159"/>
  <c r="E153"/>
  <c r="AA52"/>
  <c r="AB51"/>
  <c r="AS51"/>
  <c r="AC51"/>
  <c r="AE51"/>
  <c r="AJ51"/>
  <c r="AL51"/>
  <c r="AU51" s="1"/>
  <c r="AN51"/>
  <c r="AP51"/>
  <c r="AR51"/>
  <c r="AD51"/>
  <c r="AI51"/>
  <c r="AM51"/>
  <c r="AQ51"/>
  <c r="AT51"/>
  <c r="AK51"/>
  <c r="AG51"/>
  <c r="AF51"/>
  <c r="AO51"/>
  <c r="B110"/>
  <c r="W110"/>
  <c r="E108"/>
  <c r="R106" i="66" s="1"/>
  <c r="B109" i="54"/>
  <c r="C108"/>
  <c r="H108"/>
  <c r="I108" s="1"/>
  <c r="T108"/>
  <c r="D108"/>
  <c r="G108"/>
  <c r="J108"/>
  <c r="L108"/>
  <c r="N108"/>
  <c r="P108"/>
  <c r="R108"/>
  <c r="U108"/>
  <c r="M108"/>
  <c r="V108" s="1"/>
  <c r="Q108"/>
  <c r="K108"/>
  <c r="S108"/>
  <c r="F108"/>
  <c r="O108"/>
  <c r="AA50"/>
  <c r="AB49"/>
  <c r="AG49"/>
  <c r="AH49" s="1"/>
  <c r="AE49"/>
  <c r="AJ49"/>
  <c r="AL49"/>
  <c r="AU49" s="1"/>
  <c r="AN49"/>
  <c r="AP49"/>
  <c r="AR49"/>
  <c r="AT49"/>
  <c r="AT53" s="1"/>
  <c r="AS49"/>
  <c r="AS53" s="1"/>
  <c r="AD49"/>
  <c r="AJ49" i="66" s="1"/>
  <c r="AI49" i="54"/>
  <c r="AM49"/>
  <c r="AQ49"/>
  <c r="AF49"/>
  <c r="AO49"/>
  <c r="AC49"/>
  <c r="AK49"/>
  <c r="T107"/>
  <c r="U107"/>
  <c r="D107"/>
  <c r="C107"/>
  <c r="K107"/>
  <c r="M107"/>
  <c r="V107" s="1"/>
  <c r="O107"/>
  <c r="Q107"/>
  <c r="S107"/>
  <c r="L107"/>
  <c r="P107"/>
  <c r="N107"/>
  <c r="J107"/>
  <c r="R107"/>
  <c r="X108"/>
  <c r="AV108"/>
  <c r="AW108" s="1"/>
  <c r="AB48"/>
  <c r="AT48"/>
  <c r="AC48"/>
  <c r="AJ48"/>
  <c r="AL48"/>
  <c r="AU48" s="1"/>
  <c r="AN48"/>
  <c r="AP48"/>
  <c r="AR48"/>
  <c r="AI48"/>
  <c r="AM48"/>
  <c r="AQ48"/>
  <c r="AS48"/>
  <c r="AO48"/>
  <c r="AK48"/>
  <c r="AE16" i="69" l="1"/>
  <c r="AE14"/>
  <c r="AE8"/>
  <c r="AE24"/>
  <c r="AE15"/>
  <c r="AE18"/>
  <c r="AE20"/>
  <c r="AE25"/>
  <c r="AE22"/>
  <c r="AE11"/>
  <c r="AE21"/>
  <c r="AE6"/>
  <c r="AE23"/>
  <c r="AE17"/>
  <c r="AE12"/>
  <c r="AE10"/>
  <c r="AE7"/>
  <c r="AE13"/>
  <c r="AE19"/>
  <c r="F158" i="67"/>
  <c r="I158" s="1"/>
  <c r="K158" s="1"/>
  <c r="P158" s="1"/>
  <c r="T10" i="69" s="1"/>
  <c r="T48"/>
  <c r="N140" i="67"/>
  <c r="P140" s="1"/>
  <c r="V15" i="69" s="1"/>
  <c r="AC15" s="1"/>
  <c r="AF189" i="67"/>
  <c r="AF143" s="1"/>
  <c r="W40" i="69" s="1"/>
  <c r="X40" s="1"/>
  <c r="AF179" i="67"/>
  <c r="AF133" s="1"/>
  <c r="W30" i="69" s="1"/>
  <c r="AF182" i="67"/>
  <c r="AF136" s="1"/>
  <c r="W33" i="69" s="1"/>
  <c r="X33" s="1"/>
  <c r="AF186" i="67"/>
  <c r="AF140" s="1"/>
  <c r="W37" i="69" s="1"/>
  <c r="X37" s="1"/>
  <c r="H155" i="67"/>
  <c r="H132" s="1"/>
  <c r="I160"/>
  <c r="K160" s="1"/>
  <c r="P160" s="1"/>
  <c r="T12" i="69" s="1"/>
  <c r="G137" i="67"/>
  <c r="I137" s="1"/>
  <c r="W15" i="69"/>
  <c r="X15" s="1"/>
  <c r="N167" i="67"/>
  <c r="H162"/>
  <c r="F157"/>
  <c r="G155"/>
  <c r="N164"/>
  <c r="N161"/>
  <c r="D165"/>
  <c r="K131"/>
  <c r="P131" s="1"/>
  <c r="V6" i="69" s="1"/>
  <c r="AC6" s="1"/>
  <c r="AA6"/>
  <c r="AB6" s="1"/>
  <c r="AP53" i="54"/>
  <c r="AP160"/>
  <c r="AP133"/>
  <c r="AP157"/>
  <c r="AP127"/>
  <c r="AT160"/>
  <c r="AT133"/>
  <c r="AT142"/>
  <c r="AT139"/>
  <c r="AP154"/>
  <c r="AP148"/>
  <c r="AP136"/>
  <c r="AT121"/>
  <c r="AP121"/>
  <c r="AP139"/>
  <c r="AT157"/>
  <c r="AU157" s="1"/>
  <c r="AP124"/>
  <c r="AT148"/>
  <c r="AU148" s="1"/>
  <c r="AT130"/>
  <c r="AP130"/>
  <c r="AT145"/>
  <c r="AT151"/>
  <c r="AU151" s="1"/>
  <c r="AT124"/>
  <c r="AU124" s="1"/>
  <c r="AT136"/>
  <c r="AU136" s="1"/>
  <c r="AP145"/>
  <c r="AT127"/>
  <c r="AU127" s="1"/>
  <c r="AT154"/>
  <c r="M20" i="67"/>
  <c r="T153" i="54"/>
  <c r="H153"/>
  <c r="P153"/>
  <c r="G153"/>
  <c r="L153"/>
  <c r="F153"/>
  <c r="N153"/>
  <c r="M153"/>
  <c r="S153"/>
  <c r="I153"/>
  <c r="O153"/>
  <c r="R153"/>
  <c r="J153"/>
  <c r="D153"/>
  <c r="K153"/>
  <c r="H138"/>
  <c r="L138"/>
  <c r="P138"/>
  <c r="I138"/>
  <c r="N138"/>
  <c r="G138"/>
  <c r="M138"/>
  <c r="M15" i="67"/>
  <c r="F138" i="54"/>
  <c r="D138"/>
  <c r="O138"/>
  <c r="K138"/>
  <c r="T138"/>
  <c r="J138"/>
  <c r="S138"/>
  <c r="R138"/>
  <c r="M11" i="67"/>
  <c r="H126" i="54"/>
  <c r="S126"/>
  <c r="L126"/>
  <c r="M126"/>
  <c r="G126"/>
  <c r="F126"/>
  <c r="T126"/>
  <c r="D126"/>
  <c r="P126"/>
  <c r="O126"/>
  <c r="R126"/>
  <c r="N126"/>
  <c r="J126"/>
  <c r="K126"/>
  <c r="I126"/>
  <c r="K144"/>
  <c r="M17" i="67"/>
  <c r="I144" i="54"/>
  <c r="G144"/>
  <c r="D144"/>
  <c r="O144"/>
  <c r="M144"/>
  <c r="F144"/>
  <c r="N144"/>
  <c r="J144"/>
  <c r="H144"/>
  <c r="T144"/>
  <c r="L144"/>
  <c r="S144"/>
  <c r="R144"/>
  <c r="P144"/>
  <c r="M22" i="67"/>
  <c r="I159" i="54"/>
  <c r="R159"/>
  <c r="N159"/>
  <c r="D159"/>
  <c r="F159"/>
  <c r="T159"/>
  <c r="S159"/>
  <c r="G159"/>
  <c r="O159"/>
  <c r="J159"/>
  <c r="P159"/>
  <c r="M159"/>
  <c r="L159"/>
  <c r="K159"/>
  <c r="H159"/>
  <c r="M10" i="67"/>
  <c r="O123" i="54"/>
  <c r="H123"/>
  <c r="M123"/>
  <c r="F123"/>
  <c r="L123"/>
  <c r="D123"/>
  <c r="P123"/>
  <c r="T123"/>
  <c r="S123"/>
  <c r="I123"/>
  <c r="N123"/>
  <c r="R123"/>
  <c r="G123"/>
  <c r="K123"/>
  <c r="J123"/>
  <c r="M13" i="67"/>
  <c r="M132" i="54"/>
  <c r="F132"/>
  <c r="O132"/>
  <c r="L132"/>
  <c r="R132"/>
  <c r="P132"/>
  <c r="I132"/>
  <c r="H132"/>
  <c r="T132"/>
  <c r="S132"/>
  <c r="D132"/>
  <c r="N132"/>
  <c r="G132"/>
  <c r="K132"/>
  <c r="J132"/>
  <c r="M12" i="67"/>
  <c r="J129" i="54"/>
  <c r="T129"/>
  <c r="R129"/>
  <c r="P129"/>
  <c r="S129"/>
  <c r="M129"/>
  <c r="N129"/>
  <c r="F129"/>
  <c r="L129"/>
  <c r="I129"/>
  <c r="O129"/>
  <c r="K129"/>
  <c r="D129"/>
  <c r="G129"/>
  <c r="H129"/>
  <c r="R141"/>
  <c r="J141"/>
  <c r="D141"/>
  <c r="K141"/>
  <c r="M141"/>
  <c r="I141"/>
  <c r="T141"/>
  <c r="H141"/>
  <c r="M16" i="67" s="1"/>
  <c r="P141" i="54"/>
  <c r="G141"/>
  <c r="F141"/>
  <c r="N141"/>
  <c r="S141"/>
  <c r="L141"/>
  <c r="O141"/>
  <c r="T150"/>
  <c r="F150"/>
  <c r="J150"/>
  <c r="N150"/>
  <c r="D150"/>
  <c r="K150"/>
  <c r="P150"/>
  <c r="I150"/>
  <c r="O150"/>
  <c r="M150"/>
  <c r="L150"/>
  <c r="H150"/>
  <c r="M19" i="67" s="1"/>
  <c r="G150" i="54"/>
  <c r="R150"/>
  <c r="S150"/>
  <c r="O135"/>
  <c r="G135"/>
  <c r="M135"/>
  <c r="F135"/>
  <c r="H135"/>
  <c r="M14" i="67" s="1"/>
  <c r="I135" i="54"/>
  <c r="D135"/>
  <c r="N135"/>
  <c r="L135"/>
  <c r="T135"/>
  <c r="J135"/>
  <c r="K135"/>
  <c r="S135"/>
  <c r="R135"/>
  <c r="P135"/>
  <c r="L120"/>
  <c r="G120"/>
  <c r="N120"/>
  <c r="M9" i="67"/>
  <c r="M120" i="54"/>
  <c r="F120"/>
  <c r="K120"/>
  <c r="D120"/>
  <c r="P120"/>
  <c r="S120"/>
  <c r="O120"/>
  <c r="T120"/>
  <c r="I120"/>
  <c r="H120"/>
  <c r="J120"/>
  <c r="R120"/>
  <c r="M18" i="67"/>
  <c r="J147" i="54"/>
  <c r="R147"/>
  <c r="O147"/>
  <c r="F147"/>
  <c r="G147"/>
  <c r="T147"/>
  <c r="S147"/>
  <c r="H147"/>
  <c r="P147"/>
  <c r="K147"/>
  <c r="M147"/>
  <c r="N147"/>
  <c r="I147"/>
  <c r="L147"/>
  <c r="D147"/>
  <c r="G156"/>
  <c r="O156"/>
  <c r="K156"/>
  <c r="M21" i="67"/>
  <c r="I156" i="54"/>
  <c r="M156"/>
  <c r="D156"/>
  <c r="T156"/>
  <c r="L156"/>
  <c r="H156"/>
  <c r="N156"/>
  <c r="S156"/>
  <c r="J156"/>
  <c r="R156"/>
  <c r="P156"/>
  <c r="F156"/>
  <c r="AO53"/>
  <c r="AR53"/>
  <c r="AK53"/>
  <c r="AN53"/>
  <c r="AQ53"/>
  <c r="E110"/>
  <c r="B111"/>
  <c r="T110"/>
  <c r="T112" s="1"/>
  <c r="U110"/>
  <c r="U112" s="1"/>
  <c r="D110"/>
  <c r="G110"/>
  <c r="G112" s="1"/>
  <c r="C112" i="53" s="1"/>
  <c r="J110" i="54"/>
  <c r="L110"/>
  <c r="L112" s="1"/>
  <c r="N110"/>
  <c r="P110"/>
  <c r="P112" s="1"/>
  <c r="R110"/>
  <c r="R112" s="1"/>
  <c r="C110"/>
  <c r="H110"/>
  <c r="M110"/>
  <c r="V110" s="1"/>
  <c r="Q110"/>
  <c r="Q112" s="1"/>
  <c r="F110"/>
  <c r="O110"/>
  <c r="O112" s="1"/>
  <c r="K110"/>
  <c r="S110"/>
  <c r="S112" s="1"/>
  <c r="AF53"/>
  <c r="AN53" i="53" s="1"/>
  <c r="AB50" i="54"/>
  <c r="AT50"/>
  <c r="AS50"/>
  <c r="AC50"/>
  <c r="AJ50"/>
  <c r="AL50"/>
  <c r="AU50" s="1"/>
  <c r="AN50"/>
  <c r="AP50"/>
  <c r="AR50"/>
  <c r="AI50"/>
  <c r="AM50"/>
  <c r="AQ50"/>
  <c r="AO50"/>
  <c r="AK50"/>
  <c r="C109"/>
  <c r="U109"/>
  <c r="J109"/>
  <c r="L109"/>
  <c r="N109"/>
  <c r="P109"/>
  <c r="R109"/>
  <c r="T109"/>
  <c r="D109"/>
  <c r="M109"/>
  <c r="V109" s="1"/>
  <c r="Q109"/>
  <c r="K109"/>
  <c r="S109"/>
  <c r="O109"/>
  <c r="X110"/>
  <c r="X112" s="1"/>
  <c r="AV110"/>
  <c r="AW110" s="1"/>
  <c r="AW112" s="1"/>
  <c r="AH51"/>
  <c r="AG53"/>
  <c r="AJ51" i="66"/>
  <c r="AD53" i="54"/>
  <c r="AB52"/>
  <c r="AT52"/>
  <c r="AC52"/>
  <c r="AJ52"/>
  <c r="AL52"/>
  <c r="AU52" s="1"/>
  <c r="AN52"/>
  <c r="AP52"/>
  <c r="AR52"/>
  <c r="AS52"/>
  <c r="AK52"/>
  <c r="AO52"/>
  <c r="AI52"/>
  <c r="AI53" s="1"/>
  <c r="AP53" i="53" s="1"/>
  <c r="AQ52" i="54"/>
  <c r="AM52"/>
  <c r="F135" i="67" l="1"/>
  <c r="I135" s="1"/>
  <c r="K135" s="1"/>
  <c r="P135" s="1"/>
  <c r="V10" i="69" s="1"/>
  <c r="AC10" s="1"/>
  <c r="X30"/>
  <c r="W48"/>
  <c r="AD40"/>
  <c r="AD30"/>
  <c r="AD47"/>
  <c r="AF47" s="1"/>
  <c r="AD29"/>
  <c r="AD39"/>
  <c r="AD44"/>
  <c r="AF44" s="1"/>
  <c r="AD37"/>
  <c r="AD36"/>
  <c r="AD38"/>
  <c r="AD41"/>
  <c r="AF41" s="1"/>
  <c r="AD35"/>
  <c r="AD34"/>
  <c r="AD42"/>
  <c r="AF42" s="1"/>
  <c r="AD45"/>
  <c r="AF45" s="1"/>
  <c r="AD33"/>
  <c r="AD43"/>
  <c r="AF43" s="1"/>
  <c r="AD32"/>
  <c r="AD31"/>
  <c r="AD28"/>
  <c r="AD46"/>
  <c r="AF46" s="1"/>
  <c r="F134" i="67"/>
  <c r="I134" s="1"/>
  <c r="I157"/>
  <c r="K157" s="1"/>
  <c r="P157" s="1"/>
  <c r="T9" i="69" s="1"/>
  <c r="K137" i="67"/>
  <c r="P137" s="1"/>
  <c r="V12" i="69" s="1"/>
  <c r="AC12" s="1"/>
  <c r="AA12"/>
  <c r="AB12" s="1"/>
  <c r="G132" i="67"/>
  <c r="I132" s="1"/>
  <c r="I155"/>
  <c r="K155" s="1"/>
  <c r="P155" s="1"/>
  <c r="T7" i="69" s="1"/>
  <c r="N138" i="67"/>
  <c r="P161"/>
  <c r="T13" i="69" s="1"/>
  <c r="H139" i="67"/>
  <c r="I139" s="1"/>
  <c r="I162"/>
  <c r="K162" s="1"/>
  <c r="P162" s="1"/>
  <c r="T14" i="69" s="1"/>
  <c r="D142" i="67"/>
  <c r="K165"/>
  <c r="P165" s="1"/>
  <c r="T17" i="69" s="1"/>
  <c r="N141" i="67"/>
  <c r="P164"/>
  <c r="T16" i="69" s="1"/>
  <c r="N144" i="67"/>
  <c r="P167"/>
  <c r="T19" i="69" s="1"/>
  <c r="V4" i="67"/>
  <c r="AO53" i="53"/>
  <c r="AD144" i="54"/>
  <c r="AD153"/>
  <c r="AD147"/>
  <c r="AD132"/>
  <c r="AD141"/>
  <c r="AD156"/>
  <c r="AD150"/>
  <c r="AD123"/>
  <c r="AD135"/>
  <c r="AD159"/>
  <c r="AD126"/>
  <c r="AD129"/>
  <c r="AD120"/>
  <c r="AD138"/>
  <c r="Q120"/>
  <c r="V123"/>
  <c r="Q144"/>
  <c r="Q126"/>
  <c r="U138"/>
  <c r="U153"/>
  <c r="V153"/>
  <c r="Q156"/>
  <c r="Q135"/>
  <c r="V129"/>
  <c r="Q132"/>
  <c r="U123"/>
  <c r="Q123"/>
  <c r="Q159"/>
  <c r="V144"/>
  <c r="U126"/>
  <c r="V147"/>
  <c r="Q147"/>
  <c r="U150"/>
  <c r="V150" s="1"/>
  <c r="Q141"/>
  <c r="U132"/>
  <c r="Q138"/>
  <c r="Q153"/>
  <c r="U135"/>
  <c r="V135" s="1"/>
  <c r="V159"/>
  <c r="V156"/>
  <c r="U120"/>
  <c r="U141"/>
  <c r="V141" s="1"/>
  <c r="U144"/>
  <c r="U156"/>
  <c r="U147"/>
  <c r="V120"/>
  <c r="Q150"/>
  <c r="Q129"/>
  <c r="U129"/>
  <c r="V132"/>
  <c r="U159"/>
  <c r="V126"/>
  <c r="V138"/>
  <c r="AM53"/>
  <c r="AJ53"/>
  <c r="AQ53" i="53" s="1"/>
  <c r="AK54" i="54"/>
  <c r="AR53" i="53" s="1"/>
  <c r="AQ54" i="54"/>
  <c r="AP54"/>
  <c r="AT54"/>
  <c r="AO54"/>
  <c r="AR54"/>
  <c r="AN54"/>
  <c r="AS54"/>
  <c r="C111"/>
  <c r="T111"/>
  <c r="T113" s="1"/>
  <c r="U111"/>
  <c r="U113" s="1"/>
  <c r="J111"/>
  <c r="J112" s="1"/>
  <c r="E112" i="53" s="1"/>
  <c r="L111" i="54"/>
  <c r="L113" s="1"/>
  <c r="G112" i="53" s="1"/>
  <c r="N111" i="54"/>
  <c r="N112" s="1"/>
  <c r="P111"/>
  <c r="P113" s="1"/>
  <c r="R111"/>
  <c r="R113" s="1"/>
  <c r="D111"/>
  <c r="M111"/>
  <c r="V111" s="1"/>
  <c r="Q111"/>
  <c r="Q113" s="1"/>
  <c r="O111"/>
  <c r="O113" s="1"/>
  <c r="K111"/>
  <c r="K112" s="1"/>
  <c r="F112" i="53" s="1"/>
  <c r="S111" i="54"/>
  <c r="S113" s="1"/>
  <c r="I110"/>
  <c r="H112"/>
  <c r="R108" i="66"/>
  <c r="E112" i="54"/>
  <c r="AA10" i="69" l="1"/>
  <c r="AB10" s="1"/>
  <c r="X48"/>
  <c r="K132" i="67"/>
  <c r="P132" s="1"/>
  <c r="V7" i="69" s="1"/>
  <c r="AC7" s="1"/>
  <c r="AA7"/>
  <c r="AB7" s="1"/>
  <c r="K134" i="67"/>
  <c r="P134" s="1"/>
  <c r="V9" i="69" s="1"/>
  <c r="AA9"/>
  <c r="W16"/>
  <c r="X16" s="1"/>
  <c r="P141" i="67"/>
  <c r="V16" i="69" s="1"/>
  <c r="AC16" s="1"/>
  <c r="Y17"/>
  <c r="K142" i="67"/>
  <c r="P142" s="1"/>
  <c r="V17" i="69" s="1"/>
  <c r="AC17" s="1"/>
  <c r="W13"/>
  <c r="P138" i="67"/>
  <c r="V13" i="69" s="1"/>
  <c r="AC13" s="1"/>
  <c r="W19"/>
  <c r="X19" s="1"/>
  <c r="P144" i="67"/>
  <c r="V19" i="69" s="1"/>
  <c r="AC19" s="1"/>
  <c r="K139" i="67"/>
  <c r="P139" s="1"/>
  <c r="V14" i="69" s="1"/>
  <c r="AC14" s="1"/>
  <c r="AA14"/>
  <c r="AB14" s="1"/>
  <c r="T26"/>
  <c r="D103" i="67"/>
  <c r="D112" i="53"/>
  <c r="AQ138" i="54"/>
  <c r="AS138"/>
  <c r="AS140" s="1"/>
  <c r="AG138"/>
  <c r="AG140" s="1"/>
  <c r="N34" i="69" s="1"/>
  <c r="AE15" i="67"/>
  <c r="AJ138" i="54"/>
  <c r="AJ140" s="1"/>
  <c r="AE138"/>
  <c r="AE140" s="1"/>
  <c r="AK138"/>
  <c r="AK140" s="1"/>
  <c r="P34" i="69" s="1"/>
  <c r="AC138" i="54"/>
  <c r="AC140" s="1"/>
  <c r="K34" i="69" s="1"/>
  <c r="AI138" i="54"/>
  <c r="AI140" s="1"/>
  <c r="O34" i="69" s="1"/>
  <c r="AH138" i="54"/>
  <c r="AH140" s="1"/>
  <c r="R34" i="69" s="1"/>
  <c r="AF138" i="54"/>
  <c r="AF140" s="1"/>
  <c r="M34" i="69" s="1"/>
  <c r="AM138" i="54"/>
  <c r="AM140" s="1"/>
  <c r="I34" i="69" s="1"/>
  <c r="AL138" i="54"/>
  <c r="AD140"/>
  <c r="L34" i="69" s="1"/>
  <c r="AR138" i="54"/>
  <c r="AR140" s="1"/>
  <c r="AO138"/>
  <c r="AO140" s="1"/>
  <c r="AN138"/>
  <c r="AQ159"/>
  <c r="AH159"/>
  <c r="AH161" s="1"/>
  <c r="AC159"/>
  <c r="AC161" s="1"/>
  <c r="AE22" i="67"/>
  <c r="AM159" i="54"/>
  <c r="AM161" s="1"/>
  <c r="AS159"/>
  <c r="AS161" s="1"/>
  <c r="AG159"/>
  <c r="AG161" s="1"/>
  <c r="AI159"/>
  <c r="AI161" s="1"/>
  <c r="AL159"/>
  <c r="AE159"/>
  <c r="AE161" s="1"/>
  <c r="AK159"/>
  <c r="AK161" s="1"/>
  <c r="AD161"/>
  <c r="L41" i="69" s="1"/>
  <c r="AJ159" i="54"/>
  <c r="AJ161" s="1"/>
  <c r="AF159"/>
  <c r="AF161" s="1"/>
  <c r="AO159"/>
  <c r="AO161" s="1"/>
  <c r="AN159"/>
  <c r="AR159"/>
  <c r="AR161" s="1"/>
  <c r="AI153"/>
  <c r="AI155" s="1"/>
  <c r="AD155"/>
  <c r="L39" i="69" s="1"/>
  <c r="AE20" i="67"/>
  <c r="AG153" i="54"/>
  <c r="AG155" s="1"/>
  <c r="AM153"/>
  <c r="AM155" s="1"/>
  <c r="AK153"/>
  <c r="AK155" s="1"/>
  <c r="AO153"/>
  <c r="AO155" s="1"/>
  <c r="AE153"/>
  <c r="AE155" s="1"/>
  <c r="AQ153"/>
  <c r="AF153"/>
  <c r="AF155" s="1"/>
  <c r="AN153"/>
  <c r="AJ153"/>
  <c r="AJ155" s="1"/>
  <c r="AC153"/>
  <c r="AC155" s="1"/>
  <c r="AL153"/>
  <c r="AS153"/>
  <c r="AS155" s="1"/>
  <c r="AR153"/>
  <c r="AR155" s="1"/>
  <c r="AH153"/>
  <c r="AH155" s="1"/>
  <c r="AN126"/>
  <c r="AI126"/>
  <c r="AI128" s="1"/>
  <c r="O30" i="69" s="1"/>
  <c r="AJ126" i="54"/>
  <c r="AJ128" s="1"/>
  <c r="AG126"/>
  <c r="AG128" s="1"/>
  <c r="N30" i="69" s="1"/>
  <c r="AE126" i="54"/>
  <c r="AE128" s="1"/>
  <c r="AD128"/>
  <c r="AL126"/>
  <c r="AC126"/>
  <c r="AC128" s="1"/>
  <c r="K30" i="69" s="1"/>
  <c r="AF126" i="54"/>
  <c r="AF128" s="1"/>
  <c r="M30" i="69" s="1"/>
  <c r="AK126" i="54"/>
  <c r="AK128" s="1"/>
  <c r="P30" i="69" s="1"/>
  <c r="AQ126" i="54"/>
  <c r="AM126"/>
  <c r="AM128" s="1"/>
  <c r="I30" i="69" s="1"/>
  <c r="AH126" i="54"/>
  <c r="AH128" s="1"/>
  <c r="R30" i="69" s="1"/>
  <c r="AO126" i="54"/>
  <c r="AO128" s="1"/>
  <c r="AS126"/>
  <c r="AS128" s="1"/>
  <c r="AR126"/>
  <c r="AR128" s="1"/>
  <c r="AM147"/>
  <c r="AM149" s="1"/>
  <c r="I37" i="69" s="1"/>
  <c r="AO147" i="54"/>
  <c r="AO149" s="1"/>
  <c r="AC147"/>
  <c r="AC149" s="1"/>
  <c r="K37" i="69" s="1"/>
  <c r="AG147" i="54"/>
  <c r="AG149" s="1"/>
  <c r="N37" i="69" s="1"/>
  <c r="AI147" i="54"/>
  <c r="AI149" s="1"/>
  <c r="O37" i="69" s="1"/>
  <c r="AE147" i="54"/>
  <c r="AE149" s="1"/>
  <c r="AH147"/>
  <c r="AH149" s="1"/>
  <c r="R37" i="69" s="1"/>
  <c r="AJ147" i="54"/>
  <c r="AJ149" s="1"/>
  <c r="AF147"/>
  <c r="AF149" s="1"/>
  <c r="M37" i="69" s="1"/>
  <c r="AL147" i="54"/>
  <c r="AD149"/>
  <c r="L37" i="69" s="1"/>
  <c r="AK147" i="54"/>
  <c r="AK149" s="1"/>
  <c r="P37" i="69" s="1"/>
  <c r="AR147" i="54"/>
  <c r="AR149" s="1"/>
  <c r="AQ147"/>
  <c r="AN147"/>
  <c r="AS147"/>
  <c r="AS149" s="1"/>
  <c r="AC120"/>
  <c r="AC122" s="1"/>
  <c r="K28" i="69" s="1"/>
  <c r="AO120" i="54"/>
  <c r="AO122" s="1"/>
  <c r="AL120"/>
  <c r="AF120"/>
  <c r="AF122" s="1"/>
  <c r="M28" i="69" s="1"/>
  <c r="AJ120" i="54"/>
  <c r="AJ122" s="1"/>
  <c r="AD122"/>
  <c r="AK120"/>
  <c r="AK122" s="1"/>
  <c r="P28" i="69" s="1"/>
  <c r="AN120" i="54"/>
  <c r="AM120"/>
  <c r="AM122" s="1"/>
  <c r="I28" i="69" s="1"/>
  <c r="AE120" i="54"/>
  <c r="AE122" s="1"/>
  <c r="AR120"/>
  <c r="AR122" s="1"/>
  <c r="AS120"/>
  <c r="AS122" s="1"/>
  <c r="AG120"/>
  <c r="AG122" s="1"/>
  <c r="N28" i="69" s="1"/>
  <c r="AI120" i="54"/>
  <c r="AI122" s="1"/>
  <c r="O28" i="69" s="1"/>
  <c r="AH120" i="54"/>
  <c r="AH122" s="1"/>
  <c r="R28" i="69" s="1"/>
  <c r="AQ120" i="54"/>
  <c r="AD137"/>
  <c r="AC135"/>
  <c r="AC137" s="1"/>
  <c r="K33" i="69" s="1"/>
  <c r="AM135" i="54"/>
  <c r="AM137" s="1"/>
  <c r="I33" i="69" s="1"/>
  <c r="AE135" i="54"/>
  <c r="AE137" s="1"/>
  <c r="AL135"/>
  <c r="AG135"/>
  <c r="AG137" s="1"/>
  <c r="N33" i="69" s="1"/>
  <c r="AK135" i="54"/>
  <c r="AK137" s="1"/>
  <c r="P33" i="69" s="1"/>
  <c r="AH135" i="54"/>
  <c r="AH137" s="1"/>
  <c r="R33" i="69" s="1"/>
  <c r="AQ135" i="54"/>
  <c r="AF135"/>
  <c r="AF137" s="1"/>
  <c r="M33" i="69" s="1"/>
  <c r="AO135" i="54"/>
  <c r="AO137" s="1"/>
  <c r="AJ135"/>
  <c r="AJ137" s="1"/>
  <c r="AR135"/>
  <c r="AR137" s="1"/>
  <c r="AS135"/>
  <c r="AS137" s="1"/>
  <c r="AI135"/>
  <c r="AI137" s="1"/>
  <c r="O33" i="69" s="1"/>
  <c r="AN135" i="54"/>
  <c r="AE16" i="67"/>
  <c r="AS141" i="54"/>
  <c r="AS143" s="1"/>
  <c r="AE141"/>
  <c r="AE143" s="1"/>
  <c r="AI141"/>
  <c r="AI143" s="1"/>
  <c r="AM141"/>
  <c r="AM143" s="1"/>
  <c r="AH141"/>
  <c r="AH143" s="1"/>
  <c r="AG141"/>
  <c r="AG143" s="1"/>
  <c r="AO141"/>
  <c r="AO143" s="1"/>
  <c r="AF141"/>
  <c r="AF143" s="1"/>
  <c r="AJ141"/>
  <c r="AJ143" s="1"/>
  <c r="AN141"/>
  <c r="AD143"/>
  <c r="L35" i="69" s="1"/>
  <c r="AC141" i="54"/>
  <c r="AC143" s="1"/>
  <c r="AL141"/>
  <c r="AK141"/>
  <c r="AK143" s="1"/>
  <c r="AR141"/>
  <c r="AR143" s="1"/>
  <c r="AQ141"/>
  <c r="AE17" i="67"/>
  <c r="AD146" i="54"/>
  <c r="L36" i="69" s="1"/>
  <c r="AR144" i="54"/>
  <c r="AR146" s="1"/>
  <c r="AJ144"/>
  <c r="AJ146" s="1"/>
  <c r="AK144"/>
  <c r="AK146" s="1"/>
  <c r="AM144"/>
  <c r="AM146" s="1"/>
  <c r="AQ144"/>
  <c r="AG144"/>
  <c r="AG146" s="1"/>
  <c r="AN144"/>
  <c r="AC144"/>
  <c r="AC146" s="1"/>
  <c r="AL144"/>
  <c r="AO144"/>
  <c r="AO146" s="1"/>
  <c r="AH144"/>
  <c r="AH146" s="1"/>
  <c r="AI144"/>
  <c r="AI146" s="1"/>
  <c r="AS144"/>
  <c r="AS146" s="1"/>
  <c r="AF144"/>
  <c r="AF146" s="1"/>
  <c r="AE144"/>
  <c r="AE146" s="1"/>
  <c r="AD158"/>
  <c r="AC156"/>
  <c r="AC158" s="1"/>
  <c r="K40" i="69" s="1"/>
  <c r="AL156" i="54"/>
  <c r="AG156"/>
  <c r="AG158" s="1"/>
  <c r="N40" i="69" s="1"/>
  <c r="AI156" i="54"/>
  <c r="AI158" s="1"/>
  <c r="O40" i="69" s="1"/>
  <c r="AJ156" i="54"/>
  <c r="AJ158" s="1"/>
  <c r="AE156"/>
  <c r="AE158" s="1"/>
  <c r="AQ156"/>
  <c r="AF156"/>
  <c r="AF158" s="1"/>
  <c r="M40" i="69" s="1"/>
  <c r="AN156" i="54"/>
  <c r="AK156"/>
  <c r="AK158" s="1"/>
  <c r="P40" i="69" s="1"/>
  <c r="AM156" i="54"/>
  <c r="AM158" s="1"/>
  <c r="I40" i="69" s="1"/>
  <c r="AS156" i="54"/>
  <c r="AS158" s="1"/>
  <c r="AR156"/>
  <c r="AR158" s="1"/>
  <c r="AH156"/>
  <c r="AH158" s="1"/>
  <c r="R40" i="69" s="1"/>
  <c r="AO156" i="54"/>
  <c r="AO158" s="1"/>
  <c r="AO150"/>
  <c r="AO152" s="1"/>
  <c r="AH150"/>
  <c r="AH152" s="1"/>
  <c r="R38" i="69" s="1"/>
  <c r="AM150" i="54"/>
  <c r="AM152" s="1"/>
  <c r="I38" i="69" s="1"/>
  <c r="AG150" i="54"/>
  <c r="AG152" s="1"/>
  <c r="N38" i="69" s="1"/>
  <c r="AI150" i="54"/>
  <c r="AI152" s="1"/>
  <c r="O38" i="69" s="1"/>
  <c r="AL150" i="54"/>
  <c r="AC150"/>
  <c r="AC152" s="1"/>
  <c r="K38" i="69" s="1"/>
  <c r="AJ150" i="54"/>
  <c r="AJ152" s="1"/>
  <c r="AF150"/>
  <c r="AF152" s="1"/>
  <c r="M38" i="69" s="1"/>
  <c r="AE150" i="54"/>
  <c r="AE152" s="1"/>
  <c r="AK150"/>
  <c r="AK152" s="1"/>
  <c r="P38" i="69" s="1"/>
  <c r="AD152" i="54"/>
  <c r="AR150"/>
  <c r="AR152" s="1"/>
  <c r="AQ150"/>
  <c r="AS150"/>
  <c r="AS152" s="1"/>
  <c r="AN150"/>
  <c r="AE12" i="67"/>
  <c r="AD131" i="54"/>
  <c r="L31" i="69" s="1"/>
  <c r="AR129" i="54"/>
  <c r="AR131" s="1"/>
  <c r="AJ129"/>
  <c r="AJ131" s="1"/>
  <c r="AI129"/>
  <c r="AI131" s="1"/>
  <c r="AO129"/>
  <c r="AO131" s="1"/>
  <c r="AC129"/>
  <c r="AC131" s="1"/>
  <c r="AF129"/>
  <c r="AF131" s="1"/>
  <c r="AG129"/>
  <c r="AG131" s="1"/>
  <c r="AL129"/>
  <c r="AM129"/>
  <c r="AM131" s="1"/>
  <c r="AQ129"/>
  <c r="AH129"/>
  <c r="AH131" s="1"/>
  <c r="AK129"/>
  <c r="AK131" s="1"/>
  <c r="AS129"/>
  <c r="AS131" s="1"/>
  <c r="AE129"/>
  <c r="AE131" s="1"/>
  <c r="AN129"/>
  <c r="AS123"/>
  <c r="AS125" s="1"/>
  <c r="AG123"/>
  <c r="AG125" s="1"/>
  <c r="N29" i="69" s="1"/>
  <c r="AK123" i="54"/>
  <c r="AK125" s="1"/>
  <c r="P29" i="69" s="1"/>
  <c r="AO123" i="54"/>
  <c r="AO125" s="1"/>
  <c r="AC123"/>
  <c r="AC125" s="1"/>
  <c r="K29" i="69" s="1"/>
  <c r="AH123" i="54"/>
  <c r="AH125" s="1"/>
  <c r="R29" i="69" s="1"/>
  <c r="AL123" i="54"/>
  <c r="AJ123"/>
  <c r="AJ125" s="1"/>
  <c r="AD125"/>
  <c r="AE123"/>
  <c r="AE125" s="1"/>
  <c r="AM123"/>
  <c r="AM125" s="1"/>
  <c r="I29" i="69" s="1"/>
  <c r="AI123" i="54"/>
  <c r="AI125" s="1"/>
  <c r="O29" i="69" s="1"/>
  <c r="AF123" i="54"/>
  <c r="AF125" s="1"/>
  <c r="M29" i="69" s="1"/>
  <c r="AN123" i="54"/>
  <c r="AQ123"/>
  <c r="AR123"/>
  <c r="AR125" s="1"/>
  <c r="AE13" i="67"/>
  <c r="AK132" i="54"/>
  <c r="AK134" s="1"/>
  <c r="AE132"/>
  <c r="AE134" s="1"/>
  <c r="AM132"/>
  <c r="AM134" s="1"/>
  <c r="AD134"/>
  <c r="L32" i="69" s="1"/>
  <c r="AO132" i="54"/>
  <c r="AO134" s="1"/>
  <c r="AG132"/>
  <c r="AG134" s="1"/>
  <c r="AI132"/>
  <c r="AI134" s="1"/>
  <c r="AR132"/>
  <c r="AR134" s="1"/>
  <c r="AH132"/>
  <c r="AH134" s="1"/>
  <c r="AC132"/>
  <c r="AC134" s="1"/>
  <c r="AL132"/>
  <c r="AQ132"/>
  <c r="AF132"/>
  <c r="AF134" s="1"/>
  <c r="AN132"/>
  <c r="AS132"/>
  <c r="AS134" s="1"/>
  <c r="AJ132"/>
  <c r="AJ134" s="1"/>
  <c r="E133"/>
  <c r="E157"/>
  <c r="E151"/>
  <c r="E139"/>
  <c r="E127"/>
  <c r="E136"/>
  <c r="E142"/>
  <c r="E130"/>
  <c r="E160"/>
  <c r="E121"/>
  <c r="E124"/>
  <c r="E154"/>
  <c r="E145"/>
  <c r="E148"/>
  <c r="X190" i="67"/>
  <c r="X144" s="1"/>
  <c r="Z193"/>
  <c r="X180"/>
  <c r="X134" s="1"/>
  <c r="X194"/>
  <c r="Y184"/>
  <c r="Y138" s="1"/>
  <c r="X192"/>
  <c r="V190"/>
  <c r="X193"/>
  <c r="Z177"/>
  <c r="Z131" s="1"/>
  <c r="Y190"/>
  <c r="Y144" s="1"/>
  <c r="V196"/>
  <c r="V193"/>
  <c r="V194"/>
  <c r="Y177"/>
  <c r="Y131" s="1"/>
  <c r="Z196"/>
  <c r="Z192"/>
  <c r="Y193"/>
  <c r="Z190"/>
  <c r="Z144" s="1"/>
  <c r="V195"/>
  <c r="Z184"/>
  <c r="Z138" s="1"/>
  <c r="Y192"/>
  <c r="Z180"/>
  <c r="Z134" s="1"/>
  <c r="Z194"/>
  <c r="Y196"/>
  <c r="V184"/>
  <c r="Y194"/>
  <c r="X184"/>
  <c r="V192"/>
  <c r="X187"/>
  <c r="X141" s="1"/>
  <c r="Y191"/>
  <c r="Z181"/>
  <c r="Z135" s="1"/>
  <c r="Z191"/>
  <c r="X188"/>
  <c r="X142" s="1"/>
  <c r="V191"/>
  <c r="Y187"/>
  <c r="Y141" s="1"/>
  <c r="Y195"/>
  <c r="V188"/>
  <c r="Z178"/>
  <c r="Z132" s="1"/>
  <c r="Y186"/>
  <c r="Y140" s="1"/>
  <c r="X177"/>
  <c r="Y178"/>
  <c r="Y132" s="1"/>
  <c r="Y181"/>
  <c r="Y135" s="1"/>
  <c r="Z179"/>
  <c r="Z133" s="1"/>
  <c r="Z188"/>
  <c r="Z142" s="1"/>
  <c r="V187"/>
  <c r="V180"/>
  <c r="X183"/>
  <c r="X137" s="1"/>
  <c r="V179"/>
  <c r="Y183"/>
  <c r="Y137" s="1"/>
  <c r="V185"/>
  <c r="X195"/>
  <c r="V178"/>
  <c r="X178"/>
  <c r="X181"/>
  <c r="Y188"/>
  <c r="Y142" s="1"/>
  <c r="Y180"/>
  <c r="Y134" s="1"/>
  <c r="Z189"/>
  <c r="Z143" s="1"/>
  <c r="Z195"/>
  <c r="X189"/>
  <c r="X143" s="1"/>
  <c r="Z186"/>
  <c r="Z140" s="1"/>
  <c r="X191"/>
  <c r="X182"/>
  <c r="X136" s="1"/>
  <c r="V186"/>
  <c r="V181"/>
  <c r="X186"/>
  <c r="Z183"/>
  <c r="Z137" s="1"/>
  <c r="Y182"/>
  <c r="Y136" s="1"/>
  <c r="V182"/>
  <c r="X196"/>
  <c r="Z182"/>
  <c r="Z136" s="1"/>
  <c r="X179"/>
  <c r="X133" s="1"/>
  <c r="V189"/>
  <c r="Y189"/>
  <c r="Y143" s="1"/>
  <c r="V177"/>
  <c r="X185"/>
  <c r="X139" s="1"/>
  <c r="Y185"/>
  <c r="Y139" s="1"/>
  <c r="V183"/>
  <c r="Z185"/>
  <c r="Z139" s="1"/>
  <c r="Z187"/>
  <c r="Z141" s="1"/>
  <c r="Y179"/>
  <c r="Y133" s="1"/>
  <c r="L33" i="69" l="1"/>
  <c r="AG30"/>
  <c r="AG34"/>
  <c r="AG28"/>
  <c r="S34"/>
  <c r="Q34"/>
  <c r="S28"/>
  <c r="Q28"/>
  <c r="L28"/>
  <c r="O48"/>
  <c r="L40"/>
  <c r="L38"/>
  <c r="Q37"/>
  <c r="S37"/>
  <c r="AG29"/>
  <c r="AG38"/>
  <c r="AG37"/>
  <c r="AG33"/>
  <c r="AG40"/>
  <c r="S29"/>
  <c r="Q29"/>
  <c r="N48"/>
  <c r="Q48" s="1"/>
  <c r="M48"/>
  <c r="L29"/>
  <c r="R48"/>
  <c r="S30"/>
  <c r="Q30"/>
  <c r="S38"/>
  <c r="Q38"/>
  <c r="S40"/>
  <c r="Q40"/>
  <c r="S33"/>
  <c r="Q33"/>
  <c r="K48"/>
  <c r="L48" s="1"/>
  <c r="I48"/>
  <c r="P48"/>
  <c r="L30"/>
  <c r="AD9"/>
  <c r="AF9" s="1"/>
  <c r="AD25"/>
  <c r="AF25" s="1"/>
  <c r="AD14"/>
  <c r="AF14" s="1"/>
  <c r="AD23"/>
  <c r="AF23" s="1"/>
  <c r="AD21"/>
  <c r="AF21" s="1"/>
  <c r="AD10"/>
  <c r="AF10" s="1"/>
  <c r="AD22"/>
  <c r="AF22" s="1"/>
  <c r="AD13"/>
  <c r="AF13" s="1"/>
  <c r="AD24"/>
  <c r="AF24" s="1"/>
  <c r="AD19"/>
  <c r="AF19" s="1"/>
  <c r="AD8"/>
  <c r="AF8" s="1"/>
  <c r="AD12"/>
  <c r="AF12" s="1"/>
  <c r="AD16"/>
  <c r="AF16" s="1"/>
  <c r="AD15"/>
  <c r="AF15" s="1"/>
  <c r="AD11"/>
  <c r="AF11" s="1"/>
  <c r="AD6"/>
  <c r="AF6" s="1"/>
  <c r="AD17"/>
  <c r="AF17" s="1"/>
  <c r="AD18"/>
  <c r="AF18" s="1"/>
  <c r="AD20"/>
  <c r="AF20" s="1"/>
  <c r="AD7"/>
  <c r="AF7" s="1"/>
  <c r="Z17"/>
  <c r="Y26"/>
  <c r="V26"/>
  <c r="AC9"/>
  <c r="X13"/>
  <c r="W26"/>
  <c r="AA26"/>
  <c r="AB9"/>
  <c r="AA196" i="67"/>
  <c r="AA191"/>
  <c r="AA133"/>
  <c r="AA30" i="69" s="1"/>
  <c r="AB30" s="1"/>
  <c r="AA143" i="67"/>
  <c r="AA40" i="69" s="1"/>
  <c r="AB40" s="1"/>
  <c r="AE18" i="67"/>
  <c r="AE11"/>
  <c r="AE21"/>
  <c r="AE10"/>
  <c r="AE19"/>
  <c r="AE14"/>
  <c r="AE9"/>
  <c r="AA181"/>
  <c r="AC181" s="1"/>
  <c r="AH181" s="1"/>
  <c r="U32" i="69" s="1"/>
  <c r="X135" i="67"/>
  <c r="AA135" s="1"/>
  <c r="AA32" i="69" s="1"/>
  <c r="AB32" s="1"/>
  <c r="V134" i="67"/>
  <c r="Y31" i="69" s="1"/>
  <c r="Z31" s="1"/>
  <c r="AT156" i="54"/>
  <c r="AU156" s="1"/>
  <c r="AQ158"/>
  <c r="AT158" s="1"/>
  <c r="J40" i="69" s="1"/>
  <c r="AP141" i="54"/>
  <c r="AN143"/>
  <c r="AP143" s="1"/>
  <c r="AT120"/>
  <c r="AU120" s="1"/>
  <c r="AQ122"/>
  <c r="AT122" s="1"/>
  <c r="J28" i="69" s="1"/>
  <c r="AN122" i="54"/>
  <c r="AP122" s="1"/>
  <c r="H28" i="69" s="1"/>
  <c r="AP120" i="54"/>
  <c r="V144" i="67"/>
  <c r="AL125" i="54"/>
  <c r="AT129"/>
  <c r="AQ131"/>
  <c r="AT131" s="1"/>
  <c r="AP150"/>
  <c r="AN152"/>
  <c r="AP152" s="1"/>
  <c r="H38" i="69" s="1"/>
  <c r="AU144" i="54"/>
  <c r="AL146"/>
  <c r="AU146" s="1"/>
  <c r="AP135"/>
  <c r="AN137"/>
  <c r="AP137" s="1"/>
  <c r="H33" i="69" s="1"/>
  <c r="V143" i="67"/>
  <c r="V135"/>
  <c r="V137"/>
  <c r="Y34" i="69" s="1"/>
  <c r="Z34" s="1"/>
  <c r="AA186" i="67"/>
  <c r="AC186" s="1"/>
  <c r="AH186" s="1"/>
  <c r="U37" i="69" s="1"/>
  <c r="X140" i="67"/>
  <c r="AA140" s="1"/>
  <c r="AA37" i="69" s="1"/>
  <c r="AB37" s="1"/>
  <c r="AA178" i="67"/>
  <c r="AC178" s="1"/>
  <c r="AH178" s="1"/>
  <c r="U29" i="69" s="1"/>
  <c r="X132" i="67"/>
  <c r="AA132" s="1"/>
  <c r="AA29" i="69" s="1"/>
  <c r="AB29" s="1"/>
  <c r="V141" i="67"/>
  <c r="Y38" i="69" s="1"/>
  <c r="Z38" s="1"/>
  <c r="V142" i="67"/>
  <c r="V138"/>
  <c r="AU132" i="54"/>
  <c r="AL134"/>
  <c r="AU134" s="1"/>
  <c r="AU129"/>
  <c r="AL131"/>
  <c r="AU131" s="1"/>
  <c r="AQ152"/>
  <c r="AT152" s="1"/>
  <c r="J38" i="69" s="1"/>
  <c r="AT150" i="54"/>
  <c r="AU150" s="1"/>
  <c r="AL152"/>
  <c r="AL158"/>
  <c r="AP144"/>
  <c r="AN146"/>
  <c r="AP146" s="1"/>
  <c r="AU141"/>
  <c r="AL143"/>
  <c r="AU143" s="1"/>
  <c r="AL122"/>
  <c r="AP153"/>
  <c r="AN155"/>
  <c r="AP155" s="1"/>
  <c r="AN161"/>
  <c r="AP161" s="1"/>
  <c r="AP159"/>
  <c r="AN140"/>
  <c r="AP140" s="1"/>
  <c r="H34" i="69" s="1"/>
  <c r="AP138" i="54"/>
  <c r="AU138"/>
  <c r="AL140"/>
  <c r="AU140" s="1"/>
  <c r="AQ140"/>
  <c r="AT140" s="1"/>
  <c r="J34" i="69" s="1"/>
  <c r="AT138" i="54"/>
  <c r="AA137" i="67"/>
  <c r="AA34" i="69" s="1"/>
  <c r="AB34" s="1"/>
  <c r="AA134" i="67"/>
  <c r="AA31" i="69" s="1"/>
  <c r="AB31" s="1"/>
  <c r="AA142" i="67"/>
  <c r="AA39" i="69" s="1"/>
  <c r="AB39" s="1"/>
  <c r="AA141" i="67"/>
  <c r="AA38" i="69" s="1"/>
  <c r="AB38" s="1"/>
  <c r="AA144" i="67"/>
  <c r="V131"/>
  <c r="V139"/>
  <c r="AQ134" i="54"/>
  <c r="AT134" s="1"/>
  <c r="AT132"/>
  <c r="AL161"/>
  <c r="AU161" s="1"/>
  <c r="AU159"/>
  <c r="AQ161"/>
  <c r="AT161" s="1"/>
  <c r="AT159"/>
  <c r="V140" i="67"/>
  <c r="AA184"/>
  <c r="AC184" s="1"/>
  <c r="AH184" s="1"/>
  <c r="U35" i="69" s="1"/>
  <c r="X138" i="67"/>
  <c r="AA138" s="1"/>
  <c r="AA35" i="69" s="1"/>
  <c r="AB35" s="1"/>
  <c r="AP123" i="54"/>
  <c r="AN125"/>
  <c r="AP125" s="1"/>
  <c r="H29" i="69" s="1"/>
  <c r="AQ146" i="54"/>
  <c r="AT146" s="1"/>
  <c r="AT144"/>
  <c r="AQ149"/>
  <c r="AT149" s="1"/>
  <c r="J37" i="69" s="1"/>
  <c r="AT147" i="54"/>
  <c r="AU147" s="1"/>
  <c r="AL149"/>
  <c r="AQ128"/>
  <c r="AT128" s="1"/>
  <c r="J30" i="69" s="1"/>
  <c r="AT126" i="54"/>
  <c r="AU126" s="1"/>
  <c r="AL128"/>
  <c r="AQ155"/>
  <c r="AT155" s="1"/>
  <c r="AT153"/>
  <c r="V136" i="67"/>
  <c r="Y33" i="69" s="1"/>
  <c r="Z33" s="1"/>
  <c r="V132" i="67"/>
  <c r="V133"/>
  <c r="Y30" i="69" s="1"/>
  <c r="AA177" i="67"/>
  <c r="AC177" s="1"/>
  <c r="AH177" s="1"/>
  <c r="U28" i="69" s="1"/>
  <c r="X131" i="67"/>
  <c r="AA131" s="1"/>
  <c r="AA28" i="69" s="1"/>
  <c r="AN134" i="54"/>
  <c r="AP134" s="1"/>
  <c r="AP132"/>
  <c r="AT123"/>
  <c r="AU123" s="1"/>
  <c r="AQ125"/>
  <c r="AT125" s="1"/>
  <c r="J29" i="69" s="1"/>
  <c r="AN131" i="54"/>
  <c r="AP131" s="1"/>
  <c r="AP129"/>
  <c r="AP156"/>
  <c r="AN158"/>
  <c r="AP158" s="1"/>
  <c r="H40" i="69" s="1"/>
  <c r="AT141" i="54"/>
  <c r="AQ143"/>
  <c r="AT143" s="1"/>
  <c r="AT135"/>
  <c r="AU135" s="1"/>
  <c r="AQ137"/>
  <c r="AT137" s="1"/>
  <c r="J33" i="69" s="1"/>
  <c r="AL137" i="54"/>
  <c r="AN149"/>
  <c r="AP149" s="1"/>
  <c r="H37" i="69" s="1"/>
  <c r="AP147" i="54"/>
  <c r="AP126"/>
  <c r="AN128"/>
  <c r="AP128" s="1"/>
  <c r="H30" i="69" s="1"/>
  <c r="AU153" i="54"/>
  <c r="AL155"/>
  <c r="AU155" s="1"/>
  <c r="AA136" i="67"/>
  <c r="AA33" i="69" s="1"/>
  <c r="AB33" s="1"/>
  <c r="AA139" i="67"/>
  <c r="AA36" i="69" s="1"/>
  <c r="AB36" s="1"/>
  <c r="D145" i="54"/>
  <c r="D146" s="1"/>
  <c r="I145"/>
  <c r="I146" s="1"/>
  <c r="M145"/>
  <c r="F145"/>
  <c r="F146" s="1"/>
  <c r="K145"/>
  <c r="K146" s="1"/>
  <c r="P145"/>
  <c r="P146" s="1"/>
  <c r="J145"/>
  <c r="J146" s="1"/>
  <c r="O145"/>
  <c r="H145"/>
  <c r="H146" s="1"/>
  <c r="N145"/>
  <c r="N146" s="1"/>
  <c r="G145"/>
  <c r="G146" s="1"/>
  <c r="S145"/>
  <c r="S146" s="1"/>
  <c r="L145"/>
  <c r="L146" s="1"/>
  <c r="M116" i="67"/>
  <c r="T145" i="54"/>
  <c r="T146" s="1"/>
  <c r="R145"/>
  <c r="E146"/>
  <c r="L14" i="69" s="1"/>
  <c r="S133" i="54"/>
  <c r="S134" s="1"/>
  <c r="J133"/>
  <c r="J134" s="1"/>
  <c r="D133"/>
  <c r="D134" s="1"/>
  <c r="F133"/>
  <c r="F134" s="1"/>
  <c r="O133"/>
  <c r="P133"/>
  <c r="P134" s="1"/>
  <c r="G133"/>
  <c r="G134" s="1"/>
  <c r="M112" i="67"/>
  <c r="N133" i="54"/>
  <c r="N134" s="1"/>
  <c r="L133"/>
  <c r="L134" s="1"/>
  <c r="M133"/>
  <c r="K133"/>
  <c r="K134" s="1"/>
  <c r="R133"/>
  <c r="H133"/>
  <c r="H134" s="1"/>
  <c r="T133"/>
  <c r="T134" s="1"/>
  <c r="I133"/>
  <c r="I134" s="1"/>
  <c r="E134"/>
  <c r="L10" i="69" s="1"/>
  <c r="I121" i="54"/>
  <c r="I122" s="1"/>
  <c r="J121"/>
  <c r="J122" s="1"/>
  <c r="K121"/>
  <c r="K122" s="1"/>
  <c r="T121"/>
  <c r="T122" s="1"/>
  <c r="M121"/>
  <c r="M108" i="67"/>
  <c r="F121" i="54"/>
  <c r="F122" s="1"/>
  <c r="R121"/>
  <c r="G121"/>
  <c r="G122" s="1"/>
  <c r="N121"/>
  <c r="N122" s="1"/>
  <c r="H121"/>
  <c r="H122" s="1"/>
  <c r="L121"/>
  <c r="L122" s="1"/>
  <c r="P121"/>
  <c r="P122" s="1"/>
  <c r="S121"/>
  <c r="S122" s="1"/>
  <c r="O121"/>
  <c r="D121"/>
  <c r="D122" s="1"/>
  <c r="E122"/>
  <c r="L6" i="69" s="1"/>
  <c r="S124" i="54"/>
  <c r="S125" s="1"/>
  <c r="D124"/>
  <c r="D125" s="1"/>
  <c r="N124"/>
  <c r="N125" s="1"/>
  <c r="I124"/>
  <c r="I125" s="1"/>
  <c r="F124"/>
  <c r="F125" s="1"/>
  <c r="P124"/>
  <c r="P125" s="1"/>
  <c r="L124"/>
  <c r="L125" s="1"/>
  <c r="O124"/>
  <c r="J124"/>
  <c r="J125" s="1"/>
  <c r="M124"/>
  <c r="K124"/>
  <c r="K125" s="1"/>
  <c r="G124"/>
  <c r="G125" s="1"/>
  <c r="R124"/>
  <c r="H124"/>
  <c r="H125" s="1"/>
  <c r="T124"/>
  <c r="T125" s="1"/>
  <c r="M109" i="67"/>
  <c r="E125" i="54"/>
  <c r="L7" i="69" s="1"/>
  <c r="T142" i="54"/>
  <c r="T143" s="1"/>
  <c r="K142"/>
  <c r="K143" s="1"/>
  <c r="F142"/>
  <c r="F143" s="1"/>
  <c r="L142"/>
  <c r="L143" s="1"/>
  <c r="P13" i="69" s="1"/>
  <c r="O142" i="54"/>
  <c r="D142"/>
  <c r="D143" s="1"/>
  <c r="K13" i="69" s="1"/>
  <c r="M142" i="54"/>
  <c r="P142"/>
  <c r="P143" s="1"/>
  <c r="S142"/>
  <c r="S143" s="1"/>
  <c r="I142"/>
  <c r="I143" s="1"/>
  <c r="R13" i="69" s="1"/>
  <c r="R142" i="54"/>
  <c r="H142"/>
  <c r="H143" s="1"/>
  <c r="N13" i="69" s="1"/>
  <c r="G142" i="54"/>
  <c r="G143" s="1"/>
  <c r="M13" i="69" s="1"/>
  <c r="N142" i="54"/>
  <c r="N143" s="1"/>
  <c r="I13" i="69" s="1"/>
  <c r="J142" i="54"/>
  <c r="J143" s="1"/>
  <c r="O13" i="69" s="1"/>
  <c r="E143" i="54"/>
  <c r="K151"/>
  <c r="K152" s="1"/>
  <c r="I151"/>
  <c r="I152" s="1"/>
  <c r="R16" i="69" s="1"/>
  <c r="S151" i="54"/>
  <c r="S152" s="1"/>
  <c r="G151"/>
  <c r="G152" s="1"/>
  <c r="M16" i="69" s="1"/>
  <c r="O151" i="54"/>
  <c r="D151"/>
  <c r="D152" s="1"/>
  <c r="K16" i="69" s="1"/>
  <c r="M151" i="54"/>
  <c r="H151"/>
  <c r="H152" s="1"/>
  <c r="N16" i="69" s="1"/>
  <c r="P151" i="54"/>
  <c r="P152" s="1"/>
  <c r="T151"/>
  <c r="T152" s="1"/>
  <c r="R151"/>
  <c r="J151"/>
  <c r="J152" s="1"/>
  <c r="O16" i="69" s="1"/>
  <c r="F151" i="54"/>
  <c r="F152" s="1"/>
  <c r="N151"/>
  <c r="N152" s="1"/>
  <c r="I16" i="69" s="1"/>
  <c r="L151" i="54"/>
  <c r="L152" s="1"/>
  <c r="P16" i="69" s="1"/>
  <c r="E152" i="54"/>
  <c r="F160"/>
  <c r="F161" s="1"/>
  <c r="N160"/>
  <c r="N161" s="1"/>
  <c r="I19" i="69" s="1"/>
  <c r="I160" i="54"/>
  <c r="I161" s="1"/>
  <c r="R19" i="69" s="1"/>
  <c r="O160" i="54"/>
  <c r="J160"/>
  <c r="J161" s="1"/>
  <c r="O19" i="69" s="1"/>
  <c r="G160" i="54"/>
  <c r="G161" s="1"/>
  <c r="M19" i="69" s="1"/>
  <c r="P160" i="54"/>
  <c r="P161" s="1"/>
  <c r="R160"/>
  <c r="L160"/>
  <c r="L161" s="1"/>
  <c r="P19" i="69" s="1"/>
  <c r="D160" i="54"/>
  <c r="D161" s="1"/>
  <c r="K19" i="69" s="1"/>
  <c r="K160" i="54"/>
  <c r="K161" s="1"/>
  <c r="S160"/>
  <c r="S161" s="1"/>
  <c r="T160"/>
  <c r="T161" s="1"/>
  <c r="H160"/>
  <c r="H161" s="1"/>
  <c r="N19" i="69" s="1"/>
  <c r="M160" i="54"/>
  <c r="E161"/>
  <c r="H127"/>
  <c r="H128" s="1"/>
  <c r="J127"/>
  <c r="J128" s="1"/>
  <c r="M110" i="67"/>
  <c r="N127" i="54"/>
  <c r="N128" s="1"/>
  <c r="K127"/>
  <c r="K128" s="1"/>
  <c r="P127"/>
  <c r="P128" s="1"/>
  <c r="G127"/>
  <c r="G128" s="1"/>
  <c r="D127"/>
  <c r="D128" s="1"/>
  <c r="I127"/>
  <c r="I128" s="1"/>
  <c r="O127"/>
  <c r="F127"/>
  <c r="F128" s="1"/>
  <c r="L127"/>
  <c r="L128" s="1"/>
  <c r="M127"/>
  <c r="S127"/>
  <c r="S128" s="1"/>
  <c r="R127"/>
  <c r="T127"/>
  <c r="T128" s="1"/>
  <c r="E128"/>
  <c r="L8" i="69" s="1"/>
  <c r="S148" i="54"/>
  <c r="S149" s="1"/>
  <c r="I148"/>
  <c r="I149" s="1"/>
  <c r="R15" i="69" s="1"/>
  <c r="T148" i="54"/>
  <c r="T149" s="1"/>
  <c r="F148"/>
  <c r="F149" s="1"/>
  <c r="M148"/>
  <c r="N148"/>
  <c r="N149" s="1"/>
  <c r="I15" i="69" s="1"/>
  <c r="R148" i="54"/>
  <c r="H148"/>
  <c r="H149" s="1"/>
  <c r="N15" i="69" s="1"/>
  <c r="G148" i="54"/>
  <c r="G149" s="1"/>
  <c r="M15" i="69" s="1"/>
  <c r="O148" i="54"/>
  <c r="P148"/>
  <c r="P149" s="1"/>
  <c r="D148"/>
  <c r="D149" s="1"/>
  <c r="K15" i="69" s="1"/>
  <c r="L148" i="54"/>
  <c r="L149" s="1"/>
  <c r="P15" i="69" s="1"/>
  <c r="K148" i="54"/>
  <c r="K149" s="1"/>
  <c r="J148"/>
  <c r="J149" s="1"/>
  <c r="O15" i="69" s="1"/>
  <c r="E149" i="54"/>
  <c r="H136"/>
  <c r="H137" s="1"/>
  <c r="N11" i="69" s="1"/>
  <c r="T136" i="54"/>
  <c r="T137" s="1"/>
  <c r="M136"/>
  <c r="L136"/>
  <c r="L137" s="1"/>
  <c r="P11" i="69" s="1"/>
  <c r="J136" i="54"/>
  <c r="J137" s="1"/>
  <c r="O11" i="69" s="1"/>
  <c r="M113" i="67"/>
  <c r="N136" i="54"/>
  <c r="N137" s="1"/>
  <c r="I11" i="69" s="1"/>
  <c r="R136" i="54"/>
  <c r="S136"/>
  <c r="S137" s="1"/>
  <c r="K136"/>
  <c r="K137" s="1"/>
  <c r="G136"/>
  <c r="G137" s="1"/>
  <c r="M11" i="69" s="1"/>
  <c r="P136" i="54"/>
  <c r="P137" s="1"/>
  <c r="O136"/>
  <c r="I136"/>
  <c r="I137" s="1"/>
  <c r="R11" i="69" s="1"/>
  <c r="D136" i="54"/>
  <c r="D137" s="1"/>
  <c r="K11" i="69" s="1"/>
  <c r="F136" i="54"/>
  <c r="F137" s="1"/>
  <c r="E137"/>
  <c r="F157"/>
  <c r="F158" s="1"/>
  <c r="J157"/>
  <c r="J158" s="1"/>
  <c r="O18" i="69" s="1"/>
  <c r="N157" i="54"/>
  <c r="N158" s="1"/>
  <c r="I18" i="69" s="1"/>
  <c r="D157" i="54"/>
  <c r="D158" s="1"/>
  <c r="K18" i="69" s="1"/>
  <c r="K157" i="54"/>
  <c r="K158" s="1"/>
  <c r="I157"/>
  <c r="I158" s="1"/>
  <c r="R18" i="69" s="1"/>
  <c r="O157" i="54"/>
  <c r="S157"/>
  <c r="S158" s="1"/>
  <c r="H157"/>
  <c r="H158" s="1"/>
  <c r="N18" i="69" s="1"/>
  <c r="M157" i="54"/>
  <c r="G157"/>
  <c r="G158" s="1"/>
  <c r="M18" i="69" s="1"/>
  <c r="P157" i="54"/>
  <c r="P158" s="1"/>
  <c r="L157"/>
  <c r="L158" s="1"/>
  <c r="P18" i="69" s="1"/>
  <c r="T157" i="54"/>
  <c r="T158" s="1"/>
  <c r="R157"/>
  <c r="E158"/>
  <c r="L18" i="69" s="1"/>
  <c r="S154" i="54"/>
  <c r="S155" s="1"/>
  <c r="I154"/>
  <c r="I155" s="1"/>
  <c r="R154"/>
  <c r="H154"/>
  <c r="H155" s="1"/>
  <c r="D154"/>
  <c r="D155" s="1"/>
  <c r="M154"/>
  <c r="P154"/>
  <c r="P155" s="1"/>
  <c r="M119" i="67"/>
  <c r="T154" i="54"/>
  <c r="T155" s="1"/>
  <c r="K154"/>
  <c r="K155" s="1"/>
  <c r="L154"/>
  <c r="L155" s="1"/>
  <c r="G154"/>
  <c r="G155" s="1"/>
  <c r="O154"/>
  <c r="N154"/>
  <c r="N155" s="1"/>
  <c r="J154"/>
  <c r="J155" s="1"/>
  <c r="F154"/>
  <c r="F155" s="1"/>
  <c r="E155"/>
  <c r="L17" i="69" s="1"/>
  <c r="H130" i="54"/>
  <c r="H131" s="1"/>
  <c r="F130"/>
  <c r="F131" s="1"/>
  <c r="D130"/>
  <c r="D131" s="1"/>
  <c r="R130"/>
  <c r="O130"/>
  <c r="L130"/>
  <c r="L131" s="1"/>
  <c r="M111" i="67"/>
  <c r="T130" i="54"/>
  <c r="T131" s="1"/>
  <c r="G130"/>
  <c r="G131" s="1"/>
  <c r="S130"/>
  <c r="S131" s="1"/>
  <c r="P130"/>
  <c r="P131" s="1"/>
  <c r="J130"/>
  <c r="J131" s="1"/>
  <c r="K130"/>
  <c r="K131" s="1"/>
  <c r="I130"/>
  <c r="I131" s="1"/>
  <c r="M130"/>
  <c r="N130"/>
  <c r="N131" s="1"/>
  <c r="E131"/>
  <c r="L9" i="69" s="1"/>
  <c r="G139" i="54"/>
  <c r="G140" s="1"/>
  <c r="O139"/>
  <c r="D139"/>
  <c r="D140" s="1"/>
  <c r="S139"/>
  <c r="S140" s="1"/>
  <c r="M114" i="67"/>
  <c r="M139" i="54"/>
  <c r="K139"/>
  <c r="K140" s="1"/>
  <c r="I139"/>
  <c r="I140" s="1"/>
  <c r="T139"/>
  <c r="T140" s="1"/>
  <c r="L139"/>
  <c r="L140" s="1"/>
  <c r="N139"/>
  <c r="N140" s="1"/>
  <c r="R139"/>
  <c r="J139"/>
  <c r="J140" s="1"/>
  <c r="H139"/>
  <c r="H140" s="1"/>
  <c r="P139"/>
  <c r="P140" s="1"/>
  <c r="F139"/>
  <c r="F140" s="1"/>
  <c r="E140"/>
  <c r="L12" i="69" s="1"/>
  <c r="AA182" i="67"/>
  <c r="AC182" s="1"/>
  <c r="AH182" s="1"/>
  <c r="U33" i="69" s="1"/>
  <c r="AA193" i="67"/>
  <c r="AA192"/>
  <c r="AA194"/>
  <c r="AA185"/>
  <c r="AC185" s="1"/>
  <c r="AH185" s="1"/>
  <c r="U36" i="69" s="1"/>
  <c r="AA179" i="67"/>
  <c r="AC179" s="1"/>
  <c r="AH179" s="1"/>
  <c r="U30" i="69" s="1"/>
  <c r="AA189" i="67"/>
  <c r="AC189" s="1"/>
  <c r="AH189" s="1"/>
  <c r="U40" i="69" s="1"/>
  <c r="AA195" i="67"/>
  <c r="AA183"/>
  <c r="AC183" s="1"/>
  <c r="AH183" s="1"/>
  <c r="U34" i="69" s="1"/>
  <c r="AA188" i="67"/>
  <c r="AC188" s="1"/>
  <c r="AH188" s="1"/>
  <c r="U39" i="69" s="1"/>
  <c r="AA187" i="67"/>
  <c r="AC187" s="1"/>
  <c r="AH187" s="1"/>
  <c r="U38" i="69" s="1"/>
  <c r="AA180" i="67"/>
  <c r="AC180" s="1"/>
  <c r="AH180" s="1"/>
  <c r="U31" i="69" s="1"/>
  <c r="AA190" i="67"/>
  <c r="AC190" s="1"/>
  <c r="AH190" s="1"/>
  <c r="S11" i="69" l="1"/>
  <c r="Q11"/>
  <c r="L11"/>
  <c r="AC140" i="67"/>
  <c r="AH140" s="1"/>
  <c r="V37" i="69" s="1"/>
  <c r="AC37" s="1"/>
  <c r="Y37"/>
  <c r="Z37" s="1"/>
  <c r="Z30"/>
  <c r="AB28"/>
  <c r="AA48"/>
  <c r="H48"/>
  <c r="J48"/>
  <c r="AC143" i="67"/>
  <c r="AH143" s="1"/>
  <c r="V40" i="69" s="1"/>
  <c r="AC40" s="1"/>
  <c r="Y40"/>
  <c r="Z40" s="1"/>
  <c r="U48"/>
  <c r="S48"/>
  <c r="L15"/>
  <c r="O26"/>
  <c r="AB26"/>
  <c r="Z26"/>
  <c r="X26"/>
  <c r="S16"/>
  <c r="Q16"/>
  <c r="S13"/>
  <c r="Q13"/>
  <c r="N26"/>
  <c r="Q26" s="1"/>
  <c r="R26"/>
  <c r="L19"/>
  <c r="L16"/>
  <c r="L13"/>
  <c r="P26"/>
  <c r="S19"/>
  <c r="Q19"/>
  <c r="S18"/>
  <c r="Q18"/>
  <c r="S15"/>
  <c r="Q15"/>
  <c r="AC26"/>
  <c r="I26"/>
  <c r="K26"/>
  <c r="L26" s="1"/>
  <c r="M26"/>
  <c r="M117" i="67"/>
  <c r="M121"/>
  <c r="M115"/>
  <c r="AC133"/>
  <c r="AH133" s="1"/>
  <c r="V30" i="69" s="1"/>
  <c r="AC30" s="1"/>
  <c r="M120" i="67"/>
  <c r="M118"/>
  <c r="AU152" i="54"/>
  <c r="AC144" i="67"/>
  <c r="AH144" s="1"/>
  <c r="AC136"/>
  <c r="AH136" s="1"/>
  <c r="V33" i="69" s="1"/>
  <c r="AC33" s="1"/>
  <c r="AC131" i="67"/>
  <c r="AH131" s="1"/>
  <c r="V28" i="69" s="1"/>
  <c r="AC137" i="67"/>
  <c r="AH137" s="1"/>
  <c r="V34" i="69" s="1"/>
  <c r="AC34" s="1"/>
  <c r="AU149" i="54"/>
  <c r="AU128"/>
  <c r="AU158"/>
  <c r="AU125"/>
  <c r="AU137"/>
  <c r="AU122"/>
  <c r="AC142" i="67"/>
  <c r="AH142" s="1"/>
  <c r="V39" i="69" s="1"/>
  <c r="AC39" s="1"/>
  <c r="AC132" i="67"/>
  <c r="AH132" s="1"/>
  <c r="V29" i="69" s="1"/>
  <c r="AC29" s="1"/>
  <c r="AC139" i="67"/>
  <c r="AH139" s="1"/>
  <c r="V36" i="69" s="1"/>
  <c r="AC36" s="1"/>
  <c r="AC138" i="67"/>
  <c r="AH138" s="1"/>
  <c r="V35" i="69" s="1"/>
  <c r="AC35" s="1"/>
  <c r="AC141" i="67"/>
  <c r="AH141" s="1"/>
  <c r="V38" i="69" s="1"/>
  <c r="AC38" s="1"/>
  <c r="AC135" i="67"/>
  <c r="AH135" s="1"/>
  <c r="V32" i="69" s="1"/>
  <c r="AC32" s="1"/>
  <c r="AC134" i="67"/>
  <c r="AH134" s="1"/>
  <c r="V31" i="69" s="1"/>
  <c r="AC31" s="1"/>
  <c r="U154" i="54"/>
  <c r="R155"/>
  <c r="U155" s="1"/>
  <c r="U157"/>
  <c r="V157" s="1"/>
  <c r="R158"/>
  <c r="U158" s="1"/>
  <c r="J18" i="69" s="1"/>
  <c r="Q157" i="54"/>
  <c r="O158"/>
  <c r="Q158" s="1"/>
  <c r="H18" i="69" s="1"/>
  <c r="Q148" i="54"/>
  <c r="O149"/>
  <c r="Q149" s="1"/>
  <c r="H15" i="69" s="1"/>
  <c r="M161" i="54"/>
  <c r="Q142"/>
  <c r="O143"/>
  <c r="Q143" s="1"/>
  <c r="H13" i="69" s="1"/>
  <c r="U121" i="54"/>
  <c r="R122"/>
  <c r="U122" s="1"/>
  <c r="Q133"/>
  <c r="O134"/>
  <c r="Q134" s="1"/>
  <c r="V139"/>
  <c r="M140"/>
  <c r="V140" s="1"/>
  <c r="U148"/>
  <c r="V148" s="1"/>
  <c r="R149"/>
  <c r="U149" s="1"/>
  <c r="J15" i="69" s="1"/>
  <c r="U160" i="54"/>
  <c r="V160" s="1"/>
  <c r="R161"/>
  <c r="U161" s="1"/>
  <c r="J19" i="69" s="1"/>
  <c r="Q124" i="54"/>
  <c r="O125"/>
  <c r="Q125" s="1"/>
  <c r="V145"/>
  <c r="M146"/>
  <c r="V146" s="1"/>
  <c r="U130"/>
  <c r="R131"/>
  <c r="U131" s="1"/>
  <c r="U139"/>
  <c r="R140"/>
  <c r="U140" s="1"/>
  <c r="Q130"/>
  <c r="O131"/>
  <c r="Q131" s="1"/>
  <c r="V154"/>
  <c r="M155"/>
  <c r="V155" s="1"/>
  <c r="M158"/>
  <c r="U136"/>
  <c r="R137"/>
  <c r="U137" s="1"/>
  <c r="J11" i="69" s="1"/>
  <c r="M149" i="54"/>
  <c r="Q127"/>
  <c r="O128"/>
  <c r="Q128" s="1"/>
  <c r="U151"/>
  <c r="R152"/>
  <c r="U152" s="1"/>
  <c r="J16" i="69" s="1"/>
  <c r="V124" i="54"/>
  <c r="M125"/>
  <c r="V125" s="1"/>
  <c r="Q121"/>
  <c r="O122"/>
  <c r="Q122" s="1"/>
  <c r="Q136"/>
  <c r="O137"/>
  <c r="Q137" s="1"/>
  <c r="H11" i="69" s="1"/>
  <c r="U127" i="54"/>
  <c r="R128"/>
  <c r="U128" s="1"/>
  <c r="Q151"/>
  <c r="O152"/>
  <c r="Q152" s="1"/>
  <c r="H16" i="69" s="1"/>
  <c r="U133" i="54"/>
  <c r="R134"/>
  <c r="U134" s="1"/>
  <c r="Q139"/>
  <c r="O140"/>
  <c r="Q140" s="1"/>
  <c r="V130"/>
  <c r="M131"/>
  <c r="V131" s="1"/>
  <c r="Q160"/>
  <c r="O161"/>
  <c r="Q161" s="1"/>
  <c r="H19" i="69" s="1"/>
  <c r="V121" i="54"/>
  <c r="M122"/>
  <c r="V122" s="1"/>
  <c r="Q154"/>
  <c r="O155"/>
  <c r="Q155" s="1"/>
  <c r="V136"/>
  <c r="M137"/>
  <c r="V127"/>
  <c r="M128"/>
  <c r="V128" s="1"/>
  <c r="V151"/>
  <c r="M152"/>
  <c r="V152" s="1"/>
  <c r="U142"/>
  <c r="V142" s="1"/>
  <c r="R143"/>
  <c r="U143" s="1"/>
  <c r="J13" i="69" s="1"/>
  <c r="M143" i="54"/>
  <c r="U124"/>
  <c r="R125"/>
  <c r="U125" s="1"/>
  <c r="V133"/>
  <c r="M134"/>
  <c r="V134" s="1"/>
  <c r="U145"/>
  <c r="R146"/>
  <c r="U146" s="1"/>
  <c r="Q145"/>
  <c r="O146"/>
  <c r="Q146" s="1"/>
  <c r="AH17" i="69" l="1"/>
  <c r="AH19"/>
  <c r="AG13"/>
  <c r="AG11"/>
  <c r="AI17"/>
  <c r="AI15"/>
  <c r="AB48"/>
  <c r="AC28"/>
  <c r="V48"/>
  <c r="AE41"/>
  <c r="AE34"/>
  <c r="AF34" s="1"/>
  <c r="AE38"/>
  <c r="AF38" s="1"/>
  <c r="AE47"/>
  <c r="AE36"/>
  <c r="AF36" s="1"/>
  <c r="AE39"/>
  <c r="AF39" s="1"/>
  <c r="AE45"/>
  <c r="AE29"/>
  <c r="AF29" s="1"/>
  <c r="AE42"/>
  <c r="AE30"/>
  <c r="AF30" s="1"/>
  <c r="AE28"/>
  <c r="AF28" s="1"/>
  <c r="AE43"/>
  <c r="AE31"/>
  <c r="AF31" s="1"/>
  <c r="AE46"/>
  <c r="AE37"/>
  <c r="AF37" s="1"/>
  <c r="AE44"/>
  <c r="AE40"/>
  <c r="AF40" s="1"/>
  <c r="AE33"/>
  <c r="AF33" s="1"/>
  <c r="AE32"/>
  <c r="AF32" s="1"/>
  <c r="AE35"/>
  <c r="AF35" s="1"/>
  <c r="Z48"/>
  <c r="Y48"/>
  <c r="J26"/>
  <c r="AG18"/>
  <c r="AG15"/>
  <c r="AG19"/>
  <c r="AG16"/>
  <c r="AJ25"/>
  <c r="AJ24"/>
  <c r="AJ20"/>
  <c r="AJ22"/>
  <c r="AJ11"/>
  <c r="AJ8"/>
  <c r="AJ21"/>
  <c r="AJ23"/>
  <c r="AJ18"/>
  <c r="AJ15"/>
  <c r="AJ6"/>
  <c r="AJ10"/>
  <c r="AJ12"/>
  <c r="AJ16"/>
  <c r="AJ19"/>
  <c r="AJ14"/>
  <c r="AJ13"/>
  <c r="AJ7"/>
  <c r="AJ17"/>
  <c r="S26"/>
  <c r="AI19"/>
  <c r="AI6"/>
  <c r="AI10"/>
  <c r="AI12"/>
  <c r="AI7"/>
  <c r="AI14"/>
  <c r="H26"/>
  <c r="AI9"/>
  <c r="AJ9"/>
  <c r="V149" i="54"/>
  <c r="V158"/>
  <c r="V161"/>
  <c r="V143"/>
  <c r="V137"/>
  <c r="AI28" i="69" l="1"/>
  <c r="AI34"/>
  <c r="AH30"/>
  <c r="AH38"/>
  <c r="AC48"/>
  <c r="AJ28" s="1"/>
  <c r="AH37"/>
  <c r="AH40"/>
  <c r="AH33"/>
  <c r="AH34"/>
  <c r="AH31"/>
  <c r="AI40"/>
  <c r="AI38"/>
  <c r="AI35"/>
  <c r="AI37"/>
  <c r="AI30"/>
  <c r="AI36"/>
  <c r="AI39"/>
  <c r="AI33"/>
  <c r="AI29"/>
  <c r="AI32"/>
  <c r="AI31"/>
  <c r="AJ47" l="1"/>
  <c r="AJ43"/>
  <c r="AJ45"/>
  <c r="AJ41"/>
  <c r="AJ44"/>
  <c r="AJ46"/>
  <c r="AJ42"/>
  <c r="AJ40"/>
  <c r="AJ29"/>
  <c r="AJ39"/>
  <c r="AJ30"/>
  <c r="AJ32"/>
  <c r="AJ36"/>
  <c r="AJ38"/>
  <c r="AJ34"/>
  <c r="AJ35"/>
  <c r="AJ37"/>
  <c r="AJ33"/>
  <c r="AJ31"/>
</calcChain>
</file>

<file path=xl/comments1.xml><?xml version="1.0" encoding="utf-8"?>
<comments xmlns="http://schemas.openxmlformats.org/spreadsheetml/2006/main">
  <authors>
    <author>Timothy Roy</author>
  </authors>
  <commentList>
    <comment ref="K3" authorId="0">
      <text>
        <r>
          <rPr>
            <b/>
            <sz val="8"/>
            <color indexed="81"/>
            <rFont val="Tahoma"/>
          </rPr>
          <t>Hint:</t>
        </r>
        <r>
          <rPr>
            <sz val="8"/>
            <color indexed="81"/>
            <rFont val="Tahoma"/>
          </rPr>
          <t xml:space="preserve">
Use this for doubleheaders or multi-bout events. It will print on stats sheets. If you use A or B it will format team names especially for A/B doubleheaders.</t>
        </r>
      </text>
    </comment>
    <comment ref="B5" authorId="0">
      <text>
        <r>
          <rPr>
            <b/>
            <sz val="8"/>
            <color indexed="81"/>
            <rFont val="Tahoma"/>
          </rPr>
          <t>Hint:</t>
        </r>
        <r>
          <rPr>
            <sz val="8"/>
            <color indexed="81"/>
            <rFont val="Tahoma"/>
          </rPr>
          <t xml:space="preserve">
Enter date as  M/D/YY, it will appear here in full, and on each page as mm/dd/yy.</t>
        </r>
      </text>
    </comment>
    <comment ref="B11" authorId="0">
      <text>
        <r>
          <rPr>
            <b/>
            <sz val="8"/>
            <color indexed="81"/>
            <rFont val="Tahoma"/>
            <family val="2"/>
          </rPr>
          <t>Hint:</t>
        </r>
        <r>
          <rPr>
            <sz val="8"/>
            <color indexed="81"/>
            <rFont val="Tahoma"/>
            <family val="2"/>
          </rPr>
          <t xml:space="preserve">
Use only the four digit significant alphanumeric portion as allowed per the rules. No symbols, and none of the "small print" letters before or after the number.
These will populate to penalty sheets and summary pages. Make sure that the skater numbers on the Score and Lineup tabs are entered exactly as they are here.</t>
        </r>
      </text>
    </comment>
    <comment ref="B25" authorId="0">
      <text>
        <r>
          <rPr>
            <b/>
            <sz val="8"/>
            <color indexed="81"/>
            <rFont val="Tahoma"/>
          </rPr>
          <t>Hint:</t>
        </r>
        <r>
          <rPr>
            <sz val="8"/>
            <color indexed="81"/>
            <rFont val="Tahoma"/>
          </rPr>
          <t xml:space="preserve">
Alternate skaters (or skaters on regular roster) who don't skate the game can remain on this sheet. If their numbers don't appear on the Score or Lineups tabs they will not impact the stats. </t>
        </r>
        <r>
          <rPr>
            <b/>
            <u/>
            <sz val="8"/>
            <color indexed="81"/>
            <rFont val="Tahoma"/>
            <family val="2"/>
          </rPr>
          <t>NEVER</t>
        </r>
        <r>
          <rPr>
            <sz val="8"/>
            <color indexed="81"/>
            <rFont val="Tahoma"/>
          </rPr>
          <t xml:space="preserve"> delete these nor any other cells on any tab. This can break the functionality of the workbook.</t>
        </r>
      </text>
    </comment>
  </commentList>
</comments>
</file>

<file path=xl/comments2.xml><?xml version="1.0" encoding="utf-8"?>
<comments xmlns="http://schemas.openxmlformats.org/spreadsheetml/2006/main">
  <authors>
    <author>Adam Kenyon</author>
    <author>Timothy Roy</author>
  </authors>
  <commentList>
    <comment ref="A3" authorId="0">
      <text>
        <r>
          <rPr>
            <b/>
            <sz val="8"/>
            <color indexed="81"/>
            <rFont val="Tahoma"/>
            <family val="2"/>
          </rPr>
          <t xml:space="preserve">Hint:
</t>
        </r>
        <r>
          <rPr>
            <sz val="8"/>
            <color indexed="81"/>
            <rFont val="Tahoma"/>
            <family val="2"/>
          </rPr>
          <t xml:space="preserve">Write in jam number as you go, and make sure to add SP for star pass lines
</t>
        </r>
      </text>
    </comment>
    <comment ref="B3" authorId="1">
      <text>
        <r>
          <rPr>
            <b/>
            <sz val="8"/>
            <color indexed="81"/>
            <rFont val="Tahoma"/>
            <family val="2"/>
          </rPr>
          <t>Hint:</t>
        </r>
        <r>
          <rPr>
            <sz val="8"/>
            <color indexed="81"/>
            <rFont val="Tahoma"/>
            <family val="2"/>
          </rPr>
          <t xml:space="preserve">
Skater NUMBER, not name.</t>
        </r>
      </text>
    </comment>
    <comment ref="C3" authorId="0">
      <text>
        <r>
          <rPr>
            <b/>
            <sz val="8"/>
            <color indexed="81"/>
            <rFont val="Tahoma"/>
            <family val="2"/>
          </rPr>
          <t>Hint:</t>
        </r>
        <r>
          <rPr>
            <sz val="8"/>
            <color indexed="81"/>
            <rFont val="Tahoma"/>
            <family val="2"/>
          </rPr>
          <t xml:space="preserve">
Mark with an "x" if jammer lost eligibility for lead jammer, first pass or afterward.</t>
        </r>
      </text>
    </comment>
    <comment ref="D3" authorId="1">
      <text>
        <r>
          <rPr>
            <b/>
            <sz val="8"/>
            <color indexed="81"/>
            <rFont val="Tahoma"/>
            <family val="2"/>
          </rPr>
          <t>Hint:</t>
        </r>
        <r>
          <rPr>
            <sz val="8"/>
            <color indexed="81"/>
            <rFont val="Tahoma"/>
            <family val="2"/>
          </rPr>
          <t xml:space="preserve">
Use X rather than 1. If the jammer isn't lead,  leave blank or enter a hyphen. </t>
        </r>
      </text>
    </comment>
    <comment ref="E3" authorId="1">
      <text>
        <r>
          <rPr>
            <b/>
            <sz val="8"/>
            <color indexed="81"/>
            <rFont val="Tahoma"/>
            <family val="2"/>
          </rPr>
          <t>Hint:</t>
        </r>
        <r>
          <rPr>
            <sz val="8"/>
            <color indexed="81"/>
            <rFont val="Tahoma"/>
            <family val="2"/>
          </rPr>
          <t xml:space="preserve">
Mark with "x" if jammer was declared lead and called jam before starting second pass.</t>
        </r>
      </text>
    </comment>
    <comment ref="F3" authorId="1">
      <text>
        <r>
          <rPr>
            <b/>
            <sz val="8"/>
            <color indexed="81"/>
            <rFont val="Tahoma"/>
            <family val="2"/>
          </rPr>
          <t>Hint:</t>
        </r>
        <r>
          <rPr>
            <sz val="8"/>
            <color indexed="81"/>
            <rFont val="Tahoma"/>
            <family val="2"/>
          </rPr>
          <t xml:space="preserve">
Mark with an "x" if jam ended for injury.</t>
        </r>
      </text>
    </comment>
    <comment ref="G3" authorId="1">
      <text>
        <r>
          <rPr>
            <b/>
            <sz val="8"/>
            <color indexed="81"/>
            <rFont val="Tahoma"/>
            <family val="2"/>
          </rPr>
          <t>Hint:</t>
        </r>
        <r>
          <rPr>
            <sz val="8"/>
            <color indexed="81"/>
            <rFont val="Tahoma"/>
            <family val="2"/>
          </rPr>
          <t xml:space="preserve">
Mark with an "x" if jammer never completed first pass.</t>
        </r>
      </text>
    </comment>
  </commentList>
</comments>
</file>

<file path=xl/comments3.xml><?xml version="1.0" encoding="utf-8"?>
<comments xmlns="http://schemas.openxmlformats.org/spreadsheetml/2006/main">
  <authors>
    <author>Adam Kenyon</author>
  </authors>
  <commentList>
    <comment ref="B3" authorId="0">
      <text>
        <r>
          <rPr>
            <b/>
            <sz val="8"/>
            <color indexed="81"/>
            <rFont val="Tahoma"/>
            <family val="2"/>
          </rPr>
          <t xml:space="preserve">Hint:
</t>
        </r>
        <r>
          <rPr>
            <sz val="8"/>
            <color indexed="81"/>
            <rFont val="Tahoma"/>
            <family val="2"/>
          </rPr>
          <t xml:space="preserve">Penalty code up top…
</t>
        </r>
      </text>
    </comment>
    <comment ref="AE3" authorId="0">
      <text>
        <r>
          <rPr>
            <b/>
            <sz val="8"/>
            <color indexed="81"/>
            <rFont val="Tahoma"/>
            <family val="2"/>
          </rPr>
          <t xml:space="preserve">Hint:
</t>
        </r>
        <r>
          <rPr>
            <sz val="8"/>
            <color indexed="81"/>
            <rFont val="Tahoma"/>
            <family val="2"/>
          </rPr>
          <t xml:space="preserve">Penalty codes for majors, "4" for a trip to the box for 4 minors
</t>
        </r>
      </text>
    </comment>
    <comment ref="AK3" authorId="0">
      <text>
        <r>
          <rPr>
            <b/>
            <sz val="8"/>
            <color indexed="81"/>
            <rFont val="Tahoma"/>
            <family val="2"/>
          </rPr>
          <t xml:space="preserve">Hint:
</t>
        </r>
        <r>
          <rPr>
            <sz val="8"/>
            <color indexed="81"/>
            <rFont val="Tahoma"/>
            <family val="2"/>
          </rPr>
          <t xml:space="preserve">Start Majors from one side and 4th minors from the other when tracking!
</t>
        </r>
      </text>
    </comment>
    <comment ref="B4" authorId="0">
      <text>
        <r>
          <rPr>
            <b/>
            <sz val="8"/>
            <color indexed="81"/>
            <rFont val="Tahoma"/>
            <family val="2"/>
          </rPr>
          <t>Hint:</t>
        </r>
        <r>
          <rPr>
            <sz val="8"/>
            <color indexed="81"/>
            <rFont val="Tahoma"/>
            <family val="2"/>
          </rPr>
          <t xml:space="preserve">
…and jam number on the bottom!</t>
        </r>
      </text>
    </comment>
  </commentList>
</comments>
</file>

<file path=xl/comments4.xml><?xml version="1.0" encoding="utf-8"?>
<comments xmlns="http://schemas.openxmlformats.org/spreadsheetml/2006/main">
  <authors>
    <author>Adam Kenyon</author>
  </authors>
  <commentList>
    <comment ref="A3" authorId="0">
      <text>
        <r>
          <rPr>
            <b/>
            <sz val="8"/>
            <color indexed="81"/>
            <rFont val="Tahoma"/>
            <family val="2"/>
          </rPr>
          <t>Tip:
Write in jam number as you go, and write SP on next line and rewrite for Star Passes</t>
        </r>
        <r>
          <rPr>
            <sz val="8"/>
            <color indexed="81"/>
            <rFont val="Tahoma"/>
            <family val="2"/>
          </rPr>
          <t xml:space="preserve">
</t>
        </r>
      </text>
    </comment>
    <comment ref="B3" authorId="0">
      <text>
        <r>
          <rPr>
            <b/>
            <sz val="8"/>
            <color indexed="81"/>
            <rFont val="Tahoma"/>
            <family val="2"/>
          </rPr>
          <t>Tip:</t>
        </r>
        <r>
          <rPr>
            <sz val="8"/>
            <color indexed="81"/>
            <rFont val="Tahoma"/>
            <family val="2"/>
          </rPr>
          <t xml:space="preserve">
Use numbers in here.  Always double check your numbers on the "Game Summary" page when done.</t>
        </r>
      </text>
    </comment>
    <comment ref="C3" authorId="0">
      <text>
        <r>
          <rPr>
            <b/>
            <sz val="8"/>
            <color indexed="81"/>
            <rFont val="Tahoma"/>
            <family val="2"/>
          </rPr>
          <t>Tip:
The advanced feature for this hasn't been built in yet, but feel free to track the passes.  Otherwise use "/" for entered or started jam in box and "X" when they exit</t>
        </r>
        <r>
          <rPr>
            <sz val="8"/>
            <color indexed="81"/>
            <rFont val="Tahoma"/>
            <family val="2"/>
          </rPr>
          <t xml:space="preserve">
</t>
        </r>
      </text>
    </comment>
  </commentList>
</comments>
</file>

<file path=xl/comments5.xml><?xml version="1.0" encoding="utf-8"?>
<comments xmlns="http://schemas.openxmlformats.org/spreadsheetml/2006/main">
  <authors>
    <author>Adam Kenyon</author>
    <author>Timothy Roy</author>
  </authors>
  <commentList>
    <comment ref="AD4" authorId="0">
      <text>
        <r>
          <rPr>
            <b/>
            <sz val="8"/>
            <color indexed="81"/>
            <rFont val="Tahoma"/>
            <family val="2"/>
          </rPr>
          <t>VTAR: "Versus Team Average Rating"
Skater's stats as compared to their team's average in that category</t>
        </r>
        <r>
          <rPr>
            <sz val="8"/>
            <color indexed="81"/>
            <rFont val="Tahoma"/>
            <family val="2"/>
          </rPr>
          <t xml:space="preserve">
</t>
        </r>
      </text>
    </comment>
    <comment ref="AG5" authorId="1">
      <text>
        <r>
          <rPr>
            <b/>
            <sz val="8"/>
            <color indexed="81"/>
            <rFont val="Tahoma"/>
          </rPr>
          <t>Hint:</t>
        </r>
        <r>
          <rPr>
            <sz val="8"/>
            <color indexed="81"/>
            <rFont val="Tahoma"/>
          </rPr>
          <t xml:space="preserve">
Performance in comparison to team's other jammers</t>
        </r>
      </text>
    </comment>
    <comment ref="AH5" authorId="1">
      <text>
        <r>
          <rPr>
            <b/>
            <sz val="8"/>
            <color indexed="81"/>
            <rFont val="Tahoma"/>
          </rPr>
          <t>Hint:</t>
        </r>
        <r>
          <rPr>
            <sz val="8"/>
            <color indexed="81"/>
            <rFont val="Tahoma"/>
          </rPr>
          <t xml:space="preserve">
Performance in comparison to team's other pivots</t>
        </r>
      </text>
    </comment>
    <comment ref="AI5" authorId="1">
      <text>
        <r>
          <rPr>
            <b/>
            <sz val="8"/>
            <color indexed="81"/>
            <rFont val="Tahoma"/>
          </rPr>
          <t>Hint:</t>
        </r>
        <r>
          <rPr>
            <sz val="8"/>
            <color indexed="81"/>
            <rFont val="Tahoma"/>
          </rPr>
          <t xml:space="preserve">
Performance in comparison to team's other blockers</t>
        </r>
      </text>
    </comment>
    <comment ref="AP5" authorId="1">
      <text>
        <r>
          <rPr>
            <b/>
            <sz val="8"/>
            <color indexed="81"/>
            <rFont val="Tahoma"/>
          </rPr>
          <t>Hint:</t>
        </r>
        <r>
          <rPr>
            <sz val="8"/>
            <color indexed="81"/>
            <rFont val="Tahoma"/>
          </rPr>
          <t xml:space="preserve">
Block clears or defends a path for the jammer, one per opponent affected</t>
        </r>
      </text>
    </comment>
    <comment ref="AQ5" authorId="1">
      <text>
        <r>
          <rPr>
            <b/>
            <sz val="8"/>
            <color indexed="81"/>
            <rFont val="Tahoma"/>
          </rPr>
          <t>Hint:</t>
        </r>
        <r>
          <rPr>
            <sz val="8"/>
            <color indexed="81"/>
            <rFont val="Tahoma"/>
          </rPr>
          <t xml:space="preserve">
Knockdown clears or defends a path for the jammer, one per opponent affected</t>
        </r>
      </text>
    </comment>
    <comment ref="AR5" authorId="1">
      <text>
        <r>
          <rPr>
            <b/>
            <sz val="8"/>
            <color indexed="81"/>
            <rFont val="Tahoma"/>
          </rPr>
          <t>Hint:</t>
        </r>
        <r>
          <rPr>
            <sz val="8"/>
            <color indexed="81"/>
            <rFont val="Tahoma"/>
          </rPr>
          <t xml:space="preserve">
One for each opponent passed</t>
        </r>
      </text>
    </comment>
    <comment ref="AS5" authorId="1">
      <text>
        <r>
          <rPr>
            <b/>
            <sz val="8"/>
            <color indexed="81"/>
            <rFont val="Tahoma"/>
          </rPr>
          <t>Hint:</t>
        </r>
        <r>
          <rPr>
            <sz val="8"/>
            <color indexed="81"/>
            <rFont val="Tahoma"/>
          </rPr>
          <t xml:space="preserve">
One for each opponent passed</t>
        </r>
      </text>
    </comment>
    <comment ref="AT5" authorId="1">
      <text>
        <r>
          <rPr>
            <b/>
            <sz val="8"/>
            <color indexed="81"/>
            <rFont val="Tahoma"/>
          </rPr>
          <t>Hint:</t>
        </r>
        <r>
          <rPr>
            <sz val="8"/>
            <color indexed="81"/>
            <rFont val="Tahoma"/>
          </rPr>
          <t xml:space="preserve">
One for each opponent passed</t>
        </r>
      </text>
    </comment>
    <comment ref="AV5" authorId="1">
      <text>
        <r>
          <rPr>
            <b/>
            <sz val="8"/>
            <color indexed="81"/>
            <rFont val="Tahoma"/>
          </rPr>
          <t>Hint:</t>
        </r>
        <r>
          <rPr>
            <sz val="8"/>
            <color indexed="81"/>
            <rFont val="Tahoma"/>
          </rPr>
          <t xml:space="preserve">
Positional blocked jammer for 1/4 track or more</t>
        </r>
      </text>
    </comment>
    <comment ref="AW5" authorId="1">
      <text>
        <r>
          <rPr>
            <b/>
            <sz val="8"/>
            <color indexed="81"/>
            <rFont val="Tahoma"/>
          </rPr>
          <t>Hint:</t>
        </r>
        <r>
          <rPr>
            <sz val="8"/>
            <color indexed="81"/>
            <rFont val="Tahoma"/>
          </rPr>
          <t xml:space="preserve">
Lean Jammer back in pack/out of position</t>
        </r>
      </text>
    </comment>
    <comment ref="AX5" authorId="1">
      <text>
        <r>
          <rPr>
            <b/>
            <sz val="8"/>
            <color indexed="81"/>
            <rFont val="Tahoma"/>
          </rPr>
          <t>Hint:</t>
        </r>
        <r>
          <rPr>
            <sz val="8"/>
            <color indexed="81"/>
            <rFont val="Tahoma"/>
          </rPr>
          <t xml:space="preserve">
JAMMER HIT - Stops forward progress, knocks back in pack or out</t>
        </r>
      </text>
    </comment>
    <comment ref="AZ5" authorId="1">
      <text>
        <r>
          <rPr>
            <b/>
            <sz val="8"/>
            <color indexed="81"/>
            <rFont val="Tahoma"/>
          </rPr>
          <t>Hint:</t>
        </r>
        <r>
          <rPr>
            <sz val="8"/>
            <color indexed="81"/>
            <rFont val="Tahoma"/>
          </rPr>
          <t xml:space="preserve">
Helping a teammate into the jammer resulting in Defensive Manuever</t>
        </r>
      </text>
    </comment>
    <comment ref="BE5" authorId="1">
      <text>
        <r>
          <rPr>
            <b/>
            <sz val="8"/>
            <color indexed="81"/>
            <rFont val="Tahoma"/>
          </rPr>
          <t>Hint:</t>
        </r>
        <r>
          <rPr>
            <sz val="8"/>
            <color indexed="81"/>
            <rFont val="Tahoma"/>
          </rPr>
          <t xml:space="preserve">
This skater's percentage of the entire team's assists.</t>
        </r>
      </text>
    </comment>
    <comment ref="BG5" authorId="1">
      <text>
        <r>
          <rPr>
            <b/>
            <sz val="8"/>
            <color indexed="81"/>
            <rFont val="Tahoma"/>
          </rPr>
          <t>Hint:</t>
        </r>
        <r>
          <rPr>
            <sz val="8"/>
            <color indexed="81"/>
            <rFont val="Tahoma"/>
          </rPr>
          <t xml:space="preserve">
This skater's percentage of the entire team's attacks.</t>
        </r>
      </text>
    </comment>
    <comment ref="BJ5" authorId="1">
      <text>
        <r>
          <rPr>
            <b/>
            <sz val="8"/>
            <color indexed="81"/>
            <rFont val="Tahoma"/>
            <family val="2"/>
          </rPr>
          <t>Hint:</t>
        </r>
        <r>
          <rPr>
            <sz val="8"/>
            <color indexed="81"/>
            <rFont val="Tahoma"/>
            <family val="2"/>
          </rPr>
          <t xml:space="preserve">
Blocker faked out by opposing jammer.</t>
        </r>
      </text>
    </comment>
    <comment ref="BK5" authorId="1">
      <text>
        <r>
          <rPr>
            <b/>
            <sz val="8"/>
            <color indexed="81"/>
            <rFont val="Tahoma"/>
          </rPr>
          <t>Hint:</t>
        </r>
        <r>
          <rPr>
            <sz val="8"/>
            <color indexed="81"/>
            <rFont val="Tahoma"/>
          </rPr>
          <t xml:space="preserve">
When a skater misses a Hit on Jammer (no juke)</t>
        </r>
      </text>
    </comment>
    <comment ref="BL5" authorId="1">
      <text>
        <r>
          <rPr>
            <b/>
            <sz val="8"/>
            <color indexed="81"/>
            <rFont val="Tahoma"/>
          </rPr>
          <t>Hint:</t>
        </r>
        <r>
          <rPr>
            <sz val="8"/>
            <color indexed="81"/>
            <rFont val="Tahoma"/>
          </rPr>
          <t xml:space="preserve">
INEFFECTIVE HIT - Hit lands, but does not result in Hit on Jammer, ForceOut or Jammer Knockdown</t>
        </r>
      </text>
    </comment>
    <comment ref="BM5" authorId="1">
      <text>
        <r>
          <rPr>
            <b/>
            <sz val="8"/>
            <color indexed="81"/>
            <rFont val="Tahoma"/>
          </rPr>
          <t>Hint:</t>
        </r>
        <r>
          <rPr>
            <sz val="8"/>
            <color indexed="81"/>
            <rFont val="Tahoma"/>
          </rPr>
          <t xml:space="preserve">
Skater lands hit (may be ineffective) but falls as a result</t>
        </r>
      </text>
    </comment>
    <comment ref="BN5" authorId="1">
      <text>
        <r>
          <rPr>
            <b/>
            <sz val="8"/>
            <color indexed="81"/>
            <rFont val="Tahoma"/>
          </rPr>
          <t>Hint:</t>
        </r>
        <r>
          <rPr>
            <sz val="8"/>
            <color indexed="81"/>
            <rFont val="Tahoma"/>
          </rPr>
          <t xml:space="preserve">
Skater is knocked down (off or def)</t>
        </r>
      </text>
    </comment>
    <comment ref="BS5" authorId="1">
      <text>
        <r>
          <rPr>
            <b/>
            <sz val="8"/>
            <color indexed="81"/>
            <rFont val="Tahoma"/>
            <family val="2"/>
          </rPr>
          <t>Hint:</t>
        </r>
        <r>
          <rPr>
            <sz val="8"/>
            <color indexed="81"/>
            <rFont val="Tahoma"/>
            <family val="2"/>
          </rPr>
          <t xml:space="preserve">
Offensive Blocker Assist (by jammer)</t>
        </r>
      </text>
    </comment>
    <comment ref="BT5" authorId="1">
      <text>
        <r>
          <rPr>
            <b/>
            <sz val="8"/>
            <color indexed="81"/>
            <rFont val="Tahoma"/>
            <family val="2"/>
          </rPr>
          <t>Hint:</t>
        </r>
        <r>
          <rPr>
            <sz val="8"/>
            <color indexed="81"/>
            <rFont val="Tahoma"/>
            <family val="2"/>
          </rPr>
          <t xml:space="preserve">
Jammer fakes out an opposing blocker.</t>
        </r>
      </text>
    </comment>
    <comment ref="BU5" authorId="1">
      <text>
        <r>
          <rPr>
            <b/>
            <sz val="8"/>
            <color indexed="81"/>
            <rFont val="Tahoma"/>
          </rPr>
          <t>Hint:</t>
        </r>
        <r>
          <rPr>
            <sz val="8"/>
            <color indexed="81"/>
            <rFont val="Tahoma"/>
          </rPr>
          <t xml:space="preserve">
Jammer jumps past skater or cross track</t>
        </r>
      </text>
    </comment>
    <comment ref="BV5" authorId="1">
      <text>
        <r>
          <rPr>
            <b/>
            <sz val="8"/>
            <color indexed="81"/>
            <rFont val="Tahoma"/>
          </rPr>
          <t>Hint:</t>
        </r>
        <r>
          <rPr>
            <sz val="8"/>
            <color indexed="81"/>
            <rFont val="Tahoma"/>
          </rPr>
          <t xml:space="preserve">
Roll off of opposing blocker</t>
        </r>
      </text>
    </comment>
    <comment ref="BW5" authorId="1">
      <text>
        <r>
          <rPr>
            <b/>
            <sz val="8"/>
            <color indexed="81"/>
            <rFont val="Tahoma"/>
            <family val="2"/>
          </rPr>
          <t>Hint:</t>
        </r>
        <r>
          <rPr>
            <sz val="8"/>
            <color indexed="81"/>
            <rFont val="Tahoma"/>
            <family val="2"/>
          </rPr>
          <t xml:space="preserve">
Jammer assists herself with a hip whip/belt whip</t>
        </r>
      </text>
    </comment>
  </commentList>
</comments>
</file>

<file path=xl/comments6.xml><?xml version="1.0" encoding="utf-8"?>
<comments xmlns="http://schemas.openxmlformats.org/spreadsheetml/2006/main">
  <authors>
    <author>Timothy Roy</author>
  </authors>
  <commentList>
    <comment ref="W3" authorId="0">
      <text>
        <r>
          <rPr>
            <b/>
            <sz val="8"/>
            <color indexed="81"/>
            <rFont val="Tahoma"/>
          </rPr>
          <t>Hint:</t>
        </r>
        <r>
          <rPr>
            <sz val="8"/>
            <color indexed="81"/>
            <rFont val="Tahoma"/>
          </rPr>
          <t xml:space="preserve">
Penalty minutes, including unserved minors.</t>
        </r>
      </text>
    </comment>
    <comment ref="Y3" authorId="0">
      <text>
        <r>
          <rPr>
            <b/>
            <sz val="8"/>
            <color indexed="81"/>
            <rFont val="Tahoma"/>
          </rPr>
          <t>Hint:</t>
        </r>
        <r>
          <rPr>
            <sz val="8"/>
            <color indexed="81"/>
            <rFont val="Tahoma"/>
          </rPr>
          <t xml:space="preserve">
Smaller is better</t>
        </r>
      </text>
    </comment>
    <comment ref="Q4" authorId="0">
      <text>
        <r>
          <rPr>
            <b/>
            <sz val="8"/>
            <color indexed="81"/>
            <rFont val="Tahoma"/>
            <family val="2"/>
          </rPr>
          <t>Hint:</t>
        </r>
        <r>
          <rPr>
            <sz val="8"/>
            <color indexed="81"/>
            <rFont val="Tahoma"/>
            <family val="2"/>
          </rPr>
          <t xml:space="preserve">
Insubordination is never a minor penalty.</t>
        </r>
      </text>
    </comment>
    <comment ref="R4" authorId="0">
      <text>
        <r>
          <rPr>
            <b/>
            <sz val="8"/>
            <color indexed="81"/>
            <rFont val="Tahoma"/>
            <family val="2"/>
          </rPr>
          <t>Hint:</t>
        </r>
        <r>
          <rPr>
            <sz val="8"/>
            <color indexed="81"/>
            <rFont val="Tahoma"/>
            <family val="2"/>
          </rPr>
          <t xml:space="preserve">
Misconduct is never a minor penalty.</t>
        </r>
      </text>
    </comment>
    <comment ref="W52" authorId="0">
      <text>
        <r>
          <rPr>
            <b/>
            <sz val="8"/>
            <color indexed="81"/>
            <rFont val="Tahoma"/>
          </rPr>
          <t>Hint:</t>
        </r>
        <r>
          <rPr>
            <sz val="8"/>
            <color indexed="81"/>
            <rFont val="Tahoma"/>
          </rPr>
          <t xml:space="preserve">
Penalty minutes, including unserved minors.</t>
        </r>
      </text>
    </comment>
    <comment ref="Y52" authorId="0">
      <text>
        <r>
          <rPr>
            <b/>
            <sz val="8"/>
            <color indexed="81"/>
            <rFont val="Tahoma"/>
          </rPr>
          <t>Hint:</t>
        </r>
        <r>
          <rPr>
            <sz val="8"/>
            <color indexed="81"/>
            <rFont val="Tahoma"/>
          </rPr>
          <t xml:space="preserve">
Smaller is better</t>
        </r>
      </text>
    </comment>
    <comment ref="Q53" authorId="0">
      <text>
        <r>
          <rPr>
            <b/>
            <sz val="8"/>
            <color indexed="81"/>
            <rFont val="Tahoma"/>
            <family val="2"/>
          </rPr>
          <t>Hint:</t>
        </r>
        <r>
          <rPr>
            <sz val="8"/>
            <color indexed="81"/>
            <rFont val="Tahoma"/>
            <family val="2"/>
          </rPr>
          <t xml:space="preserve">
Insubordination is never a minor penalty.</t>
        </r>
      </text>
    </comment>
  </commentList>
</comments>
</file>

<file path=xl/comments7.xml><?xml version="1.0" encoding="utf-8"?>
<comments xmlns="http://schemas.openxmlformats.org/spreadsheetml/2006/main">
  <authors>
    <author>Timothy Roy</author>
  </authors>
  <commentList>
    <comment ref="A3" authorId="0">
      <text>
        <r>
          <rPr>
            <b/>
            <sz val="8"/>
            <color indexed="81"/>
            <rFont val="Tahoma"/>
          </rPr>
          <t>Hint:</t>
        </r>
        <r>
          <rPr>
            <sz val="8"/>
            <color indexed="81"/>
            <rFont val="Tahoma"/>
          </rPr>
          <t xml:space="preserve">
DO NOT enter bout data onto this page, use the sheets on the Penalties tab.</t>
        </r>
      </text>
    </comment>
  </commentList>
</comments>
</file>

<file path=xl/sharedStrings.xml><?xml version="1.0" encoding="utf-8"?>
<sst xmlns="http://schemas.openxmlformats.org/spreadsheetml/2006/main" count="3115" uniqueCount="594">
  <si>
    <t>Jam</t>
  </si>
  <si>
    <t>#</t>
  </si>
  <si>
    <t>Jammer</t>
  </si>
  <si>
    <t>Pivot</t>
  </si>
  <si>
    <t>SKATER</t>
  </si>
  <si>
    <t>+/-</t>
  </si>
  <si>
    <t>TOT</t>
  </si>
  <si>
    <t>MINORS</t>
  </si>
  <si>
    <t>TEAM</t>
  </si>
  <si>
    <t>1/4 TRACK</t>
  </si>
  <si>
    <t>WHIP</t>
  </si>
  <si>
    <t>PUSH</t>
  </si>
  <si>
    <t>DOZER</t>
  </si>
  <si>
    <t>BOX</t>
  </si>
  <si>
    <t>TEAM:</t>
  </si>
  <si>
    <t>Team:</t>
  </si>
  <si>
    <t xml:space="preserve">Lineup Tracker: </t>
  </si>
  <si>
    <t>NP</t>
  </si>
  <si>
    <t>GP</t>
  </si>
  <si>
    <t>PENALTY MINUTES</t>
  </si>
  <si>
    <t>JAM</t>
  </si>
  <si>
    <t>G</t>
  </si>
  <si>
    <t>S</t>
  </si>
  <si>
    <t>P</t>
  </si>
  <si>
    <t>B</t>
  </si>
  <si>
    <t>O</t>
  </si>
  <si>
    <t>TOTAL</t>
  </si>
  <si>
    <t>SCOREKEEPER:</t>
  </si>
  <si>
    <t>JAMMER</t>
  </si>
  <si>
    <t>Elbows</t>
  </si>
  <si>
    <t>Illegal Procedure</t>
  </si>
  <si>
    <t>Gross Misconduct</t>
  </si>
  <si>
    <t>E</t>
  </si>
  <si>
    <t>F</t>
  </si>
  <si>
    <t>C</t>
  </si>
  <si>
    <t>M</t>
  </si>
  <si>
    <t>I</t>
  </si>
  <si>
    <t>X</t>
  </si>
  <si>
    <t>H</t>
  </si>
  <si>
    <t>PM</t>
  </si>
  <si>
    <t>1    2    3    4    5    6    7    8    9    10    11    12    13    14    15    16    17    18    19    20    21    22    23    24    25</t>
  </si>
  <si>
    <t>Jam Total</t>
  </si>
  <si>
    <t>Cut Track</t>
  </si>
  <si>
    <t xml:space="preserve">TOTAL </t>
  </si>
  <si>
    <t>PERIOD TOTALS</t>
  </si>
  <si>
    <t>Passes</t>
  </si>
  <si>
    <t>Section 1. VENUE &amp; ROSTERS (Complete BEFORE the bout)</t>
  </si>
  <si>
    <t>Location:</t>
  </si>
  <si>
    <t>Date:</t>
  </si>
  <si>
    <t># of players</t>
  </si>
  <si>
    <t>Referee Name</t>
  </si>
  <si>
    <t>Points</t>
  </si>
  <si>
    <t>Section 2. SCORE (Complete DURING or IMMEDIATELY AFTER bout)</t>
  </si>
  <si>
    <t>HOME TEAM</t>
  </si>
  <si>
    <t>VISITING TEAM</t>
  </si>
  <si>
    <t>Period 1</t>
  </si>
  <si>
    <t>Penalties</t>
  </si>
  <si>
    <t>Period 2</t>
  </si>
  <si>
    <t>Section 3. CERTIFICATION (Complete IMMEDIATELY AFTER Bout)</t>
  </si>
  <si>
    <t>Skate Name:</t>
  </si>
  <si>
    <t>Legal Name:</t>
  </si>
  <si>
    <t xml:space="preserve">Signature: </t>
  </si>
  <si>
    <t>Head Referee</t>
  </si>
  <si>
    <t>LEAGUE</t>
  </si>
  <si>
    <t>Start Time:</t>
  </si>
  <si>
    <t>End Time:</t>
  </si>
  <si>
    <t>H O M E    T E A M</t>
  </si>
  <si>
    <t>V I S I T I N G    T E A M</t>
  </si>
  <si>
    <t>Skater Name</t>
  </si>
  <si>
    <t>Skater #</t>
  </si>
  <si>
    <t>VENUE NAME</t>
  </si>
  <si>
    <t>CITY</t>
  </si>
  <si>
    <t>Maj</t>
  </si>
  <si>
    <t>Min</t>
  </si>
  <si>
    <t>Home Team Captain</t>
  </si>
  <si>
    <t>Visiting Team Captain</t>
  </si>
  <si>
    <t>Non-Skating Official Position</t>
  </si>
  <si>
    <t>LIST OF NON-SKATING OFFICIALS/STAT TRACKERS</t>
  </si>
  <si>
    <t>PENALTY TRACKER:</t>
  </si>
  <si>
    <t>LOST</t>
  </si>
  <si>
    <t>LEAD</t>
  </si>
  <si>
    <t>CALL</t>
  </si>
  <si>
    <t>INJ.</t>
  </si>
  <si>
    <t>LEAD +/-</t>
  </si>
  <si>
    <t>LEAD %</t>
  </si>
  <si>
    <t>TOTAL +/-</t>
  </si>
  <si>
    <t>PIVOT</t>
  </si>
  <si>
    <t>BLOCKER</t>
  </si>
  <si>
    <t>CALLED</t>
  </si>
  <si>
    <t>LEAD JAMMER</t>
  </si>
  <si>
    <t>POINTS</t>
  </si>
  <si>
    <t>GHOST PTS.</t>
  </si>
  <si>
    <t>GR. SLAMS</t>
  </si>
  <si>
    <t>PIVOT +/-</t>
  </si>
  <si>
    <t>BLOCK +/-</t>
  </si>
  <si>
    <t>BULLDOZER</t>
  </si>
  <si>
    <t>ASSISTS</t>
  </si>
  <si>
    <t>ATTACKS</t>
  </si>
  <si>
    <t>MISSED HIT</t>
  </si>
  <si>
    <t>ERRORS</t>
  </si>
  <si>
    <t>MAJORS</t>
  </si>
  <si>
    <t>PENALTIES</t>
  </si>
  <si>
    <t>ASSIST %</t>
  </si>
  <si>
    <t>OFF/DEF ACTIONS</t>
  </si>
  <si>
    <t>JAMS PLAYED</t>
  </si>
  <si>
    <t>FORCEOUT</t>
  </si>
  <si>
    <t>JAM REF:</t>
  </si>
  <si>
    <t>OFFENSIVE BLOCK</t>
  </si>
  <si>
    <t>OFFENSIVE KNOCKDOWN</t>
  </si>
  <si>
    <t>HIT ON JAMMER</t>
  </si>
  <si>
    <t>JAMMER KNOCKDOWN</t>
  </si>
  <si>
    <t>Position</t>
  </si>
  <si>
    <t>League</t>
  </si>
  <si>
    <t>Cert.</t>
  </si>
  <si>
    <t>Official/Tracker's Name</t>
  </si>
  <si>
    <t>Certification</t>
  </si>
  <si>
    <t>EXPULSION</t>
  </si>
  <si>
    <t>FOLLOWING JAMMER FROM:</t>
  </si>
  <si>
    <t>Blocker</t>
  </si>
  <si>
    <t>Jams</t>
  </si>
  <si>
    <t>BOUT TOTAL POINTS:</t>
  </si>
  <si>
    <t>PENALTIES:</t>
  </si>
  <si>
    <t>TOTAL POINTS:</t>
  </si>
  <si>
    <t>Lead</t>
  </si>
  <si>
    <t>BLOCK ASSIST</t>
  </si>
  <si>
    <t>Insubordination</t>
  </si>
  <si>
    <t>Block Assist</t>
  </si>
  <si>
    <t>KD's</t>
  </si>
  <si>
    <t>ATTACK %</t>
  </si>
  <si>
    <t>ACTION %</t>
  </si>
  <si>
    <t>PPJ</t>
  </si>
  <si>
    <t>JUKED</t>
  </si>
  <si>
    <t>INEFFECTIVE HIT</t>
  </si>
  <si>
    <t>KNOCKED DOWN</t>
  </si>
  <si>
    <t>HIT AND FALL</t>
  </si>
  <si>
    <t>JUKE</t>
  </si>
  <si>
    <t>JUMP</t>
  </si>
  <si>
    <t>HIP WHIP</t>
  </si>
  <si>
    <t>ROLLOFF</t>
  </si>
  <si>
    <t>OFF BLK ASSIST</t>
  </si>
  <si>
    <t>Action/Jam</t>
  </si>
  <si>
    <t>ATT/JAM</t>
  </si>
  <si>
    <t>AST/JAM</t>
  </si>
  <si>
    <t>MVP</t>
  </si>
  <si>
    <t>After the bout, transcribe the information from the sheets:</t>
  </si>
  <si>
    <t>Score P.1 &amp; 2</t>
  </si>
  <si>
    <t>Penalties P.1 &amp; 2</t>
  </si>
  <si>
    <t>Lineup P.1 &amp; 2</t>
  </si>
  <si>
    <t>Actions P.1 &amp; 2 (if used)</t>
  </si>
  <si>
    <t>Errors P.1 &amp; 2 (if used)</t>
  </si>
  <si>
    <t xml:space="preserve">Women's Flat Track Derby Association </t>
  </si>
  <si>
    <t>Instructions</t>
  </si>
  <si>
    <t>Game Summary</t>
  </si>
  <si>
    <t>Naming Convention</t>
  </si>
  <si>
    <r>
      <t xml:space="preserve">DUE: </t>
    </r>
    <r>
      <rPr>
        <sz val="10"/>
        <rFont val="Arial"/>
        <family val="2"/>
      </rPr>
      <t>2 weeks after bout date</t>
    </r>
  </si>
  <si>
    <t>Please do not abbreviate your league or team when naming documents for sanctioning.</t>
  </si>
  <si>
    <t>1.</t>
  </si>
  <si>
    <t>2.</t>
  </si>
  <si>
    <t>3.</t>
  </si>
  <si>
    <t>4.</t>
  </si>
  <si>
    <t>5.</t>
  </si>
  <si>
    <t>6.</t>
  </si>
  <si>
    <t>7.</t>
  </si>
  <si>
    <t>Workbook Instructions</t>
  </si>
  <si>
    <t>Nothing on this page should be manually entered, it is populated by the other sheets in the workbook.</t>
  </si>
  <si>
    <t>ACTION TRACKER:</t>
  </si>
  <si>
    <t>(two sheets, opposite teams covered)</t>
  </si>
  <si>
    <t>PERIOD 1</t>
  </si>
  <si>
    <t>PERIOD 2</t>
  </si>
  <si>
    <t>Penalty Types</t>
  </si>
  <si>
    <t>MINOR TOTALS</t>
  </si>
  <si>
    <t>MAJOR TOTALS</t>
  </si>
  <si>
    <t>SCORE</t>
  </si>
  <si>
    <t>JAM TIME</t>
  </si>
  <si>
    <t>PACK LAPS</t>
  </si>
  <si>
    <t>M   I   N   O   R   S   /   M   A   J   O   R   S</t>
  </si>
  <si>
    <t>INEFFECTIVE</t>
  </si>
  <si>
    <t>HIT &amp; FALL</t>
  </si>
  <si>
    <t>NO IMPACT</t>
  </si>
  <si>
    <t>HITTING ACCURACY</t>
  </si>
  <si>
    <t>EFFECTIVE HITTING</t>
  </si>
  <si>
    <t>EFFECTIVE BLOCKING</t>
  </si>
  <si>
    <t>AVG +/-</t>
  </si>
  <si>
    <t>N</t>
  </si>
  <si>
    <t>Multi-Player Block</t>
  </si>
  <si>
    <t>Misconduct</t>
  </si>
  <si>
    <t>L</t>
  </si>
  <si>
    <t>Z</t>
  </si>
  <si>
    <t>1 2 3 4    5 6 7 8</t>
  </si>
  <si>
    <t>ROSTERS</t>
  </si>
  <si>
    <t xml:space="preserve">Doing this will automatically populate the Team Pen, Actions and Errors sheets for bout usage. </t>
  </si>
  <si>
    <t>If there is an empty in the either roster input "-" in Number and Name columns</t>
  </si>
  <si>
    <r>
      <t xml:space="preserve">Print out the following tabs </t>
    </r>
    <r>
      <rPr>
        <b/>
        <sz val="10"/>
        <color indexed="45"/>
        <rFont val="Arial"/>
        <family val="2"/>
      </rPr>
      <t xml:space="preserve">(PINK) </t>
    </r>
    <r>
      <rPr>
        <b/>
        <sz val="10"/>
        <rFont val="Arial"/>
        <family val="2"/>
      </rPr>
      <t>for use DURING the bout:</t>
    </r>
  </si>
  <si>
    <r>
      <t xml:space="preserve">Print out the following tabs </t>
    </r>
    <r>
      <rPr>
        <b/>
        <sz val="10"/>
        <color indexed="49"/>
        <rFont val="Arial"/>
        <family val="2"/>
      </rPr>
      <t>(AQUA)</t>
    </r>
    <r>
      <rPr>
        <b/>
        <sz val="10"/>
        <color indexed="45"/>
        <rFont val="Arial"/>
        <family val="2"/>
      </rPr>
      <t xml:space="preserve"> </t>
    </r>
    <r>
      <rPr>
        <b/>
        <sz val="10"/>
        <rFont val="Arial"/>
        <family val="2"/>
      </rPr>
      <t>for use DURING the bout (if possible):</t>
    </r>
  </si>
  <si>
    <t>Jam P.1 &amp; P.2 (if used)</t>
  </si>
  <si>
    <t>(one sheet, for use by Jam Timer)</t>
  </si>
  <si>
    <t>% Pack</t>
  </si>
  <si>
    <t>% Jammer</t>
  </si>
  <si>
    <t>V.T.A.R.</t>
  </si>
  <si>
    <t>POINTS FOR/AGAINST &amp; PLUS/MINUS</t>
  </si>
  <si>
    <t>JAMMER ACTIONS</t>
  </si>
  <si>
    <t>PTS AGAINST</t>
  </si>
  <si>
    <t>Expulsion/suspension notes:</t>
  </si>
  <si>
    <t xml:space="preserve">Game Summary and tabs in Pink are the mandatory pieces of the stats workbook required for Sanctioning.  </t>
  </si>
  <si>
    <r>
      <t>PLEASE NOTE</t>
    </r>
    <r>
      <rPr>
        <sz val="10"/>
        <rFont val="Arial"/>
        <family val="2"/>
      </rPr>
      <t xml:space="preserve">: It is highly recommended that the teams negotiate for captains from both teams to have a copy of all documents.  The host league is responsible for turning them in, but documents will be accepted from either team, so it is worthwhile for the visiting team to have a backup. </t>
    </r>
  </si>
  <si>
    <t>Pass 2</t>
  </si>
  <si>
    <t xml:space="preserve"> Pass 3</t>
  </si>
  <si>
    <t>Pass 4</t>
  </si>
  <si>
    <t>Pass 5</t>
  </si>
  <si>
    <t>Pass 6</t>
  </si>
  <si>
    <t>Pass 7</t>
  </si>
  <si>
    <t>*NOTE: THERE ARE INSTRUCTIONAL COMMENTS IN CELLS &amp; AT THE BOTTOM OF EACH SHEET*</t>
  </si>
  <si>
    <t>Note: The directions on what pages to print are not needed if you use Excel or viewer to print.</t>
  </si>
  <si>
    <t>Jam #</t>
  </si>
  <si>
    <t>Jam Row</t>
  </si>
  <si>
    <t>Per 1</t>
  </si>
  <si>
    <t>Home</t>
  </si>
  <si>
    <t>Away</t>
  </si>
  <si>
    <t>Per 2</t>
  </si>
  <si>
    <t>Team Pts</t>
  </si>
  <si>
    <t>Lead +/-</t>
  </si>
  <si>
    <t>GP B</t>
  </si>
  <si>
    <t>GP J</t>
  </si>
  <si>
    <t>GP N</t>
  </si>
  <si>
    <t>GP O</t>
  </si>
  <si>
    <t>Total</t>
  </si>
  <si>
    <t>Lost</t>
  </si>
  <si>
    <t>Call</t>
  </si>
  <si>
    <t>Inj</t>
  </si>
  <si>
    <t>GP: N</t>
  </si>
  <si>
    <t>GP: O</t>
  </si>
  <si>
    <t>GP / Pass</t>
  </si>
  <si>
    <t>Time</t>
  </si>
  <si>
    <t>Pts / Min</t>
  </si>
  <si>
    <t>Hide these columns!</t>
  </si>
  <si>
    <t>Per 2 Total</t>
  </si>
  <si>
    <t>Per 1 Total</t>
  </si>
  <si>
    <t>Sk #</t>
  </si>
  <si>
    <t>Sk Name</t>
  </si>
  <si>
    <t>Minors</t>
  </si>
  <si>
    <t>Majors</t>
  </si>
  <si>
    <t>Penalty Minutes</t>
  </si>
  <si>
    <t>Eject/Expel</t>
  </si>
  <si>
    <t>W F T D A    R E Q U I R E D    S T A N D A R D I Z E D   S T A T S</t>
  </si>
  <si>
    <t>The sections: Offensive/Defensive actions, Per Jam, Errors, +/- and Overall do not have to be filled in as they depend on information from the extra credit workbook section.</t>
  </si>
  <si>
    <t>Totals</t>
  </si>
  <si>
    <r>
      <rPr>
        <b/>
        <sz val="8"/>
        <rFont val="Tahoma"/>
        <family val="2"/>
      </rPr>
      <t>CARRY OVER</t>
    </r>
    <r>
      <rPr>
        <sz val="8"/>
        <rFont val="Tahoma"/>
        <family val="2"/>
      </rPr>
      <t>: For penalties that carry over from a previous period, shade the equivalent number of boxes.</t>
    </r>
  </si>
  <si>
    <t>JAM TIMER:</t>
  </si>
  <si>
    <t>EVENT</t>
  </si>
  <si>
    <t>TEAM/SKATER</t>
  </si>
  <si>
    <t>Laps/Min</t>
  </si>
  <si>
    <t>Pts/Min</t>
  </si>
  <si>
    <t>A</t>
  </si>
  <si>
    <t>TIMEOUTS TAKEN</t>
  </si>
  <si>
    <t>REVIEW</t>
  </si>
  <si>
    <t>NAME</t>
  </si>
  <si>
    <t>Identify captains and alternates before game. Indicate time on period clock when TO or OR used.</t>
  </si>
  <si>
    <t xml:space="preserve">Other EVENTs: </t>
  </si>
  <si>
    <t xml:space="preserve">Skater EVENTs: </t>
  </si>
  <si>
    <t xml:space="preserve">Team EVENTs: </t>
  </si>
  <si>
    <r>
      <t xml:space="preserve">Record </t>
    </r>
    <r>
      <rPr>
        <b/>
        <sz val="10"/>
        <rFont val="Tahoma"/>
        <family val="2"/>
      </rPr>
      <t>T</t>
    </r>
    <r>
      <rPr>
        <sz val="10"/>
        <rFont val="Tahoma"/>
        <family val="2"/>
      </rPr>
      <t xml:space="preserve"> for team timeout or </t>
    </r>
    <r>
      <rPr>
        <b/>
        <sz val="10"/>
        <rFont val="Tahoma"/>
        <family val="2"/>
      </rPr>
      <t>R</t>
    </r>
    <r>
      <rPr>
        <sz val="10"/>
        <rFont val="Tahoma"/>
        <family val="2"/>
      </rPr>
      <t xml:space="preserve"> for official review, and indicate the team.</t>
    </r>
  </si>
  <si>
    <r>
      <t xml:space="preserve">Record </t>
    </r>
    <r>
      <rPr>
        <b/>
        <sz val="10"/>
        <rFont val="Tahoma"/>
        <family val="2"/>
      </rPr>
      <t>INJ</t>
    </r>
    <r>
      <rPr>
        <sz val="10"/>
        <rFont val="Tahoma"/>
        <family val="2"/>
      </rPr>
      <t xml:space="preserve"> for jam-ending injury or </t>
    </r>
    <r>
      <rPr>
        <b/>
        <sz val="10"/>
        <rFont val="Tahoma"/>
        <family val="2"/>
      </rPr>
      <t>EX</t>
    </r>
    <r>
      <rPr>
        <sz val="10"/>
        <rFont val="Tahoma"/>
        <family val="2"/>
      </rPr>
      <t xml:space="preserve"> for expulsion, indicate skater color &amp; number.</t>
    </r>
  </si>
  <si>
    <r>
      <t xml:space="preserve">Record </t>
    </r>
    <r>
      <rPr>
        <b/>
        <sz val="10"/>
        <rFont val="Tahoma"/>
        <family val="2"/>
      </rPr>
      <t>OFF</t>
    </r>
    <r>
      <rPr>
        <sz val="10"/>
        <rFont val="Tahoma"/>
        <family val="2"/>
      </rPr>
      <t xml:space="preserve"> for any other official timeout. </t>
    </r>
  </si>
  <si>
    <t>Per</t>
  </si>
  <si>
    <t>Pos</t>
  </si>
  <si>
    <t>Box Staff:</t>
  </si>
  <si>
    <t>Team</t>
  </si>
  <si>
    <t>Stand</t>
  </si>
  <si>
    <t>Done</t>
  </si>
  <si>
    <t>In</t>
  </si>
  <si>
    <t>Stopwatch at End of Jam</t>
  </si>
  <si>
    <t>Penalty Codes</t>
  </si>
  <si>
    <t>Block with the Head</t>
  </si>
  <si>
    <t>Out of Play</t>
  </si>
  <si>
    <t>Skating out of Bounds</t>
  </si>
  <si>
    <t>Major - circle it!</t>
  </si>
  <si>
    <t>Forearms / Hands</t>
  </si>
  <si>
    <t>Cutting the Track</t>
  </si>
  <si>
    <t>Total B</t>
  </si>
  <si>
    <t>Pack</t>
  </si>
  <si>
    <t>% Total</t>
  </si>
  <si>
    <t>% Pivot</t>
  </si>
  <si>
    <t>% Total B</t>
  </si>
  <si>
    <t>Total Jams</t>
  </si>
  <si>
    <t>Home Team Lead</t>
  </si>
  <si>
    <t>Away Team Lead</t>
  </si>
  <si>
    <t>Skater: Points For</t>
  </si>
  <si>
    <t>Skater: Points Against</t>
  </si>
  <si>
    <t>Skater Summary</t>
  </si>
  <si>
    <t>Skater: +/-</t>
  </si>
  <si>
    <t>Home Team Skaters</t>
  </si>
  <si>
    <t>Away Team Skaters</t>
  </si>
  <si>
    <t>Box P</t>
  </si>
  <si>
    <t>Ghost P</t>
  </si>
  <si>
    <t>Box: B</t>
  </si>
  <si>
    <t>Box: J</t>
  </si>
  <si>
    <t>Clockwise Block</t>
  </si>
  <si>
    <t>Avg:</t>
  </si>
  <si>
    <r>
      <t>1/4 TRACK</t>
    </r>
    <r>
      <rPr>
        <sz val="8"/>
        <rFont val="Tahoma"/>
        <family val="2"/>
      </rPr>
      <t xml:space="preserve"> - Positional blocking/cumulative, </t>
    </r>
    <r>
      <rPr>
        <b/>
        <sz val="8"/>
        <rFont val="Tahoma"/>
        <family val="2"/>
      </rPr>
      <t>FORCEOUT</t>
    </r>
    <r>
      <rPr>
        <sz val="8"/>
        <rFont val="Tahoma"/>
        <family val="2"/>
      </rPr>
      <t xml:space="preserve"> - Lean Jammer back in pack/out of position, </t>
    </r>
    <r>
      <rPr>
        <b/>
        <sz val="8"/>
        <rFont val="Tahoma"/>
        <family val="2"/>
      </rPr>
      <t>JAMMER HIT</t>
    </r>
    <r>
      <rPr>
        <sz val="8"/>
        <rFont val="Tahoma"/>
        <family val="2"/>
      </rPr>
      <t xml:space="preserve"> - Stops forward progress, knocks back in pack or out</t>
    </r>
  </si>
  <si>
    <r>
      <t>BLOCK ASSIST</t>
    </r>
    <r>
      <rPr>
        <sz val="8"/>
        <rFont val="Tahoma"/>
        <family val="2"/>
      </rPr>
      <t xml:space="preserve"> - Helping a teammate into the jammer resulting in Defensive Manuever</t>
    </r>
    <r>
      <rPr>
        <b/>
        <sz val="8"/>
        <rFont val="Tahoma"/>
        <family val="2"/>
      </rPr>
      <t xml:space="preserve">    KNOCKDOWN </t>
    </r>
    <r>
      <rPr>
        <sz val="8"/>
        <rFont val="Tahoma"/>
        <family val="2"/>
      </rPr>
      <t xml:space="preserve">- Hit knocks jammer </t>
    </r>
    <r>
      <rPr>
        <sz val="10"/>
        <rFont val="Arial"/>
      </rPr>
      <t>to the ground (at least one knee)</t>
    </r>
  </si>
  <si>
    <r>
      <t>WHIP, PUSH, BULLDOZER</t>
    </r>
    <r>
      <rPr>
        <sz val="8"/>
        <rFont val="Tahoma"/>
        <family val="2"/>
      </rPr>
      <t xml:space="preserve">  - one for each opponent passed.  </t>
    </r>
    <r>
      <rPr>
        <b/>
        <sz val="8"/>
        <rFont val="Tahoma"/>
        <family val="2"/>
      </rPr>
      <t>OFFENSIVE BLOCK/KNOCKDOWN</t>
    </r>
    <r>
      <rPr>
        <sz val="8"/>
        <rFont val="Tahoma"/>
        <family val="2"/>
      </rPr>
      <t xml:space="preserve"> - Clears or defends a path for the jammer, one per opponent affected. </t>
    </r>
  </si>
  <si>
    <r>
      <t>BEST PRACTICE</t>
    </r>
    <r>
      <rPr>
        <sz val="8"/>
        <rFont val="Tahoma"/>
        <family val="2"/>
      </rPr>
      <t>:  Focus on the Offensive team's jammer and be aware of what stops her and helps her through, especially holes opened up in front of her.</t>
    </r>
  </si>
  <si>
    <r>
      <t>INEFFECTIVE HIT</t>
    </r>
    <r>
      <rPr>
        <sz val="8"/>
        <rFont val="Tahoma"/>
        <family val="2"/>
      </rPr>
      <t xml:space="preserve"> - Hit lands, but does not result in Hit on Jammer, ForceOut or Jammer Knockdown, </t>
    </r>
    <r>
      <rPr>
        <b/>
        <sz val="8"/>
        <rFont val="Tahoma"/>
        <family val="2"/>
      </rPr>
      <t>KNOCKED DOWN</t>
    </r>
    <r>
      <rPr>
        <sz val="8"/>
        <rFont val="Tahoma"/>
        <family val="2"/>
      </rPr>
      <t xml:space="preserve"> - Skater is knocked down (off or def)</t>
    </r>
  </si>
  <si>
    <r>
      <t>HIT &amp; FALL</t>
    </r>
    <r>
      <rPr>
        <sz val="8"/>
        <rFont val="Tahoma"/>
        <family val="2"/>
      </rPr>
      <t xml:space="preserve"> - Skater lands hit (may be ineffective) but falls as a result, </t>
    </r>
    <r>
      <rPr>
        <b/>
        <sz val="8"/>
        <rFont val="Tahoma"/>
        <family val="2"/>
      </rPr>
      <t>HIP WHIP</t>
    </r>
    <r>
      <rPr>
        <sz val="8"/>
        <rFont val="Tahoma"/>
        <family val="2"/>
      </rPr>
      <t xml:space="preserve"> - Jammer self-whip off teammate, </t>
    </r>
    <r>
      <rPr>
        <b/>
        <sz val="8"/>
        <rFont val="Tahoma"/>
        <family val="2"/>
      </rPr>
      <t>OFF BLK ASSIST</t>
    </r>
    <r>
      <rPr>
        <sz val="8"/>
        <rFont val="Tahoma"/>
        <family val="2"/>
      </rPr>
      <t xml:space="preserve"> - Assist a teammate into an Off Blk</t>
    </r>
  </si>
  <si>
    <r>
      <t>JUKE</t>
    </r>
    <r>
      <rPr>
        <sz val="8"/>
        <rFont val="Tahoma"/>
        <family val="2"/>
      </rPr>
      <t xml:space="preserve"> - Fake out, allows Jammer to gain positional advantage or dodge, </t>
    </r>
    <r>
      <rPr>
        <b/>
        <sz val="8"/>
        <rFont val="Tahoma"/>
        <family val="2"/>
      </rPr>
      <t>JUMP</t>
    </r>
    <r>
      <rPr>
        <sz val="8"/>
        <rFont val="Tahoma"/>
        <family val="2"/>
      </rPr>
      <t xml:space="preserve"> - Jammer jumps past skater or cross track, </t>
    </r>
    <r>
      <rPr>
        <b/>
        <sz val="8"/>
        <rFont val="Tahoma"/>
        <family val="2"/>
      </rPr>
      <t>ROLLOFF</t>
    </r>
    <r>
      <rPr>
        <sz val="8"/>
        <rFont val="Tahoma"/>
        <family val="2"/>
      </rPr>
      <t xml:space="preserve"> - Roll off of opposing blocker</t>
    </r>
  </si>
  <si>
    <t>Jammer's Number</t>
  </si>
  <si>
    <r>
      <rPr>
        <b/>
        <sz val="8"/>
        <rFont val="Tahoma"/>
        <family val="2"/>
      </rPr>
      <t>PENALTY MINUTES</t>
    </r>
    <r>
      <rPr>
        <sz val="8"/>
        <rFont val="Tahoma"/>
        <family val="2"/>
      </rPr>
      <t xml:space="preserve">: Enter codes for major penalties in the minutes column. Use </t>
    </r>
    <r>
      <rPr>
        <b/>
        <sz val="8"/>
        <rFont val="Tahoma"/>
        <family val="2"/>
      </rPr>
      <t>4</t>
    </r>
    <r>
      <rPr>
        <sz val="8"/>
        <rFont val="Tahoma"/>
        <family val="2"/>
      </rPr>
      <t>s for turns in box for four minors.</t>
    </r>
  </si>
  <si>
    <r>
      <t>JUKED</t>
    </r>
    <r>
      <rPr>
        <sz val="8"/>
        <rFont val="Tahoma"/>
        <family val="2"/>
      </rPr>
      <t xml:space="preserve"> - Skater is faked out by the Jammer, causing them to lose positional advantage or miss a hit, </t>
    </r>
    <r>
      <rPr>
        <b/>
        <sz val="8"/>
        <rFont val="Tahoma"/>
        <family val="2"/>
      </rPr>
      <t>MISSED HIT</t>
    </r>
    <r>
      <rPr>
        <sz val="8"/>
        <rFont val="Tahoma"/>
        <family val="2"/>
      </rPr>
      <t xml:space="preserve"> - W</t>
    </r>
    <r>
      <rPr>
        <sz val="10"/>
        <rFont val="Arial"/>
        <family val="2"/>
      </rPr>
      <t>hen a skater misses a Hit on Jammer (no juke)</t>
    </r>
  </si>
  <si>
    <t>Back Block</t>
  </si>
  <si>
    <t>Forearms</t>
  </si>
  <si>
    <t>Block OOB</t>
  </si>
  <si>
    <t>Low Block</t>
  </si>
  <si>
    <t>Multi-Player</t>
  </si>
  <si>
    <t>Skating OOB</t>
  </si>
  <si>
    <t>Block w/ Head</t>
  </si>
  <si>
    <t>Avg Minors / Jam:</t>
  </si>
  <si>
    <t>Team Total Minors as % of Bout Total:</t>
  </si>
  <si>
    <t>… vs opponent:</t>
  </si>
  <si>
    <t>Avg Majors / Jam:</t>
  </si>
  <si>
    <t>Team Total Majors as % of Bout Total:</t>
  </si>
  <si>
    <t>of Bout Total Penalty Minutes</t>
  </si>
  <si>
    <r>
      <t>BEST PRACTICE</t>
    </r>
    <r>
      <rPr>
        <sz val="8"/>
        <rFont val="Tahoma"/>
        <family val="2"/>
      </rPr>
      <t>:  Focus on the offensive team's jammer and be aware of what stops her and helps her through, especially holes opened up in front of her.</t>
    </r>
  </si>
  <si>
    <r>
      <t>BLOCK ASSIST</t>
    </r>
    <r>
      <rPr>
        <sz val="8"/>
        <rFont val="Tahoma"/>
        <family val="2"/>
      </rPr>
      <t xml:space="preserve"> - Helping a teammate into the jammer resulting in defensive manuever</t>
    </r>
    <r>
      <rPr>
        <b/>
        <sz val="8"/>
        <rFont val="Tahoma"/>
        <family val="2"/>
      </rPr>
      <t xml:space="preserve">    KNOCKDOWN </t>
    </r>
    <r>
      <rPr>
        <sz val="8"/>
        <rFont val="Tahoma"/>
        <family val="2"/>
      </rPr>
      <t xml:space="preserve">- Hit knocks jammer </t>
    </r>
    <r>
      <rPr>
        <sz val="10"/>
        <rFont val="Arial"/>
      </rPr>
      <t>to the ground (at least one knee)</t>
    </r>
  </si>
  <si>
    <t>Skate OOB</t>
  </si>
  <si>
    <t>Insubord'n</t>
  </si>
  <si>
    <t>Illegal Proc</t>
  </si>
  <si>
    <t>ST/PRV</t>
  </si>
  <si>
    <t>BOUT #</t>
  </si>
  <si>
    <r>
      <t>Per.</t>
    </r>
    <r>
      <rPr>
        <b/>
        <sz val="10"/>
        <rFont val="Tahoma"/>
        <family val="2"/>
      </rPr>
      <t>1</t>
    </r>
  </si>
  <si>
    <t>(four sheets, two for each team)</t>
  </si>
  <si>
    <t>Score</t>
  </si>
  <si>
    <t>Lineup</t>
  </si>
  <si>
    <t>(four sheets, opposite teams covered)</t>
  </si>
  <si>
    <t>Actions</t>
  </si>
  <si>
    <t>Errors</t>
  </si>
  <si>
    <t>Game Total</t>
  </si>
  <si>
    <t>Pass 8</t>
  </si>
  <si>
    <t>Expulsion</t>
  </si>
  <si>
    <t>(Gross)</t>
  </si>
  <si>
    <t>Minor or</t>
  </si>
  <si>
    <t>Major</t>
  </si>
  <si>
    <t>Major or</t>
  </si>
  <si>
    <t>WFTDA Interleague Bout Reporting Form (IBRF)</t>
  </si>
  <si>
    <t>B O U T     A W A R D S</t>
  </si>
  <si>
    <r>
      <t xml:space="preserve"> A scanned IBRF with signatures and the completed stats are due within 2 weeks of bout date to:</t>
    </r>
    <r>
      <rPr>
        <sz val="9"/>
        <rFont val="Tahoma"/>
        <family val="2"/>
      </rPr>
      <t xml:space="preserve"> </t>
    </r>
    <r>
      <rPr>
        <b/>
        <u/>
        <sz val="9"/>
        <color indexed="12"/>
        <rFont val="Tahoma"/>
        <family val="2"/>
      </rPr>
      <t>sanctioning@wftda.com</t>
    </r>
  </si>
  <si>
    <t>Head NSO/Scorekeeper</t>
  </si>
  <si>
    <r>
      <t xml:space="preserve">IBRF must be signed and the original copy scanned.  Scanned IBRF and required Stats workbook must be emailed to </t>
    </r>
    <r>
      <rPr>
        <b/>
        <u/>
        <sz val="10"/>
        <color indexed="12"/>
        <rFont val="Arial"/>
        <family val="2"/>
      </rPr>
      <t>sanctioning@wftda.com</t>
    </r>
    <r>
      <rPr>
        <sz val="10"/>
        <rFont val="Arial"/>
        <family val="2"/>
      </rPr>
      <t xml:space="preserve"> within two weeks of the bout date.</t>
    </r>
  </si>
  <si>
    <t>IBRF</t>
  </si>
  <si>
    <t>Tabs in Aqua are not required but when filled out will complete the Game Summary tab and provide more detailed stats information.</t>
  </si>
  <si>
    <t>Blue tabs are optional sheets for printing only that you may find useful. One Penalty Tracker tab puts both teams on a single sheet, enter the data on the pink Penalties tab, not on the blue O.P.T. tab. Penalty Box tab has a log for penalty box timekeepers. Whiteboards tab is a handy reference sheet to tape to the back of your white boards.</t>
  </si>
  <si>
    <t>IBRF &amp; Standardized Stats Calculator</t>
  </si>
  <si>
    <t>Fill out the Roster on the IBRF tab before printing sheets.  It will populate the workbook. Be sure to</t>
  </si>
  <si>
    <t>enter the date of the bout and the team names before printing, otherwise the forms will print out as</t>
  </si>
  <si>
    <t>"Home Team vs Away Team" with no dates (so the sheets can be used for scrimmages).</t>
  </si>
  <si>
    <r>
      <t xml:space="preserve">Please name your Stats doc: </t>
    </r>
    <r>
      <rPr>
        <b/>
        <sz val="10"/>
        <rFont val="Arial"/>
        <family val="2"/>
      </rPr>
      <t>STATS-YYMMDD_hostleague_vs_visitorleague</t>
    </r>
    <r>
      <rPr>
        <sz val="10"/>
        <rFont val="Arial"/>
        <family val="2"/>
      </rPr>
      <t xml:space="preserve">.  Example: "STATS-080216_TucsonRollerDerby_vs_TexasRollergirls". Please name your scanned IBRF: </t>
    </r>
    <r>
      <rPr>
        <b/>
        <sz val="10"/>
        <rFont val="Arial"/>
        <family val="2"/>
      </rPr>
      <t>IBRF-YYMMDD_hostleague_vs_visitorleague</t>
    </r>
    <r>
      <rPr>
        <sz val="10"/>
        <rFont val="Arial"/>
        <family val="2"/>
      </rPr>
      <t>.  Example:</t>
    </r>
    <r>
      <rPr>
        <b/>
        <sz val="10"/>
        <rFont val="Arial"/>
        <family val="2"/>
      </rPr>
      <t xml:space="preserve"> </t>
    </r>
    <r>
      <rPr>
        <sz val="10"/>
        <rFont val="Arial"/>
        <family val="2"/>
      </rPr>
      <t>IBRF-080216_TexasRollergirls_vs_TucsonRollerDerby</t>
    </r>
  </si>
  <si>
    <t>ERROR TRACKER:</t>
  </si>
  <si>
    <t>TEAM SUMMARIES</t>
  </si>
  <si>
    <t xml:space="preserve">Expulsion/Suspension Documentation Form </t>
  </si>
  <si>
    <t xml:space="preserve">This form is used to document any cases of expulsion/suspension during a WFTDA Sanctioned Game. Please record the following information immediately following the game and prior to completing the IBRF. This form should be presented along with the IBRF for signatures. </t>
  </si>
  <si>
    <t>Game Date:</t>
  </si>
  <si>
    <t xml:space="preserve">Teams: </t>
  </si>
  <si>
    <t xml:space="preserve">Action Report: Please print name in provided box under title and describe the actions surrounding the Expulsion/Suspension. Please sign in space provided at bottom of form. </t>
  </si>
  <si>
    <t xml:space="preserve">Referee Initiating the Expulsion:  </t>
  </si>
  <si>
    <t>Tournament/Bout Head Ref:</t>
  </si>
  <si>
    <t xml:space="preserve">Expelled Skater: </t>
  </si>
  <si>
    <t>Home/Light Team Captain:</t>
  </si>
  <si>
    <t xml:space="preserve">Visitor/Dark Team Captain: </t>
  </si>
  <si>
    <t>WFTDA Games Rep:</t>
  </si>
  <si>
    <t xml:space="preserve">Suspension recommended: </t>
  </si>
  <si>
    <t>Yes</t>
  </si>
  <si>
    <t xml:space="preserve">Head Ref </t>
  </si>
  <si>
    <t>Home/Light Team Captain</t>
  </si>
  <si>
    <t>No</t>
  </si>
  <si>
    <t xml:space="preserve">Expelled/Suspended Skater </t>
  </si>
  <si>
    <t xml:space="preserve">WFTDA Official </t>
  </si>
  <si>
    <t xml:space="preserve">Visitor/Dark team Captain </t>
  </si>
  <si>
    <t xml:space="preserve">© October 2008 Women's Flat Track Derby Association (WFTDA) </t>
  </si>
  <si>
    <t>Suspension form</t>
  </si>
  <si>
    <t>Alt 1</t>
  </si>
  <si>
    <t>Alt 2</t>
  </si>
  <si>
    <t>N/A</t>
  </si>
  <si>
    <t>Expulsion-</t>
  </si>
  <si>
    <t>VTAR      PTS FOR</t>
  </si>
  <si>
    <t>VTAR  PTS AGAINST</t>
  </si>
  <si>
    <t>1/4 TRACK
JAMMER BLOCK</t>
  </si>
  <si>
    <t>JAMMER
FORCE-OUT</t>
  </si>
  <si>
    <r>
      <rPr>
        <b/>
        <sz val="9"/>
        <rFont val="Tahoma"/>
        <family val="2"/>
      </rPr>
      <t>INJ</t>
    </r>
    <r>
      <rPr>
        <sz val="9"/>
        <rFont val="Tahoma"/>
        <family val="2"/>
      </rPr>
      <t xml:space="preserve"> = Called For Injury before the natural end of the jam.           </t>
    </r>
    <r>
      <rPr>
        <b/>
        <sz val="9"/>
        <rFont val="Tahoma"/>
        <family val="2"/>
      </rPr>
      <t>NP</t>
    </r>
    <r>
      <rPr>
        <sz val="9"/>
        <rFont val="Tahoma"/>
        <family val="2"/>
      </rPr>
      <t xml:space="preserve"> = First pass is not completed by the end of the jam (No Pass).      ALL of the Lead and Call categories should be marked with an </t>
    </r>
    <r>
      <rPr>
        <b/>
        <sz val="9"/>
        <rFont val="Tahoma"/>
        <family val="2"/>
      </rPr>
      <t>X</t>
    </r>
    <r>
      <rPr>
        <sz val="9"/>
        <rFont val="Tahoma"/>
        <family val="2"/>
      </rPr>
      <t>.</t>
    </r>
  </si>
  <si>
    <r>
      <rPr>
        <b/>
        <sz val="9"/>
        <rFont val="Tahoma"/>
        <family val="2"/>
      </rPr>
      <t>GHOST POINT (GP) CODES:        B</t>
    </r>
    <r>
      <rPr>
        <sz val="9"/>
        <rFont val="Tahoma"/>
        <family val="2"/>
      </rPr>
      <t xml:space="preserve"> - </t>
    </r>
    <r>
      <rPr>
        <b/>
        <sz val="9"/>
        <rFont val="Tahoma"/>
        <family val="2"/>
      </rPr>
      <t>B</t>
    </r>
    <r>
      <rPr>
        <sz val="9"/>
        <rFont val="Tahoma"/>
        <family val="2"/>
      </rPr>
      <t xml:space="preserve">locker in the Box,   </t>
    </r>
    <r>
      <rPr>
        <b/>
        <sz val="9"/>
        <rFont val="Tahoma"/>
        <family val="2"/>
      </rPr>
      <t>J</t>
    </r>
    <r>
      <rPr>
        <sz val="9"/>
        <rFont val="Tahoma"/>
        <family val="2"/>
      </rPr>
      <t xml:space="preserve"> - </t>
    </r>
    <r>
      <rPr>
        <b/>
        <sz val="9"/>
        <rFont val="Tahoma"/>
        <family val="2"/>
      </rPr>
      <t>J</t>
    </r>
    <r>
      <rPr>
        <sz val="9"/>
        <rFont val="Tahoma"/>
        <family val="2"/>
      </rPr>
      <t xml:space="preserve">ammer in the Box,   </t>
    </r>
    <r>
      <rPr>
        <b/>
        <sz val="9"/>
        <rFont val="Tahoma"/>
        <family val="2"/>
      </rPr>
      <t>L</t>
    </r>
    <r>
      <rPr>
        <sz val="9"/>
        <rFont val="Tahoma"/>
        <family val="2"/>
      </rPr>
      <t xml:space="preserve"> - jammer </t>
    </r>
    <r>
      <rPr>
        <b/>
        <sz val="9"/>
        <rFont val="Tahoma"/>
        <family val="2"/>
      </rPr>
      <t>L</t>
    </r>
    <r>
      <rPr>
        <sz val="9"/>
        <rFont val="Tahoma"/>
        <family val="2"/>
      </rPr>
      <t xml:space="preserve">ap point,   </t>
    </r>
    <r>
      <rPr>
        <b/>
        <sz val="9"/>
        <rFont val="Tahoma"/>
        <family val="2"/>
      </rPr>
      <t>O</t>
    </r>
    <r>
      <rPr>
        <sz val="9"/>
        <rFont val="Tahoma"/>
        <family val="2"/>
      </rPr>
      <t xml:space="preserve"> - </t>
    </r>
    <r>
      <rPr>
        <b/>
        <sz val="9"/>
        <rFont val="Tahoma"/>
        <family val="2"/>
      </rPr>
      <t>O</t>
    </r>
    <r>
      <rPr>
        <sz val="9"/>
        <rFont val="Tahoma"/>
        <family val="2"/>
      </rPr>
      <t xml:space="preserve">ut of play point(s) awarded,   </t>
    </r>
    <r>
      <rPr>
        <b/>
        <sz val="9"/>
        <rFont val="Tahoma"/>
        <family val="2"/>
      </rPr>
      <t>N</t>
    </r>
    <r>
      <rPr>
        <sz val="9"/>
        <rFont val="Tahoma"/>
        <family val="2"/>
      </rPr>
      <t xml:space="preserve"> - </t>
    </r>
    <r>
      <rPr>
        <b/>
        <sz val="9"/>
        <rFont val="Tahoma"/>
        <family val="2"/>
      </rPr>
      <t>N</t>
    </r>
    <r>
      <rPr>
        <sz val="9"/>
        <rFont val="Tahoma"/>
        <family val="2"/>
      </rPr>
      <t xml:space="preserve">ot on the track,   </t>
    </r>
    <r>
      <rPr>
        <b/>
        <sz val="9"/>
        <rFont val="Tahoma"/>
        <family val="2"/>
      </rPr>
      <t>GP</t>
    </r>
    <r>
      <rPr>
        <sz val="9"/>
        <rFont val="Tahoma"/>
        <family val="2"/>
      </rPr>
      <t xml:space="preserve"> - </t>
    </r>
    <r>
      <rPr>
        <b/>
        <sz val="9"/>
        <rFont val="Tahoma"/>
        <family val="2"/>
      </rPr>
      <t>G</t>
    </r>
    <r>
      <rPr>
        <sz val="9"/>
        <rFont val="Tahoma"/>
        <family val="2"/>
      </rPr>
      <t xml:space="preserve">host </t>
    </r>
    <r>
      <rPr>
        <b/>
        <sz val="9"/>
        <rFont val="Tahoma"/>
        <family val="2"/>
      </rPr>
      <t>P</t>
    </r>
    <r>
      <rPr>
        <sz val="9"/>
        <rFont val="Tahoma"/>
        <family val="2"/>
      </rPr>
      <t>oint type unknown</t>
    </r>
  </si>
  <si>
    <t>GP: GP</t>
  </si>
  <si>
    <t>Lap Points</t>
  </si>
  <si>
    <t>GP GP</t>
  </si>
  <si>
    <t>Lap Pts</t>
  </si>
  <si>
    <t>EXTRAPOLATED</t>
  </si>
  <si>
    <t>Jams Skated</t>
  </si>
  <si>
    <t>PM Per Jam</t>
  </si>
  <si>
    <t>W F T D A    E X T R A    C R E D I T   S T A T S</t>
  </si>
  <si>
    <t>P E N A L T I E S   S U M M A R Y</t>
  </si>
  <si>
    <t>PER JAM &amp; PERCENTAGE</t>
  </si>
  <si>
    <r>
      <t>Per.</t>
    </r>
    <r>
      <rPr>
        <b/>
        <sz val="10"/>
        <rFont val="Tahoma"/>
        <family val="2"/>
      </rPr>
      <t>2</t>
    </r>
  </si>
  <si>
    <t>Per. 1</t>
  </si>
  <si>
    <t>Per.2</t>
  </si>
  <si>
    <t>Per. 2</t>
  </si>
  <si>
    <t>AVERAGE LEAD +/-</t>
  </si>
  <si>
    <t>Fractional PM</t>
  </si>
  <si>
    <t>© 2010 Women's Flat Track Derby Association (WFTDA)</t>
  </si>
  <si>
    <t>You don't need to print Read ME, Bout Summary or Penalty Summary tabs before the bout.</t>
  </si>
  <si>
    <t>Tabs in Grey can be printed out and shared with coaches and skaters. Try and provide them with an understanding of the meaning of the terms that describe their statistics.</t>
  </si>
  <si>
    <r>
      <t xml:space="preserve">Extra Credit </t>
    </r>
    <r>
      <rPr>
        <b/>
        <sz val="10"/>
        <color indexed="49"/>
        <rFont val="Arial"/>
        <family val="2"/>
      </rPr>
      <t>(AQUA)</t>
    </r>
    <r>
      <rPr>
        <b/>
        <sz val="10"/>
        <color indexed="45"/>
        <rFont val="Arial"/>
        <family val="2"/>
      </rPr>
      <t/>
    </r>
  </si>
  <si>
    <r>
      <t xml:space="preserve">Stats Summary Pages </t>
    </r>
    <r>
      <rPr>
        <b/>
        <sz val="10"/>
        <color indexed="55"/>
        <rFont val="Arial"/>
        <family val="2"/>
      </rPr>
      <t>(GREY)</t>
    </r>
  </si>
  <si>
    <r>
      <t xml:space="preserve">Print Only Tabs </t>
    </r>
    <r>
      <rPr>
        <b/>
        <sz val="10"/>
        <color indexed="12"/>
        <rFont val="Arial"/>
        <family val="2"/>
      </rPr>
      <t>(BLUE)</t>
    </r>
  </si>
  <si>
    <t>Women's Flat Track Derby Association</t>
  </si>
  <si>
    <t>(Print a few to be on hand during the bout in case of Expulsion/Suspension).</t>
  </si>
  <si>
    <r>
      <rPr>
        <b/>
        <sz val="9"/>
        <rFont val="Tahoma"/>
        <family val="2"/>
      </rPr>
      <t>LEAD TRACKING</t>
    </r>
    <r>
      <rPr>
        <sz val="9"/>
        <rFont val="Tahoma"/>
        <family val="2"/>
      </rPr>
      <t xml:space="preserve">: </t>
    </r>
    <r>
      <rPr>
        <b/>
        <sz val="9"/>
        <rFont val="Tahoma"/>
        <family val="2"/>
      </rPr>
      <t>Lost</t>
    </r>
    <r>
      <rPr>
        <sz val="9"/>
        <rFont val="Tahoma"/>
        <family val="2"/>
      </rPr>
      <t xml:space="preserve"> = When a jammer loses the ability to become lead jammer or loses lead jammer status itself. Do not check this box if the jammer is eligible but the opposing jammer is assigned lead jammer status first.</t>
    </r>
  </si>
  <si>
    <r>
      <rPr>
        <b/>
        <sz val="8"/>
        <rFont val="Tahoma"/>
        <family val="2"/>
      </rPr>
      <t>CARRY OVER</t>
    </r>
    <r>
      <rPr>
        <sz val="8"/>
        <rFont val="Tahoma"/>
        <family val="2"/>
      </rPr>
      <t>: For minors and penalty minutes that carry over from previous period, shade equivalent number of boxes.</t>
    </r>
  </si>
  <si>
    <t>Direction of Gameplay</t>
  </si>
  <si>
    <t>Blocking to the Back</t>
  </si>
  <si>
    <t>High Block</t>
  </si>
  <si>
    <t>Out of Bounds Blocking</t>
  </si>
  <si>
    <t>OOB Block</t>
  </si>
  <si>
    <r>
      <rPr>
        <b/>
        <sz val="9"/>
        <rFont val="Tahoma"/>
        <family val="2"/>
      </rPr>
      <t>JAM</t>
    </r>
    <r>
      <rPr>
        <sz val="9"/>
        <rFont val="Tahoma"/>
        <family val="2"/>
      </rPr>
      <t xml:space="preserve">: Write in jam number starting from 1.  If there is a star pass move to the next line and indicate with </t>
    </r>
    <r>
      <rPr>
        <b/>
        <sz val="9"/>
        <rFont val="Tahoma"/>
        <family val="2"/>
      </rPr>
      <t>SP</t>
    </r>
    <r>
      <rPr>
        <sz val="9"/>
        <rFont val="Tahoma"/>
        <family val="2"/>
      </rPr>
      <t xml:space="preserve"> in the Jam # column.</t>
    </r>
  </si>
  <si>
    <t>Curr Pass</t>
  </si>
  <si>
    <t xml:space="preserve">Note any box time carrying over from first period onto the P.2 sheet before turning in P.1 sheet. Jam number starts from 1 for each period. </t>
  </si>
  <si>
    <t>zero on left to denote a skater starting the jam in box. If jam is called for injury, indicate it with a INJ in the BOX column of the injured skater.</t>
  </si>
  <si>
    <t>Circle opposing jammer's current pass. When a star pass occurs, enter SP below current jam number, with jammer and pivot reversed, same</t>
  </si>
  <si>
    <t>blockers, maintain current pass count. For skaters entering the penalty box, include opposing jammer's current pass in which they were sent</t>
  </si>
  <si>
    <t>off the track in the left box. For skaters reentering the pack from the box, include the current pass where they returned in the right box. Use</t>
  </si>
  <si>
    <t>Note any box time carrying over from first period onto the P.2 sheet before turning in P.1 sheet. Jam number starts from 1 for each period.</t>
  </si>
  <si>
    <t>OOB Blocking</t>
  </si>
  <si>
    <t>Low Blocking</t>
  </si>
  <si>
    <t>Forearms &amp; Hands</t>
  </si>
  <si>
    <t>High Blocking</t>
  </si>
  <si>
    <t>Team Averages</t>
  </si>
  <si>
    <t>JAMMER +/-</t>
  </si>
  <si>
    <t>AVERAGE BLOCKER +/-</t>
  </si>
  <si>
    <t>AVERAGE PIVOT +/-</t>
  </si>
  <si>
    <t>AVERAGE JAMMER +/-</t>
  </si>
  <si>
    <t>Total Expulsions</t>
  </si>
  <si>
    <t>Total Penalty Minutes</t>
  </si>
  <si>
    <t>KNOCKED DN</t>
  </si>
  <si>
    <t>JAMMER HIT</t>
  </si>
  <si>
    <t>JAMMER KD</t>
  </si>
  <si>
    <t>VTAR JAMMER AVG +/-</t>
  </si>
  <si>
    <t>VTAR PIVOT AVG +/-</t>
  </si>
  <si>
    <t>VTAR BLOCKER AVG +/-</t>
  </si>
  <si>
    <t>VTAR  TOTAL +/-</t>
  </si>
  <si>
    <t>VTAR       AVG +/-</t>
  </si>
  <si>
    <t>PTS  FOR</t>
  </si>
  <si>
    <t>NO  PASS</t>
  </si>
  <si>
    <t>BOX  PTS.</t>
  </si>
  <si>
    <t>%  JAMS SKATED</t>
  </si>
  <si>
    <t>TOTAL VTAR AVG +/-</t>
  </si>
  <si>
    <t>OFF.  BLK</t>
  </si>
  <si>
    <t>OFF.  KD</t>
  </si>
  <si>
    <t>ASST/JAM</t>
  </si>
  <si>
    <t>Jammer KD</t>
  </si>
  <si>
    <t>O.B.A.</t>
  </si>
  <si>
    <t>Dir of Play</t>
  </si>
  <si>
    <r>
      <t>PENALTIES</t>
    </r>
    <r>
      <rPr>
        <sz val="9"/>
        <rFont val="Tahoma"/>
        <family val="2"/>
      </rPr>
      <t xml:space="preserve">: </t>
    </r>
    <r>
      <rPr>
        <b/>
        <sz val="9"/>
        <rFont val="Tahoma"/>
        <family val="2"/>
      </rPr>
      <t>B</t>
    </r>
    <r>
      <rPr>
        <sz val="9"/>
        <rFont val="Tahoma"/>
        <family val="2"/>
      </rPr>
      <t xml:space="preserve"> - Block to the Back, </t>
    </r>
    <r>
      <rPr>
        <b/>
        <sz val="9"/>
        <rFont val="Tahoma"/>
        <family val="2"/>
      </rPr>
      <t>H</t>
    </r>
    <r>
      <rPr>
        <sz val="9"/>
        <rFont val="Tahoma"/>
        <family val="2"/>
      </rPr>
      <t xml:space="preserve"> - Block with the Head,  </t>
    </r>
    <r>
      <rPr>
        <b/>
        <sz val="9"/>
        <rFont val="Tahoma"/>
        <family val="2"/>
      </rPr>
      <t>X</t>
    </r>
    <r>
      <rPr>
        <sz val="9"/>
        <rFont val="Tahoma"/>
        <family val="2"/>
      </rPr>
      <t xml:space="preserve"> - Cutting the Track, </t>
    </r>
    <r>
      <rPr>
        <b/>
        <sz val="9"/>
        <rFont val="Tahoma"/>
        <family val="2"/>
      </rPr>
      <t>C</t>
    </r>
    <r>
      <rPr>
        <sz val="9"/>
        <rFont val="Tahoma"/>
        <family val="2"/>
      </rPr>
      <t xml:space="preserve"> - Direction of Play, </t>
    </r>
    <r>
      <rPr>
        <b/>
        <sz val="9"/>
        <rFont val="Tahoma"/>
        <family val="2"/>
      </rPr>
      <t>E</t>
    </r>
    <r>
      <rPr>
        <sz val="9"/>
        <rFont val="Tahoma"/>
        <family val="2"/>
      </rPr>
      <t xml:space="preserve"> - Elbows, </t>
    </r>
    <r>
      <rPr>
        <b/>
        <sz val="9"/>
        <rFont val="Tahoma"/>
        <family val="2"/>
      </rPr>
      <t>F</t>
    </r>
    <r>
      <rPr>
        <sz val="9"/>
        <rFont val="Tahoma"/>
        <family val="2"/>
      </rPr>
      <t xml:space="preserve"> - Forearms, </t>
    </r>
    <r>
      <rPr>
        <b/>
        <sz val="9"/>
        <rFont val="Tahoma"/>
        <family val="2"/>
      </rPr>
      <t>A</t>
    </r>
    <r>
      <rPr>
        <sz val="9"/>
        <rFont val="Tahoma"/>
        <family val="2"/>
      </rPr>
      <t xml:space="preserve"> - High Block, </t>
    </r>
    <r>
      <rPr>
        <b/>
        <sz val="9"/>
        <rFont val="Tahoma"/>
        <family val="2"/>
      </rPr>
      <t>I</t>
    </r>
    <r>
      <rPr>
        <sz val="9"/>
        <rFont val="Tahoma"/>
        <family val="2"/>
      </rPr>
      <t xml:space="preserve"> - Illegal Procedure,</t>
    </r>
  </si>
  <si>
    <r>
      <t xml:space="preserve">  L</t>
    </r>
    <r>
      <rPr>
        <sz val="9"/>
        <rFont val="Tahoma"/>
        <family val="2"/>
      </rPr>
      <t xml:space="preserve"> - Low Block, </t>
    </r>
    <r>
      <rPr>
        <b/>
        <sz val="9"/>
        <rFont val="Tahoma"/>
        <family val="2"/>
      </rPr>
      <t>M</t>
    </r>
    <r>
      <rPr>
        <sz val="9"/>
        <rFont val="Tahoma"/>
        <family val="2"/>
      </rPr>
      <t xml:space="preserve"> - Multiple Player Block, </t>
    </r>
    <r>
      <rPr>
        <b/>
        <sz val="9"/>
        <rFont val="Tahoma"/>
        <family val="2"/>
      </rPr>
      <t>O</t>
    </r>
    <r>
      <rPr>
        <sz val="9"/>
        <rFont val="Tahoma"/>
        <family val="2"/>
      </rPr>
      <t xml:space="preserve"> - Out of Bounds Block, </t>
    </r>
    <r>
      <rPr>
        <b/>
        <sz val="9"/>
        <rFont val="Tahoma"/>
        <family val="2"/>
      </rPr>
      <t>P</t>
    </r>
    <r>
      <rPr>
        <sz val="9"/>
        <rFont val="Tahoma"/>
        <family val="2"/>
      </rPr>
      <t xml:space="preserve"> - Out of Play, </t>
    </r>
    <r>
      <rPr>
        <b/>
        <sz val="9"/>
        <rFont val="Tahoma"/>
        <family val="2"/>
      </rPr>
      <t>S</t>
    </r>
    <r>
      <rPr>
        <sz val="9"/>
        <rFont val="Tahoma"/>
        <family val="2"/>
      </rPr>
      <t xml:space="preserve"> - Skating out of Bounds, </t>
    </r>
    <r>
      <rPr>
        <b/>
        <sz val="9"/>
        <rFont val="Tahoma"/>
        <family val="2"/>
      </rPr>
      <t>G</t>
    </r>
    <r>
      <rPr>
        <sz val="9"/>
        <rFont val="Tahoma"/>
        <family val="2"/>
      </rPr>
      <t xml:space="preserve"> - (Gross) Misconduct, </t>
    </r>
    <r>
      <rPr>
        <b/>
        <sz val="9"/>
        <rFont val="Tahoma"/>
        <family val="2"/>
      </rPr>
      <t>N</t>
    </r>
    <r>
      <rPr>
        <sz val="9"/>
        <rFont val="Tahoma"/>
        <family val="2"/>
      </rPr>
      <t xml:space="preserve"> - Insubordination</t>
    </r>
  </si>
  <si>
    <t>Official June 2010 Revision</t>
  </si>
  <si>
    <t>For use with May 2010 rules</t>
  </si>
  <si>
    <t>IBRF © June 2010 Women's Flat Track Derby Association (WFTDA)</t>
  </si>
  <si>
    <r>
      <rPr>
        <b/>
        <sz val="9"/>
        <rFont val="Tahoma"/>
        <family val="2"/>
      </rPr>
      <t>Lead</t>
    </r>
    <r>
      <rPr>
        <sz val="9"/>
        <rFont val="Tahoma"/>
        <family val="2"/>
      </rPr>
      <t xml:space="preserve"> = Lead Jammer.     </t>
    </r>
    <r>
      <rPr>
        <b/>
        <sz val="9"/>
        <rFont val="Tahoma"/>
        <family val="2"/>
      </rPr>
      <t>Call</t>
    </r>
    <r>
      <rPr>
        <sz val="9"/>
        <rFont val="Tahoma"/>
        <family val="2"/>
      </rPr>
      <t xml:space="preserve"> = Called Jam, when the listed jammer successfully calls off the jam before jam time runs out.  This is checked whether or not the jam was called legally.</t>
    </r>
  </si>
  <si>
    <t>Blk w/ Head</t>
  </si>
  <si>
    <t>The Bout Summary and tabs in Pink are the only required stats forms.</t>
  </si>
  <si>
    <t>Tabs in Pink will populate the gray Bout Summary form.</t>
  </si>
  <si>
    <t>Tabs in Aqua are not required, but encouraged, and will populate the gray Bout Summary form.</t>
  </si>
  <si>
    <r>
      <rPr>
        <b/>
        <sz val="8"/>
        <rFont val="Tahoma"/>
        <family val="2"/>
      </rPr>
      <t>PENALTY MINUTES</t>
    </r>
    <r>
      <rPr>
        <sz val="8"/>
        <rFont val="Tahoma"/>
        <family val="2"/>
      </rPr>
      <t xml:space="preserve">: Enter codes for majors in the PM column. Use </t>
    </r>
    <r>
      <rPr>
        <b/>
        <sz val="8"/>
        <rFont val="Tahoma"/>
        <family val="2"/>
      </rPr>
      <t>4</t>
    </r>
    <r>
      <rPr>
        <sz val="8"/>
        <rFont val="Tahoma"/>
        <family val="2"/>
      </rPr>
      <t xml:space="preserve">s for turns in box for minors.  </t>
    </r>
    <r>
      <rPr>
        <b/>
        <sz val="8"/>
        <rFont val="Tahoma"/>
        <family val="2"/>
      </rPr>
      <t>Foul-outs</t>
    </r>
    <r>
      <rPr>
        <sz val="8"/>
        <rFont val="Tahoma"/>
        <family val="2"/>
      </rPr>
      <t xml:space="preserve"> for Penalty Minutes should be marked as PM.  </t>
    </r>
    <r>
      <rPr>
        <b/>
        <sz val="8"/>
        <rFont val="Tahoma"/>
        <family val="2"/>
      </rPr>
      <t>Expulsions</t>
    </r>
    <r>
      <rPr>
        <sz val="8"/>
        <rFont val="Tahoma"/>
        <family val="2"/>
      </rPr>
      <t xml:space="preserve"> should be listed as either </t>
    </r>
    <r>
      <rPr>
        <b/>
        <sz val="8"/>
        <rFont val="Tahoma"/>
        <family val="2"/>
      </rPr>
      <t>N</t>
    </r>
    <r>
      <rPr>
        <sz val="8"/>
        <rFont val="Tahoma"/>
        <family val="2"/>
      </rPr>
      <t xml:space="preserve"> or </t>
    </r>
    <r>
      <rPr>
        <b/>
        <sz val="8"/>
        <rFont val="Tahoma"/>
        <family val="2"/>
      </rPr>
      <t>G</t>
    </r>
    <r>
      <rPr>
        <sz val="8"/>
        <rFont val="Tahoma"/>
        <family val="2"/>
      </rPr>
      <t>.</t>
    </r>
  </si>
  <si>
    <t>FO/EXP</t>
  </si>
  <si>
    <r>
      <rPr>
        <b/>
        <sz val="8"/>
        <rFont val="Tahoma"/>
        <family val="2"/>
      </rPr>
      <t>FOUL-OUTS</t>
    </r>
    <r>
      <rPr>
        <sz val="8"/>
        <rFont val="Tahoma"/>
        <family val="2"/>
      </rPr>
      <t xml:space="preserve"> for penalty minutes should be marked as </t>
    </r>
    <r>
      <rPr>
        <b/>
        <sz val="8"/>
        <rFont val="Tahoma"/>
        <family val="2"/>
      </rPr>
      <t>PM</t>
    </r>
    <r>
      <rPr>
        <sz val="8"/>
        <rFont val="Tahoma"/>
        <family val="2"/>
      </rPr>
      <t xml:space="preserve">.     </t>
    </r>
    <r>
      <rPr>
        <b/>
        <sz val="8"/>
        <rFont val="Tahoma"/>
        <family val="2"/>
      </rPr>
      <t>EXPULSIONS</t>
    </r>
    <r>
      <rPr>
        <sz val="8"/>
        <rFont val="Tahoma"/>
        <family val="2"/>
      </rPr>
      <t xml:space="preserve"> should be listed as either N or G.</t>
    </r>
  </si>
  <si>
    <t>TEAM ROSTERS - List in order of skater number (numeric portion)</t>
  </si>
  <si>
    <t>Rivera Hotel &amp; Casino</t>
  </si>
  <si>
    <t>Las Vegas</t>
  </si>
  <si>
    <t>NV</t>
  </si>
  <si>
    <t>12</t>
  </si>
  <si>
    <t>Juke'r Luker</t>
  </si>
  <si>
    <t>17</t>
  </si>
  <si>
    <t>Susan B Bruisin</t>
  </si>
  <si>
    <t>1949</t>
  </si>
  <si>
    <t>Geneva Conviction</t>
  </si>
  <si>
    <t>23</t>
  </si>
  <si>
    <t>Mary Marvel</t>
  </si>
  <si>
    <t>256</t>
  </si>
  <si>
    <t>Afternoon D-Lightning</t>
  </si>
  <si>
    <t>303</t>
  </si>
  <si>
    <t>JaneSaw Massacre</t>
  </si>
  <si>
    <t>362</t>
  </si>
  <si>
    <t>Dairy Heir</t>
  </si>
  <si>
    <t>4CE</t>
  </si>
  <si>
    <t>The Force</t>
  </si>
  <si>
    <t>4N6</t>
  </si>
  <si>
    <t>Bone Eata</t>
  </si>
  <si>
    <t>55</t>
  </si>
  <si>
    <t>Stardust Dunes</t>
  </si>
  <si>
    <t>64</t>
  </si>
  <si>
    <t>Pretty Penny</t>
  </si>
  <si>
    <t>777</t>
  </si>
  <si>
    <t>Bust'N Ace</t>
  </si>
  <si>
    <t>88</t>
  </si>
  <si>
    <t>Shabamm</t>
  </si>
  <si>
    <t>C40</t>
  </si>
  <si>
    <t>DVS Dicer</t>
  </si>
  <si>
    <t>11</t>
  </si>
  <si>
    <t>Lacy Thunder Ware</t>
  </si>
  <si>
    <t>13</t>
  </si>
  <si>
    <t>Unruly Red</t>
  </si>
  <si>
    <t>138</t>
  </si>
  <si>
    <t>Ivanya Skulz</t>
  </si>
  <si>
    <t>1977</t>
  </si>
  <si>
    <t>Lushiss Stompson</t>
  </si>
  <si>
    <t>2</t>
  </si>
  <si>
    <t>Honey Sickley</t>
  </si>
  <si>
    <t>21</t>
  </si>
  <si>
    <t>Corona SlamHer</t>
  </si>
  <si>
    <t>25</t>
  </si>
  <si>
    <t>Golden Delicious</t>
  </si>
  <si>
    <t>333</t>
  </si>
  <si>
    <t>Trinity Tyrant</t>
  </si>
  <si>
    <t>5</t>
  </si>
  <si>
    <t>Sinnamon Splice</t>
  </si>
  <si>
    <t>5X5</t>
  </si>
  <si>
    <t>Pin Ball</t>
  </si>
  <si>
    <t>96</t>
  </si>
  <si>
    <t>Dirty Ol Man</t>
  </si>
  <si>
    <t>A55</t>
  </si>
  <si>
    <t>Cass Whoopin'</t>
  </si>
  <si>
    <t>H1</t>
  </si>
  <si>
    <t>HydroJen</t>
  </si>
  <si>
    <t>N0 BS</t>
  </si>
  <si>
    <t>Blaque N DeckHer</t>
  </si>
  <si>
    <t>Fabulous Sin City Rollergirls</t>
  </si>
  <si>
    <t>SCRG All-Stars</t>
  </si>
  <si>
    <t>Central Coast Roller Derby</t>
  </si>
  <si>
    <t>SK805</t>
  </si>
  <si>
    <t>Tee Bee Dee</t>
  </si>
  <si>
    <t>Ron Whistley</t>
  </si>
  <si>
    <t>Topper</t>
  </si>
  <si>
    <t>Haunt Whore</t>
  </si>
  <si>
    <t>IPR</t>
  </si>
  <si>
    <t>SCRG</t>
  </si>
  <si>
    <t>JR</t>
  </si>
  <si>
    <t>OPR</t>
  </si>
  <si>
    <t>DVS 1</t>
  </si>
  <si>
    <t>Beetle Bailey</t>
  </si>
  <si>
    <t>Atom Crusher</t>
  </si>
  <si>
    <t>JCRD</t>
  </si>
  <si>
    <t>Corrie Garlow</t>
  </si>
  <si>
    <t>Dawn-Marie Winters</t>
  </si>
  <si>
    <t>Sean Gray</t>
  </si>
  <si>
    <t>Megan Waves</t>
  </si>
  <si>
    <t>Sherri Gladu</t>
  </si>
  <si>
    <t>Estella Starrs</t>
  </si>
  <si>
    <t>Jam Timer</t>
  </si>
  <si>
    <t>CCRD</t>
  </si>
  <si>
    <t>Izzy Devil</t>
  </si>
  <si>
    <t>Wranger</t>
  </si>
  <si>
    <t>Drew Sims</t>
  </si>
  <si>
    <t>Penalty Tracker</t>
  </si>
  <si>
    <t>Nacho Libre</t>
  </si>
  <si>
    <t>Stephanie Sims</t>
  </si>
  <si>
    <t>Inside Whiteboard</t>
  </si>
  <si>
    <t>CheckHer Out</t>
  </si>
  <si>
    <t>Outside Whiteboard</t>
  </si>
  <si>
    <t>Viva LaVixen</t>
  </si>
  <si>
    <t>Tiffany Danner</t>
  </si>
  <si>
    <t>Scorekeeper</t>
  </si>
  <si>
    <t>Kiss My Sass</t>
  </si>
  <si>
    <t>Dangling Chad</t>
  </si>
  <si>
    <t>Scoreboard Operator</t>
  </si>
  <si>
    <t>Mary Martin</t>
  </si>
  <si>
    <t>Melon Brawler</t>
  </si>
  <si>
    <t>Penalty Box Manager</t>
  </si>
  <si>
    <t>Taylor Switftkick</t>
  </si>
  <si>
    <t>Penalty Box Timer</t>
  </si>
  <si>
    <t>Espunky Marie</t>
  </si>
  <si>
    <t>Delicate Flower</t>
  </si>
  <si>
    <t>Lineup Tracker</t>
  </si>
  <si>
    <t>Fernando</t>
  </si>
  <si>
    <t>Mickey Cheek</t>
  </si>
  <si>
    <t>(training)</t>
  </si>
  <si>
    <t>Liz Govatos</t>
  </si>
  <si>
    <t>Diana Abell</t>
  </si>
  <si>
    <t>Gypsy Whips</t>
  </si>
  <si>
    <t>8</t>
  </si>
  <si>
    <t>Topper Bottom</t>
  </si>
  <si>
    <t>49</t>
  </si>
  <si>
    <t>1</t>
  </si>
  <si>
    <t>3</t>
  </si>
  <si>
    <t>4</t>
  </si>
  <si>
    <t>0</t>
  </si>
  <si>
    <t>N0BS</t>
  </si>
  <si>
    <t>NOBS</t>
  </si>
  <si>
    <t>6</t>
  </si>
  <si>
    <t>135</t>
  </si>
</sst>
</file>

<file path=xl/styles.xml><?xml version="1.0" encoding="utf-8"?>
<styleSheet xmlns="http://schemas.openxmlformats.org/spreadsheetml/2006/main">
  <numFmts count="6">
    <numFmt numFmtId="164" formatCode="[$-F800]dddd\,\ mmmm\ dd\,\ yyyy"/>
    <numFmt numFmtId="165" formatCode="m/d/yy;@"/>
    <numFmt numFmtId="166" formatCode="[$-409]h:mm\ AM/PM;@"/>
    <numFmt numFmtId="167" formatCode="0.0"/>
    <numFmt numFmtId="168" formatCode="0.0%"/>
    <numFmt numFmtId="169" formatCode="[$-409]mmmm\ d\,\ yyyy;@"/>
  </numFmts>
  <fonts count="69">
    <font>
      <sz val="10"/>
      <name val="Arial"/>
    </font>
    <font>
      <sz val="10"/>
      <name val="Arial"/>
      <family val="2"/>
    </font>
    <font>
      <b/>
      <sz val="9"/>
      <name val="Arial"/>
      <family val="2"/>
    </font>
    <font>
      <b/>
      <sz val="10"/>
      <name val="Arial"/>
      <family val="2"/>
    </font>
    <font>
      <i/>
      <sz val="10"/>
      <name val="Arial"/>
      <family val="2"/>
    </font>
    <font>
      <sz val="9"/>
      <color indexed="9"/>
      <name val="Berlin Sans FB"/>
      <family val="2"/>
    </font>
    <font>
      <sz val="10"/>
      <color indexed="9"/>
      <name val="Berlin Sans FB"/>
      <family val="2"/>
    </font>
    <font>
      <sz val="10"/>
      <color indexed="9"/>
      <name val="Arial"/>
      <family val="2"/>
    </font>
    <font>
      <sz val="8"/>
      <name val="Arial"/>
      <family val="2"/>
    </font>
    <font>
      <u/>
      <sz val="10"/>
      <color indexed="12"/>
      <name val="Arial"/>
      <family val="2"/>
    </font>
    <font>
      <b/>
      <sz val="14"/>
      <name val="Arial"/>
      <family val="2"/>
    </font>
    <font>
      <b/>
      <u/>
      <sz val="10"/>
      <color indexed="12"/>
      <name val="Arial"/>
      <family val="2"/>
    </font>
    <font>
      <b/>
      <sz val="10"/>
      <color indexed="45"/>
      <name val="Arial"/>
      <family val="2"/>
    </font>
    <font>
      <b/>
      <sz val="11"/>
      <name val="Arial"/>
      <family val="2"/>
    </font>
    <font>
      <sz val="8"/>
      <color indexed="81"/>
      <name val="Tahoma"/>
      <family val="2"/>
    </font>
    <font>
      <b/>
      <sz val="8"/>
      <color indexed="81"/>
      <name val="Tahoma"/>
      <family val="2"/>
    </font>
    <font>
      <b/>
      <sz val="10"/>
      <color indexed="49"/>
      <name val="Arial"/>
      <family val="2"/>
    </font>
    <font>
      <b/>
      <sz val="10"/>
      <color indexed="10"/>
      <name val="Arial"/>
      <family val="2"/>
    </font>
    <font>
      <sz val="8"/>
      <name val="Arial"/>
      <family val="2"/>
    </font>
    <font>
      <sz val="10"/>
      <color indexed="43"/>
      <name val="Arial"/>
      <family val="2"/>
    </font>
    <font>
      <sz val="9"/>
      <color indexed="9"/>
      <name val="Stencilia-A"/>
    </font>
    <font>
      <sz val="10"/>
      <color indexed="9"/>
      <name val="Arial"/>
      <family val="2"/>
    </font>
    <font>
      <b/>
      <sz val="10"/>
      <color indexed="43"/>
      <name val="Arial"/>
      <family val="2"/>
    </font>
    <font>
      <sz val="8"/>
      <name val="Tahoma"/>
      <family val="2"/>
    </font>
    <font>
      <b/>
      <sz val="10"/>
      <name val="Tahoma"/>
      <family val="2"/>
    </font>
    <font>
      <sz val="10"/>
      <name val="Tahoma"/>
      <family val="2"/>
    </font>
    <font>
      <sz val="9"/>
      <color indexed="9"/>
      <name val="Tahoma"/>
      <family val="2"/>
    </font>
    <font>
      <sz val="10"/>
      <color indexed="9"/>
      <name val="Tahoma"/>
      <family val="2"/>
    </font>
    <font>
      <sz val="14"/>
      <name val="Tahoma"/>
      <family val="2"/>
    </font>
    <font>
      <sz val="18"/>
      <name val="Tahoma"/>
      <family val="2"/>
    </font>
    <font>
      <sz val="12"/>
      <name val="Tahoma"/>
      <family val="2"/>
    </font>
    <font>
      <sz val="9"/>
      <name val="Tahoma"/>
      <family val="2"/>
    </font>
    <font>
      <b/>
      <sz val="9"/>
      <name val="Tahoma"/>
      <family val="2"/>
    </font>
    <font>
      <b/>
      <sz val="9"/>
      <color indexed="14"/>
      <name val="Tahoma"/>
      <family val="2"/>
    </font>
    <font>
      <sz val="10"/>
      <color indexed="22"/>
      <name val="Tahoma"/>
      <family val="2"/>
    </font>
    <font>
      <sz val="8"/>
      <color indexed="9"/>
      <name val="Tahoma"/>
      <family val="2"/>
    </font>
    <font>
      <sz val="10"/>
      <color indexed="9"/>
      <name val="Tahoma"/>
      <family val="2"/>
    </font>
    <font>
      <b/>
      <sz val="9"/>
      <color indexed="19"/>
      <name val="Tahoma"/>
      <family val="2"/>
    </font>
    <font>
      <b/>
      <sz val="8"/>
      <name val="Tahoma"/>
      <family val="2"/>
    </font>
    <font>
      <b/>
      <sz val="14"/>
      <name val="Tahoma"/>
      <family val="2"/>
    </font>
    <font>
      <b/>
      <sz val="10"/>
      <color indexed="9"/>
      <name val="Tahoma"/>
      <family val="2"/>
    </font>
    <font>
      <b/>
      <sz val="10"/>
      <color indexed="45"/>
      <name val="Tahoma"/>
      <family val="2"/>
    </font>
    <font>
      <b/>
      <sz val="10"/>
      <color indexed="9"/>
      <name val="Tahoma"/>
      <family val="2"/>
    </font>
    <font>
      <i/>
      <sz val="10"/>
      <name val="Tahoma"/>
      <family val="2"/>
    </font>
    <font>
      <b/>
      <sz val="9"/>
      <color indexed="45"/>
      <name val="Tahoma"/>
      <family val="2"/>
    </font>
    <font>
      <b/>
      <u/>
      <sz val="9"/>
      <color indexed="12"/>
      <name val="Tahoma"/>
      <family val="2"/>
    </font>
    <font>
      <sz val="8"/>
      <name val="Arial"/>
    </font>
    <font>
      <sz val="11"/>
      <name val="Tahoma"/>
      <family val="2"/>
    </font>
    <font>
      <sz val="8"/>
      <color indexed="81"/>
      <name val="Tahoma"/>
    </font>
    <font>
      <b/>
      <sz val="8"/>
      <color indexed="81"/>
      <name val="Tahoma"/>
    </font>
    <font>
      <sz val="11"/>
      <name val="Arial"/>
      <family val="2"/>
    </font>
    <font>
      <sz val="11"/>
      <name val="Arial"/>
    </font>
    <font>
      <sz val="9"/>
      <name val="Arial"/>
      <family val="2"/>
    </font>
    <font>
      <sz val="12"/>
      <name val="Arial"/>
      <family val="2"/>
    </font>
    <font>
      <b/>
      <sz val="12"/>
      <name val="Tahoma"/>
      <family val="2"/>
    </font>
    <font>
      <b/>
      <sz val="12"/>
      <color indexed="9"/>
      <name val="Tahoma"/>
      <family val="2"/>
    </font>
    <font>
      <sz val="11"/>
      <color indexed="9"/>
      <name val="Tahoma"/>
      <family val="2"/>
    </font>
    <font>
      <b/>
      <sz val="12.5"/>
      <color indexed="8"/>
      <name val="Arial"/>
      <family val="2"/>
    </font>
    <font>
      <b/>
      <sz val="8.5"/>
      <color indexed="8"/>
      <name val="Arial"/>
      <family val="2"/>
    </font>
    <font>
      <sz val="11"/>
      <color indexed="8"/>
      <name val="Arial"/>
      <family val="2"/>
    </font>
    <font>
      <b/>
      <sz val="6"/>
      <color indexed="8"/>
      <name val="Arial"/>
      <family val="2"/>
    </font>
    <font>
      <sz val="10"/>
      <color indexed="8"/>
      <name val="Arial"/>
      <family val="2"/>
    </font>
    <font>
      <sz val="8.5"/>
      <color indexed="8"/>
      <name val="Arial"/>
      <family val="2"/>
    </font>
    <font>
      <sz val="7"/>
      <color indexed="8"/>
      <name val="Arial"/>
      <family val="2"/>
    </font>
    <font>
      <b/>
      <u/>
      <sz val="8"/>
      <color indexed="81"/>
      <name val="Tahoma"/>
      <family val="2"/>
    </font>
    <font>
      <b/>
      <sz val="10"/>
      <color indexed="55"/>
      <name val="Arial"/>
      <family val="2"/>
    </font>
    <font>
      <b/>
      <sz val="10"/>
      <color indexed="12"/>
      <name val="Arial"/>
      <family val="2"/>
    </font>
    <font>
      <sz val="10"/>
      <name val="Arial"/>
    </font>
    <font>
      <sz val="10"/>
      <color indexed="9"/>
      <name val="Arial"/>
    </font>
  </fonts>
  <fills count="22">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43"/>
        <bgColor indexed="64"/>
      </patternFill>
    </fill>
    <fill>
      <patternFill patternType="solid">
        <fgColor indexed="22"/>
        <bgColor indexed="64"/>
      </patternFill>
    </fill>
    <fill>
      <patternFill patternType="solid">
        <fgColor indexed="26"/>
        <bgColor indexed="64"/>
      </patternFill>
    </fill>
    <fill>
      <patternFill patternType="solid">
        <fgColor indexed="8"/>
        <bgColor indexed="64"/>
      </patternFill>
    </fill>
    <fill>
      <patternFill patternType="solid">
        <fgColor indexed="63"/>
        <bgColor indexed="64"/>
      </patternFill>
    </fill>
    <fill>
      <patternFill patternType="solid">
        <fgColor indexed="44"/>
        <bgColor indexed="64"/>
      </patternFill>
    </fill>
    <fill>
      <patternFill patternType="solid">
        <fgColor indexed="45"/>
        <bgColor indexed="64"/>
      </patternFill>
    </fill>
    <fill>
      <patternFill patternType="solid">
        <fgColor indexed="46"/>
        <bgColor indexed="64"/>
      </patternFill>
    </fill>
    <fill>
      <patternFill patternType="solid">
        <fgColor indexed="51"/>
        <bgColor indexed="64"/>
      </patternFill>
    </fill>
    <fill>
      <patternFill patternType="solid">
        <fgColor indexed="14"/>
        <bgColor indexed="64"/>
      </patternFill>
    </fill>
    <fill>
      <patternFill patternType="solid">
        <fgColor indexed="13"/>
        <bgColor indexed="64"/>
      </patternFill>
    </fill>
    <fill>
      <patternFill patternType="solid">
        <fgColor indexed="15"/>
        <bgColor indexed="64"/>
      </patternFill>
    </fill>
    <fill>
      <patternFill patternType="solid">
        <fgColor indexed="42"/>
        <bgColor indexed="64"/>
      </patternFill>
    </fill>
    <fill>
      <patternFill patternType="solid">
        <fgColor indexed="11"/>
        <bgColor indexed="64"/>
      </patternFill>
    </fill>
    <fill>
      <patternFill patternType="solid">
        <fgColor indexed="65"/>
        <bgColor indexed="64"/>
      </patternFill>
    </fill>
    <fill>
      <patternFill patternType="solid">
        <fgColor indexed="20"/>
        <bgColor indexed="64"/>
      </patternFill>
    </fill>
    <fill>
      <patternFill patternType="solid">
        <fgColor indexed="34"/>
        <bgColor indexed="64"/>
      </patternFill>
    </fill>
    <fill>
      <patternFill patternType="solid">
        <fgColor theme="1" tint="0.499984740745262"/>
        <bgColor indexed="64"/>
      </patternFill>
    </fill>
  </fills>
  <borders count="108">
    <border>
      <left/>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diagonalUp="1" diagonalDown="1">
      <left style="thin">
        <color indexed="64"/>
      </left>
      <right style="thin">
        <color indexed="64"/>
      </right>
      <top style="medium">
        <color indexed="64"/>
      </top>
      <bottom style="thin">
        <color indexed="64"/>
      </bottom>
      <diagonal style="thin">
        <color indexed="64"/>
      </diagonal>
    </border>
    <border>
      <left style="thin">
        <color indexed="64"/>
      </left>
      <right/>
      <top style="thin">
        <color indexed="64"/>
      </top>
      <bottom style="thin">
        <color indexed="64"/>
      </bottom>
      <diagonal/>
    </border>
    <border>
      <left/>
      <right style="medium">
        <color indexed="64"/>
      </right>
      <top/>
      <bottom/>
      <diagonal/>
    </border>
    <border>
      <left style="thin">
        <color indexed="64"/>
      </left>
      <right style="medium">
        <color indexed="64"/>
      </right>
      <top style="medium">
        <color indexed="64"/>
      </top>
      <bottom style="thin">
        <color indexed="64"/>
      </bottom>
      <diagonal/>
    </border>
    <border diagonalUp="1" diagonalDown="1">
      <left style="thin">
        <color indexed="64"/>
      </left>
      <right/>
      <top style="thin">
        <color indexed="64"/>
      </top>
      <bottom style="thin">
        <color indexed="64"/>
      </bottom>
      <diagonal style="thin">
        <color indexed="64"/>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top/>
      <bottom/>
      <diagonal/>
    </border>
    <border>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bottom/>
      <diagonal/>
    </border>
    <border diagonalUp="1" diagonalDown="1">
      <left style="thin">
        <color indexed="64"/>
      </left>
      <right/>
      <top style="medium">
        <color indexed="64"/>
      </top>
      <bottom style="medium">
        <color indexed="64"/>
      </bottom>
      <diagonal style="thin">
        <color indexed="64"/>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8"/>
      </right>
      <top/>
      <bottom style="medium">
        <color indexed="8"/>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medium">
        <color indexed="64"/>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medium">
        <color indexed="64"/>
      </right>
      <top style="medium">
        <color indexed="8"/>
      </top>
      <bottom style="medium">
        <color indexed="8"/>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style="medium">
        <color indexed="64"/>
      </left>
      <right/>
      <top style="medium">
        <color indexed="8"/>
      </top>
      <bottom style="medium">
        <color indexed="64"/>
      </bottom>
      <diagonal/>
    </border>
    <border>
      <left/>
      <right/>
      <top style="medium">
        <color indexed="8"/>
      </top>
      <bottom style="medium">
        <color indexed="64"/>
      </bottom>
      <diagonal/>
    </border>
    <border>
      <left/>
      <right style="medium">
        <color indexed="64"/>
      </right>
      <top style="medium">
        <color indexed="8"/>
      </top>
      <bottom style="medium">
        <color indexed="64"/>
      </bottom>
      <diagonal/>
    </border>
    <border>
      <left style="medium">
        <color indexed="64"/>
      </left>
      <right/>
      <top style="medium">
        <color indexed="8"/>
      </top>
      <bottom/>
      <diagonal/>
    </border>
    <border>
      <left/>
      <right style="medium">
        <color indexed="8"/>
      </right>
      <top style="medium">
        <color indexed="8"/>
      </top>
      <bottom/>
      <diagonal/>
    </border>
    <border>
      <left style="medium">
        <color indexed="64"/>
      </left>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64"/>
      </right>
      <top style="medium">
        <color indexed="8"/>
      </top>
      <bottom/>
      <diagonal/>
    </border>
    <border>
      <left style="medium">
        <color indexed="8"/>
      </left>
      <right/>
      <top/>
      <bottom style="medium">
        <color indexed="8"/>
      </bottom>
      <diagonal/>
    </border>
    <border>
      <left/>
      <right style="medium">
        <color indexed="64"/>
      </right>
      <top/>
      <bottom style="medium">
        <color indexed="8"/>
      </bottom>
      <diagonal/>
    </border>
    <border>
      <left/>
      <right style="thin">
        <color indexed="64"/>
      </right>
      <top/>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s>
  <cellStyleXfs count="3">
    <xf numFmtId="0" fontId="0" fillId="0" borderId="0"/>
    <xf numFmtId="0" fontId="9" fillId="0" borderId="0" applyNumberFormat="0" applyFill="0" applyBorder="0" applyAlignment="0" applyProtection="0">
      <alignment vertical="top"/>
      <protection locked="0"/>
    </xf>
    <xf numFmtId="0" fontId="1" fillId="0" borderId="0"/>
  </cellStyleXfs>
  <cellXfs count="1497">
    <xf numFmtId="0" fontId="0" fillId="0" borderId="0" xfId="0"/>
    <xf numFmtId="0" fontId="0" fillId="0" borderId="0" xfId="0" applyBorder="1"/>
    <xf numFmtId="0" fontId="0" fillId="0" borderId="0" xfId="0" applyAlignment="1"/>
    <xf numFmtId="0" fontId="2" fillId="0" borderId="0" xfId="0" applyFont="1" applyFill="1" applyBorder="1" applyAlignment="1">
      <alignment horizontal="center" vertical="center"/>
    </xf>
    <xf numFmtId="0" fontId="1" fillId="0" borderId="0" xfId="0" applyFont="1" applyFill="1" applyBorder="1" applyAlignment="1"/>
    <xf numFmtId="0" fontId="1" fillId="0" borderId="1" xfId="0" applyFont="1" applyFill="1" applyBorder="1" applyAlignment="1">
      <alignment horizontal="center"/>
    </xf>
    <xf numFmtId="0" fontId="1" fillId="0" borderId="2" xfId="0" applyFont="1" applyFill="1" applyBorder="1" applyAlignment="1">
      <alignment horizontal="center"/>
    </xf>
    <xf numFmtId="0" fontId="1" fillId="0" borderId="3" xfId="0" applyFont="1" applyFill="1" applyBorder="1" applyAlignment="1">
      <alignment horizontal="center"/>
    </xf>
    <xf numFmtId="0" fontId="0" fillId="2" borderId="0" xfId="0" applyFill="1" applyBorder="1"/>
    <xf numFmtId="0" fontId="1" fillId="2" borderId="0" xfId="0" applyFont="1" applyFill="1" applyBorder="1" applyAlignment="1">
      <alignment wrapText="1"/>
    </xf>
    <xf numFmtId="0" fontId="3" fillId="2" borderId="0" xfId="0" applyFont="1" applyFill="1" applyBorder="1" applyAlignment="1">
      <alignment horizontal="left" wrapText="1"/>
    </xf>
    <xf numFmtId="0" fontId="1" fillId="2" borderId="0" xfId="0" applyFont="1" applyFill="1" applyBorder="1" applyAlignment="1">
      <alignment horizontal="left" wrapText="1"/>
    </xf>
    <xf numFmtId="0" fontId="3" fillId="2" borderId="0" xfId="0" applyFont="1" applyFill="1" applyBorder="1" applyAlignment="1">
      <alignment horizontal="center" wrapText="1"/>
    </xf>
    <xf numFmtId="0" fontId="0" fillId="2" borderId="0" xfId="0" applyFill="1" applyBorder="1" applyAlignment="1">
      <alignment horizontal="left" wrapText="1"/>
    </xf>
    <xf numFmtId="0" fontId="0" fillId="2" borderId="0" xfId="0" applyFill="1" applyBorder="1" applyAlignment="1">
      <alignment wrapText="1"/>
    </xf>
    <xf numFmtId="0" fontId="0" fillId="3" borderId="0" xfId="0" applyFill="1"/>
    <xf numFmtId="0" fontId="0" fillId="2" borderId="0" xfId="0" applyFill="1" applyBorder="1" applyAlignment="1">
      <alignment horizontal="center"/>
    </xf>
    <xf numFmtId="0" fontId="9" fillId="2" borderId="0" xfId="1" applyFill="1" applyBorder="1" applyAlignment="1" applyProtection="1"/>
    <xf numFmtId="0" fontId="0" fillId="2" borderId="0" xfId="0" applyFill="1" applyBorder="1" applyAlignment="1">
      <alignment horizontal="left"/>
    </xf>
    <xf numFmtId="0" fontId="1" fillId="2" borderId="0" xfId="0" applyFont="1" applyFill="1" applyBorder="1" applyAlignment="1">
      <alignment horizontal="center" wrapText="1"/>
    </xf>
    <xf numFmtId="0" fontId="1" fillId="2" borderId="0" xfId="0" applyFont="1" applyFill="1" applyBorder="1" applyAlignment="1">
      <alignment horizontal="left"/>
    </xf>
    <xf numFmtId="0" fontId="1" fillId="4" borderId="4" xfId="0" applyFont="1" applyFill="1" applyBorder="1" applyAlignment="1">
      <alignment horizontal="center"/>
    </xf>
    <xf numFmtId="0" fontId="0" fillId="0" borderId="0" xfId="0" applyAlignment="1">
      <alignment vertical="center"/>
    </xf>
    <xf numFmtId="0" fontId="0" fillId="0" borderId="0" xfId="0" applyAlignment="1">
      <alignment horizontal="center" vertical="center"/>
    </xf>
    <xf numFmtId="0" fontId="1" fillId="5" borderId="5" xfId="0" applyFont="1" applyFill="1" applyBorder="1" applyAlignment="1">
      <alignment horizontal="center"/>
    </xf>
    <xf numFmtId="0" fontId="1" fillId="0" borderId="5" xfId="0" applyFont="1" applyFill="1" applyBorder="1" applyAlignment="1">
      <alignment horizontal="center"/>
    </xf>
    <xf numFmtId="0" fontId="1" fillId="5" borderId="6" xfId="0" applyFont="1" applyFill="1" applyBorder="1" applyAlignment="1">
      <alignment horizontal="center"/>
    </xf>
    <xf numFmtId="0" fontId="1" fillId="5" borderId="7" xfId="0" applyFont="1" applyFill="1" applyBorder="1" applyAlignment="1">
      <alignment horizontal="center"/>
    </xf>
    <xf numFmtId="0" fontId="1" fillId="5" borderId="8" xfId="0" applyFont="1" applyFill="1" applyBorder="1" applyAlignment="1">
      <alignment horizontal="center"/>
    </xf>
    <xf numFmtId="0" fontId="1" fillId="5" borderId="9" xfId="0" applyFont="1" applyFill="1" applyBorder="1" applyAlignment="1">
      <alignment horizontal="center"/>
    </xf>
    <xf numFmtId="0" fontId="7" fillId="0" borderId="10" xfId="0"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5" borderId="11" xfId="0" applyFont="1" applyFill="1" applyBorder="1" applyAlignment="1">
      <alignment horizontal="center"/>
    </xf>
    <xf numFmtId="0" fontId="1" fillId="2" borderId="12" xfId="0" applyFont="1" applyFill="1" applyBorder="1" applyAlignment="1">
      <alignment horizontal="left" wrapText="1"/>
    </xf>
    <xf numFmtId="0" fontId="3" fillId="2" borderId="12" xfId="0" applyFont="1" applyFill="1" applyBorder="1" applyAlignment="1">
      <alignment horizontal="left" wrapText="1"/>
    </xf>
    <xf numFmtId="0" fontId="1" fillId="6" borderId="13" xfId="0" applyFont="1" applyFill="1" applyBorder="1" applyAlignment="1">
      <alignment horizontal="center"/>
    </xf>
    <xf numFmtId="0" fontId="1" fillId="6" borderId="4" xfId="0" applyFont="1" applyFill="1" applyBorder="1" applyAlignment="1">
      <alignment horizontal="center"/>
    </xf>
    <xf numFmtId="0" fontId="7" fillId="0" borderId="14" xfId="0" applyFont="1" applyFill="1" applyBorder="1" applyAlignment="1">
      <alignment horizontal="center"/>
    </xf>
    <xf numFmtId="0" fontId="1" fillId="2" borderId="12" xfId="0" applyFont="1" applyFill="1" applyBorder="1" applyAlignment="1">
      <alignment horizontal="center" wrapText="1"/>
    </xf>
    <xf numFmtId="0" fontId="1" fillId="2" borderId="12" xfId="0" applyFont="1" applyFill="1" applyBorder="1" applyAlignment="1">
      <alignment wrapText="1"/>
    </xf>
    <xf numFmtId="0" fontId="1" fillId="2" borderId="15" xfId="0" applyFont="1" applyFill="1" applyBorder="1" applyAlignment="1">
      <alignment horizontal="right" wrapText="1"/>
    </xf>
    <xf numFmtId="0" fontId="1" fillId="2" borderId="16" xfId="0" applyFont="1" applyFill="1" applyBorder="1" applyAlignment="1">
      <alignment horizontal="right" wrapText="1"/>
    </xf>
    <xf numFmtId="0" fontId="3" fillId="2" borderId="15" xfId="0" applyFont="1" applyFill="1" applyBorder="1" applyAlignment="1">
      <alignment horizontal="center" wrapText="1"/>
    </xf>
    <xf numFmtId="0" fontId="3" fillId="2" borderId="12" xfId="0" applyFont="1" applyFill="1" applyBorder="1" applyAlignment="1">
      <alignment horizontal="center" wrapText="1"/>
    </xf>
    <xf numFmtId="0" fontId="3" fillId="2" borderId="15" xfId="0" applyFont="1" applyFill="1" applyBorder="1"/>
    <xf numFmtId="0" fontId="0" fillId="2" borderId="12" xfId="0" applyFill="1" applyBorder="1" applyAlignment="1">
      <alignment horizontal="left" wrapText="1"/>
    </xf>
    <xf numFmtId="0" fontId="0" fillId="2" borderId="15" xfId="0" applyFill="1" applyBorder="1"/>
    <xf numFmtId="0" fontId="0" fillId="2" borderId="12" xfId="0" applyFill="1" applyBorder="1"/>
    <xf numFmtId="0" fontId="0" fillId="2" borderId="12" xfId="0" applyFill="1" applyBorder="1" applyAlignment="1">
      <alignment wrapText="1"/>
    </xf>
    <xf numFmtId="49" fontId="1" fillId="2" borderId="15" xfId="0" applyNumberFormat="1" applyFont="1" applyFill="1" applyBorder="1" applyAlignment="1">
      <alignment horizontal="right" wrapText="1"/>
    </xf>
    <xf numFmtId="0" fontId="9" fillId="2" borderId="15" xfId="1" applyFill="1" applyBorder="1" applyAlignment="1" applyProtection="1"/>
    <xf numFmtId="0" fontId="9" fillId="2" borderId="12" xfId="1" applyFill="1" applyBorder="1" applyAlignment="1" applyProtection="1"/>
    <xf numFmtId="0" fontId="3" fillId="0" borderId="15" xfId="0" applyFont="1" applyBorder="1"/>
    <xf numFmtId="0" fontId="3" fillId="2" borderId="15" xfId="1" applyFont="1" applyFill="1" applyBorder="1" applyAlignment="1" applyProtection="1"/>
    <xf numFmtId="49" fontId="1" fillId="2" borderId="15" xfId="1" applyNumberFormat="1" applyFont="1" applyFill="1" applyBorder="1" applyAlignment="1" applyProtection="1">
      <alignment horizontal="right"/>
    </xf>
    <xf numFmtId="0" fontId="1" fillId="2" borderId="0" xfId="1" applyFont="1" applyFill="1" applyBorder="1" applyAlignment="1" applyProtection="1"/>
    <xf numFmtId="0" fontId="23" fillId="0" borderId="17" xfId="0" applyFont="1" applyBorder="1"/>
    <xf numFmtId="0" fontId="25" fillId="0" borderId="18" xfId="0" applyFont="1" applyBorder="1" applyAlignment="1">
      <alignment horizontal="right"/>
    </xf>
    <xf numFmtId="0" fontId="25" fillId="0" borderId="0" xfId="0" applyFont="1"/>
    <xf numFmtId="0" fontId="27" fillId="7" borderId="19" xfId="0" applyFont="1" applyFill="1" applyBorder="1" applyAlignment="1">
      <alignment horizontal="center" vertical="center"/>
    </xf>
    <xf numFmtId="0" fontId="26" fillId="7" borderId="20" xfId="0" applyFont="1" applyFill="1" applyBorder="1" applyAlignment="1">
      <alignment horizontal="center" vertical="center" textRotation="90"/>
    </xf>
    <xf numFmtId="0" fontId="26" fillId="7" borderId="21" xfId="0" applyFont="1" applyFill="1" applyBorder="1" applyAlignment="1">
      <alignment horizontal="center" vertical="center" textRotation="90"/>
    </xf>
    <xf numFmtId="0" fontId="26" fillId="7" borderId="22" xfId="0" applyFont="1" applyFill="1" applyBorder="1" applyAlignment="1">
      <alignment horizontal="center" vertical="center" textRotation="90"/>
    </xf>
    <xf numFmtId="0" fontId="27" fillId="7" borderId="23" xfId="0" applyFont="1" applyFill="1" applyBorder="1" applyAlignment="1">
      <alignment horizontal="center" vertical="center"/>
    </xf>
    <xf numFmtId="0" fontId="27" fillId="7" borderId="24" xfId="0" applyFont="1" applyFill="1" applyBorder="1" applyAlignment="1">
      <alignment horizontal="center" vertical="center" wrapText="1"/>
    </xf>
    <xf numFmtId="0" fontId="23" fillId="0" borderId="25" xfId="0" applyFont="1" applyBorder="1"/>
    <xf numFmtId="0" fontId="27" fillId="8" borderId="26" xfId="0" applyFont="1" applyFill="1" applyBorder="1" applyAlignment="1">
      <alignment horizontal="center" vertical="center" wrapText="1"/>
    </xf>
    <xf numFmtId="0" fontId="27" fillId="8" borderId="1" xfId="0" applyFont="1" applyFill="1" applyBorder="1" applyAlignment="1">
      <alignment horizontal="center" vertical="center" wrapText="1"/>
    </xf>
    <xf numFmtId="0" fontId="27" fillId="8" borderId="13" xfId="0" applyFont="1" applyFill="1" applyBorder="1" applyAlignment="1">
      <alignment horizontal="center" vertical="center" wrapText="1"/>
    </xf>
    <xf numFmtId="0" fontId="25" fillId="0" borderId="0" xfId="0" applyFont="1" applyBorder="1" applyAlignment="1">
      <alignment horizontal="center" vertical="center"/>
    </xf>
    <xf numFmtId="0" fontId="24" fillId="0" borderId="0" xfId="0" applyFont="1" applyBorder="1" applyAlignment="1">
      <alignment horizontal="center" vertical="center"/>
    </xf>
    <xf numFmtId="0" fontId="25" fillId="0" borderId="0" xfId="0" applyFont="1" applyFill="1" applyBorder="1" applyAlignment="1">
      <alignment horizontal="center" vertical="center"/>
    </xf>
    <xf numFmtId="0" fontId="24" fillId="0" borderId="0" xfId="0" quotePrefix="1" applyFont="1" applyBorder="1" applyAlignment="1">
      <alignment horizontal="center" vertical="center"/>
    </xf>
    <xf numFmtId="0" fontId="25" fillId="9" borderId="0" xfId="0" applyFont="1" applyFill="1" applyBorder="1" applyAlignment="1">
      <alignment horizontal="center" vertical="center"/>
    </xf>
    <xf numFmtId="0" fontId="25" fillId="0" borderId="15" xfId="0" applyFont="1" applyBorder="1"/>
    <xf numFmtId="0" fontId="25" fillId="0" borderId="0" xfId="0" applyFont="1" applyBorder="1"/>
    <xf numFmtId="0" fontId="25" fillId="0" borderId="12" xfId="0" applyFont="1" applyBorder="1"/>
    <xf numFmtId="0" fontId="27" fillId="8" borderId="27" xfId="0" applyFont="1" applyFill="1" applyBorder="1" applyAlignment="1">
      <alignment horizontal="center" vertical="center" wrapText="1"/>
    </xf>
    <xf numFmtId="0" fontId="27" fillId="7" borderId="21" xfId="0" applyFont="1" applyFill="1" applyBorder="1" applyAlignment="1">
      <alignment horizontal="center" vertical="center"/>
    </xf>
    <xf numFmtId="0" fontId="31" fillId="0" borderId="24" xfId="0" applyFont="1" applyBorder="1" applyAlignment="1">
      <alignment horizontal="center"/>
    </xf>
    <xf numFmtId="0" fontId="31" fillId="0" borderId="0" xfId="0" applyFont="1" applyBorder="1" applyAlignment="1">
      <alignment horizontal="center"/>
    </xf>
    <xf numFmtId="0" fontId="31" fillId="0" borderId="28" xfId="0" applyFont="1" applyBorder="1" applyAlignment="1">
      <alignment horizontal="center"/>
    </xf>
    <xf numFmtId="0" fontId="31" fillId="0" borderId="29" xfId="0" applyFont="1" applyBorder="1" applyAlignment="1">
      <alignment horizontal="center"/>
    </xf>
    <xf numFmtId="0" fontId="25" fillId="0" borderId="0" xfId="0" applyFont="1" applyFill="1" applyBorder="1" applyAlignment="1">
      <alignment horizontal="center"/>
    </xf>
    <xf numFmtId="0" fontId="25" fillId="10" borderId="0" xfId="0" applyFont="1" applyFill="1" applyBorder="1" applyAlignment="1">
      <alignment horizontal="center" vertical="center"/>
    </xf>
    <xf numFmtId="0" fontId="25" fillId="11" borderId="0" xfId="0" applyFont="1" applyFill="1" applyBorder="1" applyAlignment="1">
      <alignment horizontal="center" vertical="center"/>
    </xf>
    <xf numFmtId="0" fontId="25" fillId="6" borderId="0" xfId="0" applyFont="1" applyFill="1" applyBorder="1" applyAlignment="1">
      <alignment horizontal="center" vertical="center"/>
    </xf>
    <xf numFmtId="0" fontId="25" fillId="12" borderId="0" xfId="0" applyFont="1" applyFill="1" applyBorder="1" applyAlignment="1">
      <alignment horizontal="center" vertical="center"/>
    </xf>
    <xf numFmtId="0" fontId="25" fillId="13" borderId="0" xfId="0" applyFont="1" applyFill="1" applyBorder="1" applyAlignment="1">
      <alignment horizontal="center" vertical="center"/>
    </xf>
    <xf numFmtId="0" fontId="25" fillId="9" borderId="0" xfId="0" applyFont="1" applyFill="1" applyBorder="1" applyAlignment="1">
      <alignment horizontal="center"/>
    </xf>
    <xf numFmtId="0" fontId="25" fillId="11" borderId="0" xfId="0" applyFont="1" applyFill="1" applyBorder="1" applyAlignment="1">
      <alignment horizontal="center"/>
    </xf>
    <xf numFmtId="0" fontId="25" fillId="14" borderId="0" xfId="0" applyFont="1" applyFill="1" applyBorder="1" applyAlignment="1">
      <alignment horizontal="center" vertical="center"/>
    </xf>
    <xf numFmtId="0" fontId="1" fillId="4" borderId="30" xfId="0" applyFont="1" applyFill="1" applyBorder="1" applyAlignment="1">
      <alignment horizontal="center"/>
    </xf>
    <xf numFmtId="0" fontId="24" fillId="14" borderId="0" xfId="0" applyFont="1" applyFill="1" applyBorder="1" applyAlignment="1">
      <alignment horizontal="center" vertical="center"/>
    </xf>
    <xf numFmtId="0" fontId="34" fillId="14" borderId="0" xfId="0" applyFont="1" applyFill="1" applyBorder="1" applyAlignment="1">
      <alignment horizontal="center" vertical="center"/>
    </xf>
    <xf numFmtId="0" fontId="25" fillId="14" borderId="0" xfId="0" quotePrefix="1" applyFont="1" applyFill="1" applyBorder="1" applyAlignment="1">
      <alignment horizontal="center" vertical="center"/>
    </xf>
    <xf numFmtId="0" fontId="34" fillId="12" borderId="0" xfId="0" applyFont="1" applyFill="1" applyBorder="1" applyAlignment="1">
      <alignment horizontal="center" vertical="center"/>
    </xf>
    <xf numFmtId="0" fontId="25" fillId="12" borderId="0" xfId="0" applyFont="1" applyFill="1" applyBorder="1" applyAlignment="1">
      <alignment horizontal="center"/>
    </xf>
    <xf numFmtId="0" fontId="25" fillId="5" borderId="0" xfId="0" applyFont="1" applyFill="1" applyBorder="1" applyAlignment="1">
      <alignment horizontal="center" vertical="center"/>
    </xf>
    <xf numFmtId="0" fontId="25" fillId="0" borderId="0" xfId="0" applyFont="1" applyFill="1"/>
    <xf numFmtId="0" fontId="25" fillId="0" borderId="0" xfId="0" applyFont="1" applyAlignment="1">
      <alignment horizontal="center" wrapText="1"/>
    </xf>
    <xf numFmtId="0" fontId="25" fillId="14" borderId="0" xfId="0" applyFont="1" applyFill="1" applyAlignment="1">
      <alignment horizontal="center"/>
    </xf>
    <xf numFmtId="0" fontId="25" fillId="12" borderId="0" xfId="0" applyFont="1" applyFill="1" applyAlignment="1">
      <alignment horizontal="center"/>
    </xf>
    <xf numFmtId="0" fontId="25" fillId="13" borderId="0" xfId="0" applyFont="1" applyFill="1" applyAlignment="1">
      <alignment horizontal="center" wrapText="1"/>
    </xf>
    <xf numFmtId="0" fontId="25" fillId="0" borderId="0" xfId="0" applyFont="1" applyAlignment="1">
      <alignment horizontal="center"/>
    </xf>
    <xf numFmtId="0" fontId="25" fillId="0" borderId="0" xfId="0" applyFont="1" applyAlignment="1">
      <alignment vertical="center"/>
    </xf>
    <xf numFmtId="0" fontId="25" fillId="14" borderId="0" xfId="0" applyFont="1" applyFill="1" applyBorder="1" applyAlignment="1">
      <alignment horizontal="center"/>
    </xf>
    <xf numFmtId="0" fontId="25" fillId="0" borderId="0" xfId="0" applyFont="1" applyFill="1" applyAlignment="1">
      <alignment horizontal="center"/>
    </xf>
    <xf numFmtId="0" fontId="25" fillId="9" borderId="0" xfId="0" applyFont="1" applyFill="1" applyAlignment="1">
      <alignment horizontal="center"/>
    </xf>
    <xf numFmtId="165" fontId="32" fillId="0" borderId="18" xfId="0" applyNumberFormat="1" applyFont="1" applyBorder="1" applyAlignment="1">
      <alignment horizontal="center"/>
    </xf>
    <xf numFmtId="0" fontId="32" fillId="0" borderId="31" xfId="0" applyFont="1" applyBorder="1" applyAlignment="1">
      <alignment horizontal="center"/>
    </xf>
    <xf numFmtId="0" fontId="27" fillId="7" borderId="19" xfId="0" applyFont="1" applyFill="1" applyBorder="1" applyAlignment="1">
      <alignment horizontal="center"/>
    </xf>
    <xf numFmtId="0" fontId="27" fillId="7" borderId="32" xfId="0" applyFont="1" applyFill="1" applyBorder="1" applyAlignment="1">
      <alignment horizontal="center" shrinkToFit="1"/>
    </xf>
    <xf numFmtId="0" fontId="35" fillId="7" borderId="23" xfId="0" applyFont="1" applyFill="1" applyBorder="1" applyAlignment="1">
      <alignment horizontal="center" vertical="center" wrapText="1"/>
    </xf>
    <xf numFmtId="0" fontId="35" fillId="7" borderId="21" xfId="0" applyFont="1" applyFill="1" applyBorder="1" applyAlignment="1">
      <alignment horizontal="center" vertical="center" wrapText="1"/>
    </xf>
    <xf numFmtId="0" fontId="35" fillId="7" borderId="33" xfId="0" applyFont="1" applyFill="1" applyBorder="1" applyAlignment="1">
      <alignment horizontal="center" vertical="center" wrapText="1"/>
    </xf>
    <xf numFmtId="0" fontId="25" fillId="6" borderId="7" xfId="0" applyFont="1" applyFill="1" applyBorder="1" applyAlignment="1">
      <alignment horizontal="center" shrinkToFit="1"/>
    </xf>
    <xf numFmtId="0" fontId="25" fillId="2" borderId="26" xfId="0" applyFont="1" applyFill="1" applyBorder="1" applyAlignment="1">
      <alignment horizontal="center"/>
    </xf>
    <xf numFmtId="0" fontId="25" fillId="2" borderId="1" xfId="0" applyFont="1" applyFill="1" applyBorder="1" applyAlignment="1">
      <alignment horizontal="center"/>
    </xf>
    <xf numFmtId="0" fontId="25" fillId="2" borderId="13" xfId="0" applyFont="1" applyFill="1" applyBorder="1" applyAlignment="1">
      <alignment horizontal="center"/>
    </xf>
    <xf numFmtId="0" fontId="25" fillId="4" borderId="2" xfId="0" applyFont="1" applyFill="1" applyBorder="1" applyAlignment="1">
      <alignment horizontal="center" shrinkToFit="1"/>
    </xf>
    <xf numFmtId="0" fontId="25" fillId="6" borderId="2" xfId="0" applyFont="1" applyFill="1" applyBorder="1" applyAlignment="1">
      <alignment horizontal="center"/>
    </xf>
    <xf numFmtId="0" fontId="25" fillId="6" borderId="3" xfId="0" applyFont="1" applyFill="1" applyBorder="1" applyAlignment="1">
      <alignment horizontal="center"/>
    </xf>
    <xf numFmtId="0" fontId="25" fillId="6" borderId="4" xfId="0" applyFont="1" applyFill="1" applyBorder="1" applyAlignment="1">
      <alignment horizontal="center"/>
    </xf>
    <xf numFmtId="0" fontId="25" fillId="6" borderId="2" xfId="0" applyFont="1" applyFill="1" applyBorder="1" applyAlignment="1">
      <alignment horizontal="center" shrinkToFit="1"/>
    </xf>
    <xf numFmtId="0" fontId="25" fillId="2" borderId="2" xfId="0" applyFont="1" applyFill="1" applyBorder="1" applyAlignment="1">
      <alignment horizontal="center"/>
    </xf>
    <xf numFmtId="0" fontId="25" fillId="2" borderId="3" xfId="0" applyFont="1" applyFill="1" applyBorder="1" applyAlignment="1">
      <alignment horizontal="center"/>
    </xf>
    <xf numFmtId="0" fontId="25" fillId="2" borderId="4" xfId="0" applyFont="1" applyFill="1" applyBorder="1" applyAlignment="1">
      <alignment horizontal="center"/>
    </xf>
    <xf numFmtId="0" fontId="25" fillId="4" borderId="34" xfId="0" applyFont="1" applyFill="1" applyBorder="1" applyAlignment="1">
      <alignment horizontal="center" shrinkToFit="1"/>
    </xf>
    <xf numFmtId="0" fontId="25" fillId="2" borderId="7" xfId="0" applyFont="1" applyFill="1" applyBorder="1" applyAlignment="1">
      <alignment horizontal="center"/>
    </xf>
    <xf numFmtId="0" fontId="25" fillId="2" borderId="8" xfId="0" applyFont="1" applyFill="1" applyBorder="1" applyAlignment="1">
      <alignment horizontal="center"/>
    </xf>
    <xf numFmtId="0" fontId="25" fillId="2" borderId="35" xfId="0" applyFont="1" applyFill="1" applyBorder="1" applyAlignment="1">
      <alignment horizontal="center"/>
    </xf>
    <xf numFmtId="0" fontId="27" fillId="7" borderId="36" xfId="0" applyFont="1" applyFill="1" applyBorder="1" applyAlignment="1">
      <alignment horizontal="center" shrinkToFit="1"/>
    </xf>
    <xf numFmtId="0" fontId="35" fillId="7" borderId="37" xfId="0" applyFont="1" applyFill="1" applyBorder="1" applyAlignment="1">
      <alignment horizontal="center" vertical="center" wrapText="1"/>
    </xf>
    <xf numFmtId="0" fontId="25" fillId="6" borderId="35" xfId="0" applyFont="1" applyFill="1" applyBorder="1" applyAlignment="1">
      <alignment horizontal="center"/>
    </xf>
    <xf numFmtId="0" fontId="25" fillId="2" borderId="38" xfId="0" applyFont="1" applyFill="1" applyBorder="1" applyAlignment="1">
      <alignment horizontal="center"/>
    </xf>
    <xf numFmtId="0" fontId="25" fillId="4" borderId="4" xfId="0" applyFont="1" applyFill="1" applyBorder="1" applyAlignment="1">
      <alignment horizontal="center"/>
    </xf>
    <xf numFmtId="0" fontId="25" fillId="6" borderId="39" xfId="0" applyFont="1" applyFill="1" applyBorder="1" applyAlignment="1">
      <alignment horizontal="center"/>
    </xf>
    <xf numFmtId="0" fontId="25" fillId="2" borderId="39" xfId="0" applyFont="1" applyFill="1" applyBorder="1" applyAlignment="1">
      <alignment horizontal="center"/>
    </xf>
    <xf numFmtId="0" fontId="25" fillId="4" borderId="40" xfId="0" applyFont="1" applyFill="1" applyBorder="1" applyAlignment="1">
      <alignment horizontal="center"/>
    </xf>
    <xf numFmtId="0" fontId="35" fillId="7" borderId="20" xfId="0" applyFont="1" applyFill="1" applyBorder="1" applyAlignment="1">
      <alignment horizontal="center" vertical="center" wrapText="1"/>
    </xf>
    <xf numFmtId="0" fontId="35" fillId="7" borderId="22" xfId="0" applyFont="1" applyFill="1" applyBorder="1" applyAlignment="1">
      <alignment horizontal="center" vertical="center" wrapText="1"/>
    </xf>
    <xf numFmtId="0" fontId="35" fillId="7" borderId="41" xfId="0" applyFont="1" applyFill="1" applyBorder="1" applyAlignment="1">
      <alignment horizontal="center" vertical="center" wrapText="1"/>
    </xf>
    <xf numFmtId="0" fontId="25" fillId="6" borderId="42" xfId="0" applyFont="1" applyFill="1" applyBorder="1" applyAlignment="1">
      <alignment horizontal="center"/>
    </xf>
    <xf numFmtId="0" fontId="25" fillId="4" borderId="42" xfId="0" applyFont="1" applyFill="1" applyBorder="1" applyAlignment="1">
      <alignment horizontal="center"/>
    </xf>
    <xf numFmtId="0" fontId="25" fillId="4" borderId="35" xfId="0" applyFont="1" applyFill="1" applyBorder="1" applyAlignment="1">
      <alignment horizontal="center"/>
    </xf>
    <xf numFmtId="0" fontId="25" fillId="4" borderId="5" xfId="0" applyFont="1" applyFill="1" applyBorder="1" applyAlignment="1">
      <alignment horizontal="center"/>
    </xf>
    <xf numFmtId="0" fontId="27" fillId="7" borderId="32" xfId="0" applyFont="1" applyFill="1" applyBorder="1" applyAlignment="1">
      <alignment horizontal="center" vertical="center" shrinkToFit="1"/>
    </xf>
    <xf numFmtId="0" fontId="25" fillId="6" borderId="26" xfId="0" applyFont="1" applyFill="1" applyBorder="1" applyAlignment="1">
      <alignment horizontal="center" shrinkToFit="1"/>
    </xf>
    <xf numFmtId="0" fontId="25" fillId="6" borderId="13" xfId="0" applyFont="1" applyFill="1" applyBorder="1" applyAlignment="1">
      <alignment horizontal="center"/>
    </xf>
    <xf numFmtId="0" fontId="27" fillId="7" borderId="36" xfId="0" applyFont="1" applyFill="1" applyBorder="1" applyAlignment="1">
      <alignment horizontal="center" vertical="center" shrinkToFit="1"/>
    </xf>
    <xf numFmtId="0" fontId="35" fillId="7" borderId="19" xfId="0" applyFont="1" applyFill="1" applyBorder="1" applyAlignment="1">
      <alignment horizontal="center" vertical="center" wrapText="1"/>
    </xf>
    <xf numFmtId="0" fontId="35" fillId="7" borderId="36" xfId="0" applyFont="1" applyFill="1" applyBorder="1" applyAlignment="1">
      <alignment horizontal="center" vertical="center" wrapText="1"/>
    </xf>
    <xf numFmtId="0" fontId="35" fillId="7" borderId="43" xfId="0" applyFont="1" applyFill="1" applyBorder="1" applyAlignment="1">
      <alignment horizontal="center" vertical="center" wrapText="1"/>
    </xf>
    <xf numFmtId="0" fontId="24" fillId="0" borderId="0" xfId="0" applyFont="1" applyAlignment="1">
      <alignment horizontal="center"/>
    </xf>
    <xf numFmtId="0" fontId="25" fillId="0" borderId="2" xfId="0" applyFont="1" applyBorder="1" applyAlignment="1">
      <alignment horizontal="center" vertical="center"/>
    </xf>
    <xf numFmtId="0" fontId="25" fillId="0" borderId="3" xfId="0" applyFont="1" applyBorder="1" applyAlignment="1">
      <alignment horizontal="center" vertical="center"/>
    </xf>
    <xf numFmtId="0" fontId="25" fillId="6" borderId="0" xfId="0" applyFont="1" applyFill="1" applyAlignment="1">
      <alignment horizontal="center"/>
    </xf>
    <xf numFmtId="0" fontId="25" fillId="10" borderId="0" xfId="0" applyFont="1" applyFill="1" applyAlignment="1">
      <alignment horizontal="center"/>
    </xf>
    <xf numFmtId="0" fontId="25" fillId="11" borderId="0" xfId="0" applyFont="1" applyFill="1" applyAlignment="1">
      <alignment horizontal="center"/>
    </xf>
    <xf numFmtId="0" fontId="25" fillId="13" borderId="0" xfId="0" applyFont="1" applyFill="1" applyAlignment="1">
      <alignment horizontal="center"/>
    </xf>
    <xf numFmtId="0" fontId="25" fillId="0" borderId="0" xfId="0" applyFont="1" applyBorder="1" applyAlignment="1">
      <alignment horizontal="center"/>
    </xf>
    <xf numFmtId="0" fontId="25" fillId="6" borderId="0" xfId="0" applyFont="1" applyFill="1" applyBorder="1" applyAlignment="1">
      <alignment horizontal="center"/>
    </xf>
    <xf numFmtId="0" fontId="6" fillId="7" borderId="18" xfId="0" applyFont="1" applyFill="1" applyBorder="1" applyAlignment="1">
      <alignment horizontal="center"/>
    </xf>
    <xf numFmtId="0" fontId="31" fillId="0" borderId="25" xfId="0" applyFont="1" applyBorder="1"/>
    <xf numFmtId="0" fontId="26" fillId="7" borderId="44" xfId="0" applyFont="1" applyFill="1" applyBorder="1" applyAlignment="1">
      <alignment horizontal="center" vertical="center"/>
    </xf>
    <xf numFmtId="0" fontId="27" fillId="7" borderId="45" xfId="0" applyFont="1" applyFill="1" applyBorder="1" applyAlignment="1">
      <alignment horizontal="center" vertical="center"/>
    </xf>
    <xf numFmtId="0" fontId="26" fillId="7" borderId="46" xfId="0" applyFont="1" applyFill="1" applyBorder="1" applyAlignment="1">
      <alignment horizontal="center" vertical="center"/>
    </xf>
    <xf numFmtId="0" fontId="25" fillId="2" borderId="26" xfId="0" applyFont="1" applyFill="1" applyBorder="1" applyAlignment="1">
      <alignment horizontal="center" vertical="center"/>
    </xf>
    <xf numFmtId="0" fontId="25" fillId="2" borderId="1" xfId="0" applyFont="1" applyFill="1" applyBorder="1" applyAlignment="1">
      <alignment horizontal="center" vertical="center"/>
    </xf>
    <xf numFmtId="0" fontId="25" fillId="4" borderId="13" xfId="0" applyFont="1" applyFill="1" applyBorder="1" applyAlignment="1">
      <alignment horizontal="center" vertical="center"/>
    </xf>
    <xf numFmtId="0" fontId="25" fillId="2" borderId="47" xfId="0" applyFont="1" applyFill="1" applyBorder="1" applyAlignment="1">
      <alignment horizontal="center" vertical="center"/>
    </xf>
    <xf numFmtId="0" fontId="25" fillId="4" borderId="27" xfId="0" applyFont="1" applyFill="1" applyBorder="1" applyAlignment="1">
      <alignment horizontal="center" vertical="center"/>
    </xf>
    <xf numFmtId="0" fontId="25" fillId="2" borderId="27" xfId="0" applyFont="1" applyFill="1" applyBorder="1" applyAlignment="1">
      <alignment horizontal="center" vertical="center"/>
    </xf>
    <xf numFmtId="0" fontId="25" fillId="2" borderId="13" xfId="0" applyFont="1" applyFill="1" applyBorder="1" applyAlignment="1">
      <alignment horizontal="center" vertical="center"/>
    </xf>
    <xf numFmtId="0" fontId="25" fillId="4" borderId="48" xfId="0" applyFont="1" applyFill="1" applyBorder="1" applyAlignment="1">
      <alignment horizontal="center" vertical="center"/>
    </xf>
    <xf numFmtId="0" fontId="25" fillId="2" borderId="49" xfId="0" applyFont="1" applyFill="1" applyBorder="1" applyAlignment="1">
      <alignment horizontal="center" vertical="center"/>
    </xf>
    <xf numFmtId="0" fontId="25" fillId="2" borderId="50" xfId="0" applyFont="1" applyFill="1" applyBorder="1" applyAlignment="1">
      <alignment horizontal="center" vertical="center"/>
    </xf>
    <xf numFmtId="0" fontId="25" fillId="4" borderId="30" xfId="0" applyFont="1" applyFill="1" applyBorder="1" applyAlignment="1">
      <alignment horizontal="center" vertical="center"/>
    </xf>
    <xf numFmtId="0" fontId="25" fillId="2" borderId="51" xfId="0" applyFont="1" applyFill="1" applyBorder="1" applyAlignment="1">
      <alignment horizontal="center" vertical="center"/>
    </xf>
    <xf numFmtId="0" fontId="25" fillId="4" borderId="52" xfId="0" applyFont="1" applyFill="1" applyBorder="1" applyAlignment="1">
      <alignment horizontal="center" vertical="center"/>
    </xf>
    <xf numFmtId="0" fontId="25" fillId="2" borderId="52" xfId="0" applyFont="1" applyFill="1" applyBorder="1" applyAlignment="1">
      <alignment horizontal="center" vertical="center"/>
    </xf>
    <xf numFmtId="0" fontId="25" fillId="2" borderId="30" xfId="0" applyFont="1" applyFill="1" applyBorder="1" applyAlignment="1">
      <alignment horizontal="center" vertical="center"/>
    </xf>
    <xf numFmtId="0" fontId="25" fillId="4" borderId="6" xfId="0" applyFont="1" applyFill="1" applyBorder="1" applyAlignment="1">
      <alignment horizontal="center" vertical="center"/>
    </xf>
    <xf numFmtId="0" fontId="25" fillId="6" borderId="26" xfId="0" applyFont="1" applyFill="1" applyBorder="1" applyAlignment="1">
      <alignment horizontal="center" vertical="center"/>
    </xf>
    <xf numFmtId="0" fontId="25" fillId="6" borderId="1" xfId="0" applyFont="1" applyFill="1" applyBorder="1" applyAlignment="1">
      <alignment horizontal="center" vertical="center"/>
    </xf>
    <xf numFmtId="0" fontId="25" fillId="6" borderId="47" xfId="0" applyFont="1" applyFill="1" applyBorder="1" applyAlignment="1">
      <alignment horizontal="center" vertical="center"/>
    </xf>
    <xf numFmtId="0" fontId="25" fillId="6" borderId="27" xfId="0" applyFont="1" applyFill="1" applyBorder="1" applyAlignment="1">
      <alignment horizontal="center" vertical="center"/>
    </xf>
    <xf numFmtId="0" fontId="25" fillId="6" borderId="13" xfId="0" applyFont="1" applyFill="1" applyBorder="1" applyAlignment="1">
      <alignment horizontal="center" vertical="center"/>
    </xf>
    <xf numFmtId="0" fontId="25" fillId="6" borderId="49" xfId="0" applyFont="1" applyFill="1" applyBorder="1" applyAlignment="1">
      <alignment horizontal="center" vertical="center"/>
    </xf>
    <xf numFmtId="0" fontId="25" fillId="6" borderId="50" xfId="0" applyFont="1" applyFill="1" applyBorder="1" applyAlignment="1">
      <alignment horizontal="center" vertical="center"/>
    </xf>
    <xf numFmtId="0" fontId="25" fillId="6" borderId="51" xfId="0" applyFont="1" applyFill="1" applyBorder="1" applyAlignment="1">
      <alignment horizontal="center" vertical="center"/>
    </xf>
    <xf numFmtId="0" fontId="25" fillId="6" borderId="52" xfId="0" applyFont="1" applyFill="1" applyBorder="1" applyAlignment="1">
      <alignment horizontal="center" vertical="center"/>
    </xf>
    <xf numFmtId="0" fontId="25" fillId="6" borderId="30" xfId="0" applyFont="1" applyFill="1" applyBorder="1" applyAlignment="1">
      <alignment horizontal="center" vertical="center"/>
    </xf>
    <xf numFmtId="0" fontId="25" fillId="0" borderId="26" xfId="0" applyFont="1" applyFill="1" applyBorder="1" applyAlignment="1">
      <alignment horizontal="center" vertical="center"/>
    </xf>
    <xf numFmtId="0" fontId="25" fillId="0" borderId="49" xfId="0" applyFont="1" applyFill="1" applyBorder="1" applyAlignment="1">
      <alignment horizontal="center" vertical="center"/>
    </xf>
    <xf numFmtId="0" fontId="25" fillId="0" borderId="1" xfId="0" applyFont="1" applyFill="1" applyBorder="1" applyAlignment="1">
      <alignment horizontal="center" vertical="center"/>
    </xf>
    <xf numFmtId="0" fontId="25" fillId="0" borderId="50" xfId="0" applyFont="1" applyFill="1" applyBorder="1" applyAlignment="1">
      <alignment horizontal="center" vertical="center"/>
    </xf>
    <xf numFmtId="0" fontId="24" fillId="0" borderId="26" xfId="0" applyFont="1" applyBorder="1" applyAlignment="1">
      <alignment horizontal="center" vertical="center"/>
    </xf>
    <xf numFmtId="0" fontId="24" fillId="0" borderId="49" xfId="0" applyFont="1" applyBorder="1" applyAlignment="1">
      <alignment horizontal="center" vertical="center"/>
    </xf>
    <xf numFmtId="0" fontId="25" fillId="0" borderId="1" xfId="0" applyFont="1" applyBorder="1" applyAlignment="1">
      <alignment horizontal="center" vertical="center"/>
    </xf>
    <xf numFmtId="0" fontId="25" fillId="6" borderId="2" xfId="0" applyFont="1" applyFill="1" applyBorder="1" applyAlignment="1">
      <alignment horizontal="center" vertical="center"/>
    </xf>
    <xf numFmtId="0" fontId="25" fillId="6" borderId="3" xfId="0" applyFont="1" applyFill="1" applyBorder="1" applyAlignment="1">
      <alignment horizontal="center" vertical="center"/>
    </xf>
    <xf numFmtId="0" fontId="25" fillId="0" borderId="49" xfId="0" applyFont="1" applyBorder="1" applyAlignment="1">
      <alignment horizontal="center" vertical="center"/>
    </xf>
    <xf numFmtId="0" fontId="25" fillId="0" borderId="50" xfId="0" applyFont="1" applyBorder="1" applyAlignment="1">
      <alignment horizontal="center" vertical="center"/>
    </xf>
    <xf numFmtId="0" fontId="25" fillId="0" borderId="0" xfId="0" applyFont="1" applyAlignment="1"/>
    <xf numFmtId="0" fontId="25" fillId="0" borderId="24" xfId="0" applyFont="1" applyBorder="1" applyAlignment="1"/>
    <xf numFmtId="0" fontId="25" fillId="0" borderId="3" xfId="0" applyFont="1" applyBorder="1" applyAlignment="1">
      <alignment vertical="center"/>
    </xf>
    <xf numFmtId="0" fontId="25" fillId="0" borderId="0" xfId="0" applyFont="1" applyFill="1" applyBorder="1"/>
    <xf numFmtId="0" fontId="25" fillId="0" borderId="53" xfId="0" applyFont="1" applyFill="1" applyBorder="1" applyAlignment="1">
      <alignment horizontal="center" vertical="center"/>
    </xf>
    <xf numFmtId="0" fontId="25" fillId="6" borderId="3" xfId="0" applyFont="1" applyFill="1" applyBorder="1" applyAlignment="1">
      <alignment vertical="center"/>
    </xf>
    <xf numFmtId="0" fontId="24" fillId="0" borderId="0" xfId="0" applyFont="1" applyFill="1" applyBorder="1" applyAlignment="1">
      <alignment horizontal="center" vertical="center"/>
    </xf>
    <xf numFmtId="0" fontId="25" fillId="10" borderId="3" xfId="0" applyFont="1" applyFill="1" applyBorder="1" applyAlignment="1">
      <alignment horizontal="center" vertical="center"/>
    </xf>
    <xf numFmtId="0" fontId="24" fillId="0" borderId="0" xfId="0" applyFont="1" applyFill="1" applyBorder="1" applyAlignment="1">
      <alignment horizontal="center"/>
    </xf>
    <xf numFmtId="0" fontId="40" fillId="7" borderId="3" xfId="0" applyFont="1" applyFill="1" applyBorder="1" applyAlignment="1">
      <alignment horizontal="center"/>
    </xf>
    <xf numFmtId="0" fontId="28" fillId="0" borderId="0" xfId="0" applyFont="1"/>
    <xf numFmtId="0" fontId="28" fillId="0" borderId="17" xfId="0" applyFont="1" applyBorder="1"/>
    <xf numFmtId="0" fontId="28" fillId="0" borderId="24" xfId="0" applyFont="1" applyBorder="1"/>
    <xf numFmtId="0" fontId="28" fillId="0" borderId="54" xfId="0" applyFont="1" applyBorder="1"/>
    <xf numFmtId="0" fontId="28" fillId="0" borderId="15" xfId="0" applyFont="1" applyBorder="1"/>
    <xf numFmtId="0" fontId="28" fillId="0" borderId="12" xfId="0" applyFont="1" applyBorder="1"/>
    <xf numFmtId="0" fontId="39" fillId="0" borderId="0" xfId="0" applyFont="1" applyBorder="1" applyAlignment="1">
      <alignment horizontal="center"/>
    </xf>
    <xf numFmtId="0" fontId="28" fillId="0" borderId="0" xfId="0" applyFont="1" applyBorder="1"/>
    <xf numFmtId="0" fontId="28" fillId="0" borderId="16" xfId="0" applyFont="1" applyBorder="1"/>
    <xf numFmtId="0" fontId="28" fillId="0" borderId="55" xfId="0" applyFont="1" applyBorder="1"/>
    <xf numFmtId="0" fontId="28" fillId="0" borderId="56" xfId="0" applyFont="1" applyBorder="1"/>
    <xf numFmtId="0" fontId="25" fillId="2" borderId="0" xfId="2" applyFont="1" applyFill="1" applyAlignment="1">
      <alignment vertical="center" wrapText="1"/>
    </xf>
    <xf numFmtId="0" fontId="25" fillId="0" borderId="0" xfId="2" applyFont="1" applyAlignment="1">
      <alignment vertical="center" wrapText="1"/>
    </xf>
    <xf numFmtId="0" fontId="25" fillId="2" borderId="0" xfId="2" applyFont="1" applyFill="1"/>
    <xf numFmtId="0" fontId="25" fillId="0" borderId="0" xfId="2" applyFont="1"/>
    <xf numFmtId="0" fontId="23" fillId="2" borderId="0" xfId="2" applyFont="1" applyFill="1" applyAlignment="1">
      <alignment vertical="top"/>
    </xf>
    <xf numFmtId="0" fontId="23" fillId="0" borderId="0" xfId="2" applyFont="1" applyAlignment="1">
      <alignment vertical="top"/>
    </xf>
    <xf numFmtId="0" fontId="32" fillId="10" borderId="34" xfId="2" applyFont="1" applyFill="1" applyBorder="1" applyAlignment="1">
      <alignment horizontal="center"/>
    </xf>
    <xf numFmtId="0" fontId="32" fillId="10" borderId="11" xfId="2" applyFont="1" applyFill="1" applyBorder="1" applyAlignment="1"/>
    <xf numFmtId="0" fontId="25" fillId="10" borderId="0" xfId="2" applyFont="1" applyFill="1" applyBorder="1"/>
    <xf numFmtId="0" fontId="32" fillId="10" borderId="3" xfId="2" applyFont="1" applyFill="1" applyBorder="1" applyAlignment="1">
      <alignment horizontal="center"/>
    </xf>
    <xf numFmtId="0" fontId="25" fillId="2" borderId="0" xfId="2" applyFont="1" applyFill="1" applyBorder="1"/>
    <xf numFmtId="0" fontId="25" fillId="0" borderId="0" xfId="2" applyFont="1" applyBorder="1"/>
    <xf numFmtId="0" fontId="32" fillId="6" borderId="7" xfId="2" applyFont="1" applyFill="1" applyBorder="1" applyAlignment="1">
      <alignment horizontal="center"/>
    </xf>
    <xf numFmtId="0" fontId="32" fillId="6" borderId="2" xfId="2" applyFont="1" applyFill="1" applyBorder="1" applyAlignment="1">
      <alignment horizontal="center"/>
    </xf>
    <xf numFmtId="0" fontId="38" fillId="10" borderId="2" xfId="2" applyFont="1" applyFill="1" applyBorder="1" applyAlignment="1">
      <alignment horizontal="center"/>
    </xf>
    <xf numFmtId="0" fontId="43" fillId="6" borderId="2" xfId="2" applyFont="1" applyFill="1" applyBorder="1" applyAlignment="1">
      <alignment horizontal="center"/>
    </xf>
    <xf numFmtId="0" fontId="31" fillId="2" borderId="0" xfId="2" applyFont="1" applyFill="1"/>
    <xf numFmtId="0" fontId="43" fillId="6" borderId="34" xfId="2" applyFont="1" applyFill="1" applyBorder="1" applyAlignment="1">
      <alignment horizontal="center"/>
    </xf>
    <xf numFmtId="0" fontId="31" fillId="0" borderId="0" xfId="2" applyFont="1"/>
    <xf numFmtId="0" fontId="32" fillId="10" borderId="8" xfId="2" applyFont="1" applyFill="1" applyBorder="1" applyAlignment="1">
      <alignment horizontal="center"/>
    </xf>
    <xf numFmtId="0" fontId="32" fillId="10" borderId="35" xfId="2" applyFont="1" applyFill="1" applyBorder="1" applyAlignment="1">
      <alignment horizontal="center"/>
    </xf>
    <xf numFmtId="0" fontId="38" fillId="10" borderId="57" xfId="2" applyFont="1" applyFill="1" applyBorder="1" applyAlignment="1"/>
    <xf numFmtId="0" fontId="25" fillId="2" borderId="11" xfId="2" applyFont="1" applyFill="1" applyBorder="1" applyAlignment="1">
      <alignment horizontal="center"/>
    </xf>
    <xf numFmtId="0" fontId="25" fillId="2" borderId="58" xfId="2" applyFont="1" applyFill="1" applyBorder="1" applyAlignment="1">
      <alignment horizontal="center"/>
    </xf>
    <xf numFmtId="0" fontId="25" fillId="2" borderId="39" xfId="2" applyFont="1" applyFill="1" applyBorder="1" applyAlignment="1">
      <alignment horizontal="center"/>
    </xf>
    <xf numFmtId="0" fontId="3" fillId="4" borderId="44" xfId="0" applyFont="1" applyFill="1" applyBorder="1" applyAlignment="1">
      <alignment horizontal="center" vertical="center"/>
    </xf>
    <xf numFmtId="0" fontId="1" fillId="0" borderId="59" xfId="0" applyFont="1" applyFill="1" applyBorder="1" applyAlignment="1">
      <alignment horizontal="center"/>
    </xf>
    <xf numFmtId="0" fontId="1" fillId="5" borderId="60" xfId="0" applyFont="1" applyFill="1" applyBorder="1" applyAlignment="1">
      <alignment horizontal="center"/>
    </xf>
    <xf numFmtId="0" fontId="24" fillId="0" borderId="0" xfId="0" applyFont="1"/>
    <xf numFmtId="0" fontId="25" fillId="9" borderId="0" xfId="0" applyFont="1" applyFill="1"/>
    <xf numFmtId="0" fontId="25" fillId="5" borderId="0" xfId="0" applyFont="1" applyFill="1"/>
    <xf numFmtId="0" fontId="25" fillId="6" borderId="0" xfId="0" applyFont="1" applyFill="1"/>
    <xf numFmtId="0" fontId="25" fillId="11" borderId="0" xfId="0" applyFont="1" applyFill="1"/>
    <xf numFmtId="0" fontId="25" fillId="15" borderId="0" xfId="0" applyFont="1" applyFill="1"/>
    <xf numFmtId="0" fontId="25" fillId="16" borderId="0" xfId="0" applyFont="1" applyFill="1"/>
    <xf numFmtId="0" fontId="25" fillId="5" borderId="0" xfId="0" applyFont="1" applyFill="1" applyAlignment="1">
      <alignment horizontal="center"/>
    </xf>
    <xf numFmtId="0" fontId="25" fillId="17" borderId="0" xfId="0" applyFont="1" applyFill="1" applyAlignment="1">
      <alignment horizontal="center"/>
    </xf>
    <xf numFmtId="0" fontId="25" fillId="7" borderId="0" xfId="0" applyFont="1" applyFill="1"/>
    <xf numFmtId="0" fontId="25" fillId="0" borderId="25" xfId="0" applyFont="1" applyFill="1" applyBorder="1"/>
    <xf numFmtId="165" fontId="24" fillId="0" borderId="18" xfId="0" applyNumberFormat="1" applyFont="1" applyFill="1" applyBorder="1" applyAlignment="1">
      <alignment horizontal="center"/>
    </xf>
    <xf numFmtId="0" fontId="25" fillId="0" borderId="18" xfId="0" applyFont="1" applyFill="1" applyBorder="1" applyAlignment="1">
      <alignment horizontal="center"/>
    </xf>
    <xf numFmtId="0" fontId="27" fillId="7" borderId="41" xfId="0" applyFont="1" applyFill="1" applyBorder="1" applyAlignment="1">
      <alignment horizontal="center" vertical="center"/>
    </xf>
    <xf numFmtId="0" fontId="27" fillId="7" borderId="17" xfId="0" applyFont="1" applyFill="1" applyBorder="1" applyAlignment="1">
      <alignment horizontal="center" vertical="center"/>
    </xf>
    <xf numFmtId="0" fontId="26" fillId="7" borderId="41" xfId="0" applyFont="1" applyFill="1" applyBorder="1" applyAlignment="1">
      <alignment horizontal="center" vertical="center"/>
    </xf>
    <xf numFmtId="0" fontId="25" fillId="0" borderId="29" xfId="0" applyFont="1" applyFill="1" applyBorder="1" applyAlignment="1">
      <alignment horizontal="center"/>
    </xf>
    <xf numFmtId="0" fontId="25" fillId="0" borderId="58" xfId="0" applyFont="1" applyFill="1" applyBorder="1" applyAlignment="1">
      <alignment horizontal="center" wrapText="1"/>
    </xf>
    <xf numFmtId="0" fontId="25" fillId="0" borderId="28" xfId="0" applyFont="1" applyFill="1" applyBorder="1" applyAlignment="1">
      <alignment horizontal="center" wrapText="1"/>
    </xf>
    <xf numFmtId="49" fontId="25" fillId="4" borderId="1" xfId="0" applyNumberFormat="1" applyFont="1" applyFill="1" applyBorder="1" applyAlignment="1">
      <alignment horizontal="center" vertical="center"/>
    </xf>
    <xf numFmtId="49" fontId="25" fillId="4" borderId="13" xfId="0" applyNumberFormat="1" applyFont="1" applyFill="1" applyBorder="1" applyAlignment="1">
      <alignment horizontal="center" vertical="center"/>
    </xf>
    <xf numFmtId="49" fontId="25" fillId="4" borderId="57" xfId="0" applyNumberFormat="1" applyFont="1" applyFill="1" applyBorder="1" applyAlignment="1">
      <alignment horizontal="center" vertical="center"/>
    </xf>
    <xf numFmtId="49" fontId="25" fillId="4" borderId="40" xfId="0" applyNumberFormat="1" applyFont="1" applyFill="1" applyBorder="1" applyAlignment="1">
      <alignment horizontal="center" vertical="center"/>
    </xf>
    <xf numFmtId="49" fontId="25" fillId="4" borderId="50" xfId="0" applyNumberFormat="1" applyFont="1" applyFill="1" applyBorder="1" applyAlignment="1">
      <alignment horizontal="center" vertical="center"/>
    </xf>
    <xf numFmtId="49" fontId="25" fillId="4" borderId="30" xfId="0" applyNumberFormat="1" applyFont="1" applyFill="1" applyBorder="1" applyAlignment="1">
      <alignment horizontal="center" vertical="center"/>
    </xf>
    <xf numFmtId="49" fontId="25" fillId="4" borderId="8" xfId="0" applyNumberFormat="1" applyFont="1" applyFill="1" applyBorder="1" applyAlignment="1">
      <alignment horizontal="center" vertical="center"/>
    </xf>
    <xf numFmtId="49" fontId="25" fillId="4" borderId="35" xfId="0" applyNumberFormat="1" applyFont="1" applyFill="1" applyBorder="1" applyAlignment="1">
      <alignment horizontal="center" vertical="center"/>
    </xf>
    <xf numFmtId="49" fontId="25" fillId="4" borderId="27" xfId="0" applyNumberFormat="1" applyFont="1" applyFill="1" applyBorder="1" applyAlignment="1">
      <alignment horizontal="center" vertical="center"/>
    </xf>
    <xf numFmtId="49" fontId="25" fillId="4" borderId="61" xfId="0" applyNumberFormat="1" applyFont="1" applyFill="1" applyBorder="1" applyAlignment="1">
      <alignment horizontal="center" vertical="center"/>
    </xf>
    <xf numFmtId="49" fontId="25" fillId="4" borderId="52" xfId="0" applyNumberFormat="1" applyFont="1" applyFill="1" applyBorder="1" applyAlignment="1">
      <alignment horizontal="center" vertical="center"/>
    </xf>
    <xf numFmtId="49" fontId="25" fillId="4" borderId="9" xfId="0" applyNumberFormat="1" applyFont="1" applyFill="1" applyBorder="1" applyAlignment="1">
      <alignment horizontal="center" vertical="center"/>
    </xf>
    <xf numFmtId="2" fontId="25" fillId="9" borderId="1" xfId="0" applyNumberFormat="1" applyFont="1" applyFill="1" applyBorder="1" applyAlignment="1">
      <alignment horizontal="center" vertical="center"/>
    </xf>
    <xf numFmtId="2" fontId="25" fillId="9" borderId="13" xfId="0" applyNumberFormat="1" applyFont="1" applyFill="1" applyBorder="1" applyAlignment="1">
      <alignment horizontal="center" vertical="center"/>
    </xf>
    <xf numFmtId="2" fontId="25" fillId="11" borderId="3" xfId="0" applyNumberFormat="1" applyFont="1" applyFill="1" applyBorder="1" applyAlignment="1">
      <alignment horizontal="center" vertical="center"/>
    </xf>
    <xf numFmtId="2" fontId="25" fillId="11" borderId="4" xfId="0" applyNumberFormat="1" applyFont="1" applyFill="1" applyBorder="1" applyAlignment="1">
      <alignment horizontal="center" vertical="center"/>
    </xf>
    <xf numFmtId="2" fontId="25" fillId="9" borderId="3" xfId="0" applyNumberFormat="1" applyFont="1" applyFill="1" applyBorder="1" applyAlignment="1">
      <alignment horizontal="center" vertical="center"/>
    </xf>
    <xf numFmtId="2" fontId="25" fillId="9" borderId="4" xfId="0" applyNumberFormat="1" applyFont="1" applyFill="1" applyBorder="1" applyAlignment="1">
      <alignment horizontal="center" vertical="center"/>
    </xf>
    <xf numFmtId="2" fontId="25" fillId="9" borderId="50" xfId="0" applyNumberFormat="1" applyFont="1" applyFill="1" applyBorder="1" applyAlignment="1">
      <alignment horizontal="center" vertical="center"/>
    </xf>
    <xf numFmtId="2" fontId="25" fillId="9" borderId="30" xfId="0" applyNumberFormat="1" applyFont="1" applyFill="1" applyBorder="1" applyAlignment="1">
      <alignment horizontal="center" vertical="center"/>
    </xf>
    <xf numFmtId="0" fontId="27" fillId="7" borderId="54" xfId="0" applyFont="1" applyFill="1" applyBorder="1" applyAlignment="1">
      <alignment horizontal="center" vertical="center" wrapText="1"/>
    </xf>
    <xf numFmtId="0" fontId="47" fillId="4" borderId="21" xfId="0" applyFont="1" applyFill="1" applyBorder="1" applyAlignment="1">
      <alignment horizontal="center" wrapText="1"/>
    </xf>
    <xf numFmtId="0" fontId="31" fillId="4" borderId="20" xfId="0" applyFont="1" applyFill="1" applyBorder="1" applyAlignment="1">
      <alignment horizontal="center" vertical="center" textRotation="90" shrinkToFit="1"/>
    </xf>
    <xf numFmtId="0" fontId="31" fillId="4" borderId="21" xfId="0" applyFont="1" applyFill="1" applyBorder="1" applyAlignment="1">
      <alignment horizontal="center" vertical="center" textRotation="90" shrinkToFit="1"/>
    </xf>
    <xf numFmtId="0" fontId="26" fillId="7" borderId="33" xfId="0" applyFont="1" applyFill="1" applyBorder="1" applyAlignment="1">
      <alignment horizontal="center" vertical="center" textRotation="90" shrinkToFit="1"/>
    </xf>
    <xf numFmtId="0" fontId="26" fillId="7" borderId="21" xfId="0" applyFont="1" applyFill="1" applyBorder="1" applyAlignment="1">
      <alignment horizontal="center" vertical="center" textRotation="90" shrinkToFit="1"/>
    </xf>
    <xf numFmtId="0" fontId="26" fillId="7" borderId="22" xfId="0" applyFont="1" applyFill="1" applyBorder="1" applyAlignment="1">
      <alignment horizontal="center" vertical="center" textRotation="90" shrinkToFit="1"/>
    </xf>
    <xf numFmtId="0" fontId="31" fillId="4" borderId="23" xfId="0" applyFont="1" applyFill="1" applyBorder="1" applyAlignment="1">
      <alignment horizontal="center" vertical="center" textRotation="90" shrinkToFit="1"/>
    </xf>
    <xf numFmtId="0" fontId="31" fillId="4" borderId="36" xfId="0" applyFont="1" applyFill="1" applyBorder="1" applyAlignment="1">
      <alignment horizontal="center" vertical="center" textRotation="90" shrinkToFit="1"/>
    </xf>
    <xf numFmtId="0" fontId="47" fillId="4" borderId="32" xfId="0" applyFont="1" applyFill="1" applyBorder="1" applyAlignment="1">
      <alignment horizontal="center" wrapText="1"/>
    </xf>
    <xf numFmtId="0" fontId="31" fillId="4" borderId="19" xfId="0" applyFont="1" applyFill="1" applyBorder="1" applyAlignment="1">
      <alignment horizontal="center" vertical="center" textRotation="90" shrinkToFit="1"/>
    </xf>
    <xf numFmtId="0" fontId="31" fillId="4" borderId="43" xfId="0" applyFont="1" applyFill="1" applyBorder="1" applyAlignment="1">
      <alignment horizontal="center" vertical="center" textRotation="90" shrinkToFit="1"/>
    </xf>
    <xf numFmtId="0" fontId="26" fillId="7" borderId="36" xfId="0" applyFont="1" applyFill="1" applyBorder="1" applyAlignment="1">
      <alignment horizontal="center" vertical="center" textRotation="90" shrinkToFit="1"/>
    </xf>
    <xf numFmtId="0" fontId="26" fillId="7" borderId="43" xfId="0" applyFont="1" applyFill="1" applyBorder="1" applyAlignment="1">
      <alignment horizontal="center" vertical="center" textRotation="90" shrinkToFit="1"/>
    </xf>
    <xf numFmtId="0" fontId="25" fillId="4" borderId="19" xfId="0" applyFont="1" applyFill="1" applyBorder="1" applyAlignment="1">
      <alignment horizontal="center" vertical="center" textRotation="90"/>
    </xf>
    <xf numFmtId="0" fontId="25" fillId="4" borderId="36" xfId="0" applyFont="1" applyFill="1" applyBorder="1" applyAlignment="1">
      <alignment horizontal="center" vertical="center" textRotation="90"/>
    </xf>
    <xf numFmtId="0" fontId="27" fillId="7" borderId="43" xfId="0" applyFont="1" applyFill="1" applyBorder="1" applyAlignment="1">
      <alignment horizontal="center" vertical="center" textRotation="90"/>
    </xf>
    <xf numFmtId="0" fontId="47" fillId="4" borderId="37" xfId="0" applyFont="1" applyFill="1" applyBorder="1" applyAlignment="1">
      <alignment horizontal="center" wrapText="1"/>
    </xf>
    <xf numFmtId="0" fontId="31" fillId="4" borderId="62" xfId="0" applyFont="1" applyFill="1" applyBorder="1" applyAlignment="1">
      <alignment horizontal="center" vertical="center" textRotation="90" shrinkToFit="1"/>
    </xf>
    <xf numFmtId="0" fontId="31" fillId="4" borderId="37" xfId="0" applyFont="1" applyFill="1" applyBorder="1" applyAlignment="1">
      <alignment horizontal="center" vertical="center" textRotation="90" shrinkToFit="1"/>
    </xf>
    <xf numFmtId="0" fontId="26" fillId="7" borderId="63" xfId="0" applyFont="1" applyFill="1" applyBorder="1" applyAlignment="1">
      <alignment horizontal="center" vertical="center" textRotation="90" shrinkToFit="1"/>
    </xf>
    <xf numFmtId="0" fontId="26" fillId="7" borderId="64" xfId="0" applyFont="1" applyFill="1" applyBorder="1" applyAlignment="1">
      <alignment horizontal="center" vertical="center" textRotation="90" shrinkToFit="1"/>
    </xf>
    <xf numFmtId="0" fontId="26" fillId="7" borderId="65" xfId="0" applyFont="1" applyFill="1" applyBorder="1" applyAlignment="1">
      <alignment horizontal="center" vertical="center" textRotation="90" shrinkToFit="1"/>
    </xf>
    <xf numFmtId="0" fontId="25" fillId="4" borderId="23" xfId="0" applyFont="1" applyFill="1" applyBorder="1" applyAlignment="1">
      <alignment horizontal="center" vertical="center" textRotation="90"/>
    </xf>
    <xf numFmtId="0" fontId="25" fillId="4" borderId="21" xfId="0" applyFont="1" applyFill="1" applyBorder="1" applyAlignment="1">
      <alignment horizontal="center" vertical="center" textRotation="90"/>
    </xf>
    <xf numFmtId="0" fontId="27" fillId="7" borderId="33" xfId="0" applyFont="1" applyFill="1" applyBorder="1" applyAlignment="1">
      <alignment horizontal="center" vertical="center" textRotation="90"/>
    </xf>
    <xf numFmtId="0" fontId="35" fillId="7" borderId="24" xfId="0" applyFont="1" applyFill="1" applyBorder="1" applyAlignment="1">
      <alignment horizontal="center" textRotation="90" wrapText="1"/>
    </xf>
    <xf numFmtId="0" fontId="35" fillId="7" borderId="23" xfId="0" applyFont="1" applyFill="1" applyBorder="1" applyAlignment="1">
      <alignment horizontal="center" textRotation="90" wrapText="1"/>
    </xf>
    <xf numFmtId="0" fontId="35" fillId="7" borderId="21" xfId="0" applyFont="1" applyFill="1" applyBorder="1" applyAlignment="1">
      <alignment horizontal="center" textRotation="90" wrapText="1"/>
    </xf>
    <xf numFmtId="0" fontId="35" fillId="7" borderId="17" xfId="0" applyFont="1" applyFill="1" applyBorder="1" applyAlignment="1">
      <alignment horizontal="center" textRotation="90" wrapText="1"/>
    </xf>
    <xf numFmtId="0" fontId="35" fillId="7" borderId="23" xfId="0" applyFont="1" applyFill="1" applyBorder="1" applyAlignment="1">
      <alignment horizontal="center" textRotation="90" wrapText="1" shrinkToFit="1"/>
    </xf>
    <xf numFmtId="0" fontId="35" fillId="7" borderId="21" xfId="0" applyFont="1" applyFill="1" applyBorder="1" applyAlignment="1">
      <alignment horizontal="center" textRotation="90" shrinkToFit="1"/>
    </xf>
    <xf numFmtId="0" fontId="25" fillId="4" borderId="44" xfId="0" applyFont="1" applyFill="1" applyBorder="1" applyAlignment="1">
      <alignment horizontal="center"/>
    </xf>
    <xf numFmtId="45" fontId="25" fillId="6" borderId="3" xfId="0" applyNumberFormat="1" applyFont="1" applyFill="1" applyBorder="1" applyAlignment="1">
      <alignment horizontal="center" vertical="center"/>
    </xf>
    <xf numFmtId="45" fontId="25" fillId="0" borderId="3" xfId="0" applyNumberFormat="1" applyFont="1" applyBorder="1" applyAlignment="1">
      <alignment horizontal="center" vertical="center"/>
    </xf>
    <xf numFmtId="45" fontId="25" fillId="0" borderId="50" xfId="0" applyNumberFormat="1" applyFont="1" applyBorder="1" applyAlignment="1">
      <alignment horizontal="center" vertical="center"/>
    </xf>
    <xf numFmtId="0" fontId="32" fillId="10" borderId="21" xfId="2" applyFont="1" applyFill="1" applyBorder="1" applyAlignment="1"/>
    <xf numFmtId="0" fontId="32" fillId="10" borderId="33" xfId="2" applyFont="1" applyFill="1" applyBorder="1" applyAlignment="1"/>
    <xf numFmtId="0" fontId="32" fillId="10" borderId="36" xfId="2" applyFont="1" applyFill="1" applyBorder="1" applyAlignment="1"/>
    <xf numFmtId="0" fontId="38" fillId="10" borderId="49" xfId="2" applyFont="1" applyFill="1" applyBorder="1" applyAlignment="1">
      <alignment horizontal="center"/>
    </xf>
    <xf numFmtId="0" fontId="32" fillId="6" borderId="2" xfId="2" applyFont="1" applyFill="1" applyBorder="1"/>
    <xf numFmtId="0" fontId="31" fillId="6" borderId="3" xfId="2" applyFont="1" applyFill="1" applyBorder="1"/>
    <xf numFmtId="0" fontId="31" fillId="6" borderId="3" xfId="2" applyFont="1" applyFill="1" applyBorder="1" applyAlignment="1">
      <alignment horizontal="center"/>
    </xf>
    <xf numFmtId="0" fontId="32" fillId="6" borderId="3" xfId="2" applyFont="1" applyFill="1" applyBorder="1"/>
    <xf numFmtId="0" fontId="50" fillId="0" borderId="1" xfId="0" applyFont="1" applyBorder="1" applyAlignment="1">
      <alignment shrinkToFit="1"/>
    </xf>
    <xf numFmtId="0" fontId="50" fillId="0" borderId="1" xfId="0" applyFont="1" applyBorder="1" applyAlignment="1">
      <alignment horizontal="center"/>
    </xf>
    <xf numFmtId="0" fontId="50" fillId="6" borderId="1" xfId="0" applyFont="1" applyFill="1" applyBorder="1" applyAlignment="1">
      <alignment horizontal="center"/>
    </xf>
    <xf numFmtId="0" fontId="50" fillId="0" borderId="26" xfId="0" applyFont="1" applyBorder="1" applyAlignment="1">
      <alignment horizontal="center"/>
    </xf>
    <xf numFmtId="0" fontId="50" fillId="0" borderId="27" xfId="0" applyFont="1" applyBorder="1" applyAlignment="1">
      <alignment shrinkToFit="1"/>
    </xf>
    <xf numFmtId="0" fontId="50" fillId="0" borderId="3" xfId="0" applyFont="1" applyBorder="1" applyAlignment="1">
      <alignment shrinkToFit="1"/>
    </xf>
    <xf numFmtId="0" fontId="50" fillId="0" borderId="3" xfId="0" applyFont="1" applyBorder="1" applyAlignment="1">
      <alignment horizontal="center"/>
    </xf>
    <xf numFmtId="0" fontId="50" fillId="6" borderId="3" xfId="0" applyFont="1" applyFill="1" applyBorder="1" applyAlignment="1">
      <alignment horizontal="center"/>
    </xf>
    <xf numFmtId="0" fontId="50" fillId="0" borderId="2" xfId="0" applyFont="1" applyBorder="1" applyAlignment="1">
      <alignment horizontal="center"/>
    </xf>
    <xf numFmtId="0" fontId="50" fillId="0" borderId="11" xfId="0" applyFont="1" applyBorder="1" applyAlignment="1">
      <alignment shrinkToFit="1"/>
    </xf>
    <xf numFmtId="2" fontId="50" fillId="4" borderId="43" xfId="0" applyNumberFormat="1" applyFont="1" applyFill="1" applyBorder="1" applyAlignment="1">
      <alignment horizontal="center" vertical="center"/>
    </xf>
    <xf numFmtId="0" fontId="51" fillId="0" borderId="8" xfId="0" applyFont="1" applyBorder="1" applyAlignment="1">
      <alignment shrinkToFit="1"/>
    </xf>
    <xf numFmtId="0" fontId="51" fillId="4" borderId="13" xfId="0" applyFont="1" applyFill="1" applyBorder="1" applyAlignment="1">
      <alignment horizontal="center"/>
    </xf>
    <xf numFmtId="0" fontId="51" fillId="0" borderId="9" xfId="0" applyFont="1" applyBorder="1" applyAlignment="1">
      <alignment shrinkToFit="1"/>
    </xf>
    <xf numFmtId="0" fontId="51" fillId="4" borderId="35" xfId="0" applyFont="1" applyFill="1" applyBorder="1" applyAlignment="1">
      <alignment horizontal="center"/>
    </xf>
    <xf numFmtId="0" fontId="51" fillId="4" borderId="4" xfId="0" applyFont="1" applyFill="1" applyBorder="1" applyAlignment="1">
      <alignment horizontal="center"/>
    </xf>
    <xf numFmtId="0" fontId="51" fillId="0" borderId="11" xfId="0" applyFont="1" applyBorder="1" applyAlignment="1">
      <alignment shrinkToFit="1"/>
    </xf>
    <xf numFmtId="0" fontId="25" fillId="6" borderId="60" xfId="0" applyFont="1" applyFill="1" applyBorder="1" applyAlignment="1">
      <alignment horizontal="center"/>
    </xf>
    <xf numFmtId="0" fontId="25" fillId="4" borderId="60" xfId="0" applyFont="1" applyFill="1" applyBorder="1" applyAlignment="1">
      <alignment horizontal="center"/>
    </xf>
    <xf numFmtId="0" fontId="25" fillId="6" borderId="59" xfId="0" applyFont="1" applyFill="1" applyBorder="1" applyAlignment="1">
      <alignment horizontal="center"/>
    </xf>
    <xf numFmtId="0" fontId="25" fillId="6" borderId="3" xfId="0" applyNumberFormat="1" applyFont="1" applyFill="1" applyBorder="1" applyAlignment="1">
      <alignment horizontal="center" vertical="center"/>
    </xf>
    <xf numFmtId="0" fontId="25" fillId="0" borderId="3" xfId="0" applyNumberFormat="1" applyFont="1" applyBorder="1" applyAlignment="1">
      <alignment horizontal="center" vertical="center"/>
    </xf>
    <xf numFmtId="0" fontId="25" fillId="0" borderId="50" xfId="0" applyNumberFormat="1" applyFont="1" applyBorder="1" applyAlignment="1">
      <alignment horizontal="center" vertical="center"/>
    </xf>
    <xf numFmtId="0" fontId="0" fillId="0" borderId="39" xfId="0" applyBorder="1" applyAlignment="1">
      <alignment horizontal="center"/>
    </xf>
    <xf numFmtId="0" fontId="0" fillId="2" borderId="26" xfId="0" applyFill="1" applyBorder="1" applyAlignment="1">
      <alignment horizontal="center"/>
    </xf>
    <xf numFmtId="0" fontId="0" fillId="2" borderId="1" xfId="0" applyFill="1" applyBorder="1" applyAlignment="1">
      <alignment horizontal="center"/>
    </xf>
    <xf numFmtId="0" fontId="0" fillId="2" borderId="13"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35" xfId="0" applyFill="1" applyBorder="1" applyAlignment="1">
      <alignment horizontal="center"/>
    </xf>
    <xf numFmtId="0" fontId="1" fillId="18" borderId="58" xfId="2" applyFont="1" applyFill="1" applyBorder="1" applyAlignment="1"/>
    <xf numFmtId="0" fontId="1" fillId="18" borderId="66" xfId="2" applyFont="1" applyFill="1" applyBorder="1" applyAlignment="1"/>
    <xf numFmtId="0" fontId="1" fillId="2" borderId="11" xfId="2" applyFont="1" applyFill="1" applyBorder="1" applyAlignment="1"/>
    <xf numFmtId="0" fontId="1" fillId="2" borderId="58" xfId="2" applyFont="1" applyFill="1" applyBorder="1" applyAlignment="1"/>
    <xf numFmtId="0" fontId="1" fillId="2" borderId="66" xfId="2" applyFont="1" applyFill="1" applyBorder="1" applyAlignment="1"/>
    <xf numFmtId="0" fontId="1" fillId="2" borderId="61" xfId="2" applyFont="1" applyFill="1" applyBorder="1" applyAlignment="1"/>
    <xf numFmtId="0" fontId="1" fillId="2" borderId="67" xfId="2" applyFont="1" applyFill="1" applyBorder="1" applyAlignment="1"/>
    <xf numFmtId="0" fontId="1" fillId="2" borderId="68" xfId="2" applyFont="1" applyFill="1" applyBorder="1" applyAlignment="1"/>
    <xf numFmtId="0" fontId="1" fillId="2" borderId="52" xfId="2" applyFont="1" applyFill="1" applyBorder="1" applyAlignment="1"/>
    <xf numFmtId="0" fontId="1" fillId="2" borderId="28" xfId="2" applyFont="1" applyFill="1" applyBorder="1" applyAlignment="1"/>
    <xf numFmtId="0" fontId="1" fillId="2" borderId="69" xfId="2" applyFont="1" applyFill="1" applyBorder="1" applyAlignment="1"/>
    <xf numFmtId="0" fontId="1" fillId="2" borderId="39" xfId="2" applyFont="1" applyFill="1" applyBorder="1" applyAlignment="1"/>
    <xf numFmtId="49" fontId="1" fillId="2" borderId="3" xfId="2" applyNumberFormat="1" applyFont="1" applyFill="1" applyBorder="1" applyAlignment="1">
      <alignment horizontal="center" wrapText="1" shrinkToFit="1"/>
    </xf>
    <xf numFmtId="0" fontId="1" fillId="2" borderId="70" xfId="2" applyFont="1" applyFill="1" applyBorder="1" applyAlignment="1"/>
    <xf numFmtId="0" fontId="1" fillId="2" borderId="51" xfId="2" applyFont="1" applyFill="1" applyBorder="1" applyAlignment="1"/>
    <xf numFmtId="0" fontId="1" fillId="2" borderId="1" xfId="2" applyFont="1" applyFill="1" applyBorder="1" applyAlignment="1">
      <alignment horizontal="left"/>
    </xf>
    <xf numFmtId="0" fontId="52" fillId="6" borderId="13" xfId="2" applyFont="1" applyFill="1" applyBorder="1" applyAlignment="1">
      <alignment horizontal="center"/>
    </xf>
    <xf numFmtId="0" fontId="1" fillId="2" borderId="3" xfId="2" applyFont="1" applyFill="1" applyBorder="1" applyAlignment="1">
      <alignment horizontal="left"/>
    </xf>
    <xf numFmtId="0" fontId="52" fillId="6" borderId="4" xfId="2" applyFont="1" applyFill="1" applyBorder="1" applyAlignment="1">
      <alignment horizontal="center"/>
    </xf>
    <xf numFmtId="0" fontId="1" fillId="2" borderId="50" xfId="2" applyFont="1" applyFill="1" applyBorder="1" applyAlignment="1">
      <alignment horizontal="left"/>
    </xf>
    <xf numFmtId="0" fontId="52" fillId="6" borderId="30" xfId="2" applyFont="1" applyFill="1" applyBorder="1" applyAlignment="1">
      <alignment horizontal="center"/>
    </xf>
    <xf numFmtId="0" fontId="52" fillId="2" borderId="3" xfId="2" applyFont="1" applyFill="1" applyBorder="1" applyAlignment="1">
      <alignment horizontal="left"/>
    </xf>
    <xf numFmtId="0" fontId="52" fillId="2" borderId="50" xfId="2" applyFont="1" applyFill="1" applyBorder="1" applyAlignment="1">
      <alignment horizontal="left"/>
    </xf>
    <xf numFmtId="0" fontId="3" fillId="2" borderId="3" xfId="2" applyFont="1" applyFill="1" applyBorder="1" applyAlignment="1">
      <alignment horizontal="center" vertical="center"/>
    </xf>
    <xf numFmtId="0" fontId="3" fillId="10" borderId="61" xfId="2" applyFont="1" applyFill="1" applyBorder="1" applyAlignment="1">
      <alignment horizontal="center" vertical="center"/>
    </xf>
    <xf numFmtId="0" fontId="2" fillId="2" borderId="3" xfId="2" applyFont="1" applyFill="1" applyBorder="1" applyAlignment="1">
      <alignment horizontal="center" vertical="center"/>
    </xf>
    <xf numFmtId="0" fontId="3" fillId="2" borderId="4" xfId="2" applyFont="1" applyFill="1" applyBorder="1" applyAlignment="1">
      <alignment horizontal="center" vertical="center"/>
    </xf>
    <xf numFmtId="0" fontId="27" fillId="19" borderId="0" xfId="0" applyFont="1" applyFill="1" applyAlignment="1">
      <alignment horizontal="center"/>
    </xf>
    <xf numFmtId="0" fontId="25" fillId="0" borderId="0" xfId="0" applyFont="1" applyBorder="1" applyAlignment="1">
      <alignment vertical="center"/>
    </xf>
    <xf numFmtId="0" fontId="25" fillId="9" borderId="0" xfId="0" applyFont="1" applyFill="1" applyBorder="1" applyAlignment="1">
      <alignment vertical="center"/>
    </xf>
    <xf numFmtId="0" fontId="25" fillId="0" borderId="0" xfId="0" applyFont="1" applyFill="1" applyBorder="1" applyAlignment="1">
      <alignment vertical="center"/>
    </xf>
    <xf numFmtId="0" fontId="25" fillId="5" borderId="0" xfId="0" applyFont="1" applyFill="1" applyBorder="1" applyAlignment="1">
      <alignment vertical="center"/>
    </xf>
    <xf numFmtId="0" fontId="25" fillId="14" borderId="0" xfId="0" applyFont="1" applyFill="1" applyBorder="1" applyAlignment="1">
      <alignment vertical="center"/>
    </xf>
    <xf numFmtId="0" fontId="24" fillId="14" borderId="0" xfId="0" applyFont="1" applyFill="1" applyBorder="1" applyAlignment="1">
      <alignment vertical="center" wrapText="1"/>
    </xf>
    <xf numFmtId="0" fontId="25" fillId="12" borderId="0" xfId="0" applyFont="1" applyFill="1" applyBorder="1" applyAlignment="1">
      <alignment vertical="center"/>
    </xf>
    <xf numFmtId="0" fontId="55" fillId="7" borderId="23" xfId="0" applyFont="1" applyFill="1" applyBorder="1" applyAlignment="1">
      <alignment horizontal="center"/>
    </xf>
    <xf numFmtId="0" fontId="56" fillId="7" borderId="22" xfId="0" applyFont="1" applyFill="1" applyBorder="1" applyAlignment="1">
      <alignment horizontal="center"/>
    </xf>
    <xf numFmtId="0" fontId="27" fillId="7" borderId="54" xfId="0" applyFont="1" applyFill="1" applyBorder="1" applyAlignment="1">
      <alignment horizontal="center" textRotation="90" wrapText="1"/>
    </xf>
    <xf numFmtId="0" fontId="35" fillId="7" borderId="33" xfId="0" applyFont="1" applyFill="1" applyBorder="1" applyAlignment="1">
      <alignment horizontal="center" textRotation="90" wrapText="1"/>
    </xf>
    <xf numFmtId="0" fontId="25" fillId="0" borderId="59" xfId="0" applyFont="1" applyFill="1" applyBorder="1" applyAlignment="1">
      <alignment horizontal="center"/>
    </xf>
    <xf numFmtId="0" fontId="25" fillId="0" borderId="1" xfId="0" applyFont="1" applyFill="1" applyBorder="1" applyAlignment="1">
      <alignment horizontal="center"/>
    </xf>
    <xf numFmtId="0" fontId="27" fillId="0" borderId="10" xfId="0" applyFont="1" applyFill="1" applyBorder="1" applyAlignment="1">
      <alignment horizontal="center"/>
    </xf>
    <xf numFmtId="0" fontId="25" fillId="5" borderId="60" xfId="0" applyFont="1" applyFill="1" applyBorder="1" applyAlignment="1">
      <alignment horizontal="center"/>
    </xf>
    <xf numFmtId="0" fontId="25" fillId="5" borderId="8" xfId="0" applyFont="1" applyFill="1" applyBorder="1" applyAlignment="1">
      <alignment horizontal="center"/>
    </xf>
    <xf numFmtId="0" fontId="25" fillId="0" borderId="5" xfId="0" applyFont="1" applyFill="1" applyBorder="1" applyAlignment="1">
      <alignment horizontal="center"/>
    </xf>
    <xf numFmtId="0" fontId="25" fillId="0" borderId="2" xfId="0" applyFont="1" applyFill="1" applyBorder="1" applyAlignment="1">
      <alignment horizontal="center"/>
    </xf>
    <xf numFmtId="0" fontId="25" fillId="0" borderId="3" xfId="0" applyFont="1" applyFill="1" applyBorder="1" applyAlignment="1">
      <alignment horizontal="center"/>
    </xf>
    <xf numFmtId="0" fontId="27" fillId="0" borderId="14" xfId="0" applyFont="1" applyFill="1" applyBorder="1" applyAlignment="1">
      <alignment horizontal="center"/>
    </xf>
    <xf numFmtId="0" fontId="25" fillId="5" borderId="5" xfId="0" applyFont="1" applyFill="1" applyBorder="1" applyAlignment="1">
      <alignment horizontal="center"/>
    </xf>
    <xf numFmtId="0" fontId="25" fillId="5" borderId="2" xfId="0" applyFont="1" applyFill="1" applyBorder="1" applyAlignment="1">
      <alignment horizontal="center"/>
    </xf>
    <xf numFmtId="0" fontId="25" fillId="5" borderId="3" xfId="0" applyFont="1" applyFill="1" applyBorder="1" applyAlignment="1">
      <alignment horizontal="center"/>
    </xf>
    <xf numFmtId="0" fontId="25" fillId="5" borderId="11" xfId="0" applyFont="1" applyFill="1" applyBorder="1" applyAlignment="1">
      <alignment horizontal="center"/>
    </xf>
    <xf numFmtId="0" fontId="25" fillId="5" borderId="9" xfId="0" applyFont="1" applyFill="1" applyBorder="1" applyAlignment="1">
      <alignment horizontal="center"/>
    </xf>
    <xf numFmtId="0" fontId="25" fillId="4" borderId="19" xfId="0" applyFont="1" applyFill="1" applyBorder="1" applyAlignment="1">
      <alignment horizontal="center" vertical="center"/>
    </xf>
    <xf numFmtId="0" fontId="25" fillId="4" borderId="36" xfId="0" applyFont="1" applyFill="1" applyBorder="1" applyAlignment="1">
      <alignment horizontal="center" vertical="center"/>
    </xf>
    <xf numFmtId="0" fontId="24" fillId="4" borderId="44" xfId="0" applyFont="1" applyFill="1" applyBorder="1" applyAlignment="1">
      <alignment horizontal="center" vertical="center"/>
    </xf>
    <xf numFmtId="0" fontId="24" fillId="4" borderId="41" xfId="0" applyFont="1" applyFill="1" applyBorder="1" applyAlignment="1">
      <alignment horizontal="center" vertical="center"/>
    </xf>
    <xf numFmtId="0" fontId="24" fillId="6" borderId="54" xfId="0" applyFont="1" applyFill="1" applyBorder="1" applyAlignment="1">
      <alignment horizontal="center" vertical="center"/>
    </xf>
    <xf numFmtId="0" fontId="24" fillId="4" borderId="71" xfId="0" applyFont="1" applyFill="1" applyBorder="1" applyAlignment="1">
      <alignment horizontal="center" vertical="center"/>
    </xf>
    <xf numFmtId="0" fontId="24" fillId="6" borderId="12" xfId="0" applyFont="1" applyFill="1" applyBorder="1" applyAlignment="1">
      <alignment horizontal="center" vertical="center"/>
    </xf>
    <xf numFmtId="0" fontId="24" fillId="4" borderId="15" xfId="0" applyFont="1" applyFill="1" applyBorder="1" applyAlignment="1">
      <alignment horizontal="center" vertical="center"/>
    </xf>
    <xf numFmtId="0" fontId="24" fillId="6" borderId="56" xfId="0" applyFont="1" applyFill="1" applyBorder="1" applyAlignment="1">
      <alignment horizontal="center" vertical="center"/>
    </xf>
    <xf numFmtId="0" fontId="1" fillId="4" borderId="23" xfId="0" applyFont="1" applyFill="1" applyBorder="1" applyAlignment="1">
      <alignment horizontal="center" vertical="center"/>
    </xf>
    <xf numFmtId="0" fontId="1" fillId="4" borderId="21" xfId="0" applyFont="1" applyFill="1" applyBorder="1" applyAlignment="1">
      <alignment horizontal="center" vertical="center"/>
    </xf>
    <xf numFmtId="0" fontId="1" fillId="4" borderId="19" xfId="0" applyFont="1" applyFill="1" applyBorder="1" applyAlignment="1">
      <alignment horizontal="center" vertical="center"/>
    </xf>
    <xf numFmtId="0" fontId="1" fillId="4" borderId="36" xfId="0" applyFont="1" applyFill="1" applyBorder="1" applyAlignment="1">
      <alignment horizontal="center" vertical="center"/>
    </xf>
    <xf numFmtId="0" fontId="19" fillId="4" borderId="72" xfId="0" applyFont="1" applyFill="1" applyBorder="1" applyAlignment="1">
      <alignment horizontal="center" vertical="center"/>
    </xf>
    <xf numFmtId="0" fontId="25" fillId="6" borderId="48" xfId="0" applyFont="1" applyFill="1" applyBorder="1" applyAlignment="1">
      <alignment horizontal="center"/>
    </xf>
    <xf numFmtId="0" fontId="25" fillId="6" borderId="5" xfId="0" applyFont="1" applyFill="1" applyBorder="1" applyAlignment="1">
      <alignment horizontal="center"/>
    </xf>
    <xf numFmtId="0" fontId="25" fillId="2" borderId="27" xfId="0" applyFont="1" applyFill="1" applyBorder="1" applyAlignment="1">
      <alignment horizontal="center"/>
    </xf>
    <xf numFmtId="0" fontId="25" fillId="6" borderId="11" xfId="0" applyFont="1" applyFill="1" applyBorder="1" applyAlignment="1">
      <alignment horizontal="center"/>
    </xf>
    <xf numFmtId="0" fontId="25" fillId="2" borderId="11" xfId="0" applyFont="1" applyFill="1" applyBorder="1" applyAlignment="1">
      <alignment horizontal="center"/>
    </xf>
    <xf numFmtId="0" fontId="28" fillId="0" borderId="0" xfId="0" applyFont="1" applyBorder="1" applyAlignment="1">
      <alignment shrinkToFit="1"/>
    </xf>
    <xf numFmtId="0" fontId="25" fillId="4" borderId="59" xfId="0" applyFont="1" applyFill="1" applyBorder="1" applyAlignment="1">
      <alignment horizontal="center" vertical="center"/>
    </xf>
    <xf numFmtId="0" fontId="25" fillId="4" borderId="73" xfId="0" applyFont="1" applyFill="1" applyBorder="1" applyAlignment="1">
      <alignment horizontal="center" vertical="center"/>
    </xf>
    <xf numFmtId="0" fontId="27" fillId="7" borderId="25" xfId="0" applyFont="1" applyFill="1" applyBorder="1" applyAlignment="1">
      <alignment horizontal="center" vertical="center"/>
    </xf>
    <xf numFmtId="0" fontId="25" fillId="0" borderId="0" xfId="0" applyFont="1" applyFill="1" applyBorder="1" applyAlignment="1"/>
    <xf numFmtId="0" fontId="24" fillId="0" borderId="71" xfId="0" applyFont="1" applyFill="1" applyBorder="1" applyAlignment="1">
      <alignment horizontal="center" vertical="center"/>
    </xf>
    <xf numFmtId="0" fontId="25" fillId="4" borderId="60" xfId="0" applyFont="1" applyFill="1" applyBorder="1" applyAlignment="1">
      <alignment horizontal="center" shrinkToFit="1"/>
    </xf>
    <xf numFmtId="0" fontId="25" fillId="4" borderId="66" xfId="0" applyFont="1" applyFill="1" applyBorder="1" applyAlignment="1">
      <alignment horizontal="center" shrinkToFit="1"/>
    </xf>
    <xf numFmtId="0" fontId="25" fillId="6" borderId="60" xfId="0" applyFont="1" applyFill="1" applyBorder="1" applyAlignment="1">
      <alignment horizontal="center" shrinkToFit="1"/>
    </xf>
    <xf numFmtId="0" fontId="25" fillId="6" borderId="66" xfId="0" applyFont="1" applyFill="1" applyBorder="1" applyAlignment="1">
      <alignment horizontal="center" shrinkToFit="1"/>
    </xf>
    <xf numFmtId="0" fontId="38" fillId="6" borderId="3" xfId="2" applyFont="1" applyFill="1" applyBorder="1" applyAlignment="1">
      <alignment horizontal="center" vertical="top"/>
    </xf>
    <xf numFmtId="0" fontId="24" fillId="0" borderId="18" xfId="0" applyFont="1" applyBorder="1" applyAlignment="1">
      <alignment horizontal="center"/>
    </xf>
    <xf numFmtId="0" fontId="24" fillId="0" borderId="31" xfId="0" applyFont="1" applyFill="1" applyBorder="1" applyAlignment="1">
      <alignment horizontal="center"/>
    </xf>
    <xf numFmtId="49" fontId="1" fillId="2" borderId="57" xfId="2" applyNumberFormat="1" applyFont="1" applyFill="1" applyBorder="1" applyAlignment="1">
      <alignment horizontal="center" wrapText="1" shrinkToFit="1"/>
    </xf>
    <xf numFmtId="0" fontId="24" fillId="0" borderId="41" xfId="0" applyFont="1" applyFill="1" applyBorder="1" applyAlignment="1">
      <alignment horizontal="center"/>
    </xf>
    <xf numFmtId="0" fontId="23" fillId="0" borderId="42" xfId="0" applyFont="1" applyFill="1" applyBorder="1" applyAlignment="1">
      <alignment horizontal="center" vertical="center"/>
    </xf>
    <xf numFmtId="0" fontId="24" fillId="0" borderId="74" xfId="0" applyFont="1" applyFill="1" applyBorder="1" applyAlignment="1">
      <alignment horizontal="center" vertical="center"/>
    </xf>
    <xf numFmtId="0" fontId="23" fillId="0" borderId="71" xfId="0" applyFont="1" applyFill="1" applyBorder="1" applyAlignment="1">
      <alignment horizontal="center" vertical="center"/>
    </xf>
    <xf numFmtId="0" fontId="38" fillId="5" borderId="41" xfId="0" applyFont="1" applyFill="1" applyBorder="1" applyAlignment="1">
      <alignment horizontal="center"/>
    </xf>
    <xf numFmtId="0" fontId="38" fillId="5" borderId="46" xfId="0" applyFont="1" applyFill="1" applyBorder="1" applyAlignment="1">
      <alignment horizontal="center"/>
    </xf>
    <xf numFmtId="0" fontId="32" fillId="5" borderId="41" xfId="0" applyFont="1" applyFill="1" applyBorder="1" applyAlignment="1">
      <alignment horizontal="center" vertical="center"/>
    </xf>
    <xf numFmtId="0" fontId="32" fillId="5" borderId="46" xfId="0" applyFont="1" applyFill="1" applyBorder="1" applyAlignment="1">
      <alignment horizontal="center" vertical="center"/>
    </xf>
    <xf numFmtId="0" fontId="1" fillId="0" borderId="39" xfId="2" applyFont="1" applyFill="1" applyBorder="1" applyAlignment="1">
      <alignment horizontal="center"/>
    </xf>
    <xf numFmtId="0" fontId="1" fillId="2" borderId="60" xfId="2" applyFont="1" applyFill="1" applyBorder="1" applyAlignment="1">
      <alignment horizontal="left" shrinkToFit="1"/>
    </xf>
    <xf numFmtId="0" fontId="1" fillId="2" borderId="39" xfId="2" applyFont="1" applyFill="1" applyBorder="1" applyAlignment="1">
      <alignment horizontal="left" shrinkToFit="1"/>
    </xf>
    <xf numFmtId="0" fontId="1" fillId="2" borderId="15" xfId="0" applyFont="1" applyFill="1" applyBorder="1" applyAlignment="1">
      <alignment horizontal="left" vertical="center" wrapText="1"/>
    </xf>
    <xf numFmtId="0" fontId="1" fillId="2" borderId="0"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31" fillId="0" borderId="18" xfId="0" applyFont="1" applyBorder="1" applyAlignment="1">
      <alignment horizontal="center"/>
    </xf>
    <xf numFmtId="0" fontId="5" fillId="7" borderId="18" xfId="0" applyFont="1" applyFill="1" applyBorder="1" applyAlignment="1">
      <alignment horizontal="center"/>
    </xf>
    <xf numFmtId="0" fontId="26" fillId="7" borderId="24" xfId="0" applyFont="1" applyFill="1" applyBorder="1" applyAlignment="1">
      <alignment horizontal="center" vertical="center" textRotation="90" wrapText="1"/>
    </xf>
    <xf numFmtId="0" fontId="53" fillId="0" borderId="17" xfId="0" applyFont="1" applyBorder="1" applyAlignment="1">
      <alignment vertical="top" wrapText="1"/>
    </xf>
    <xf numFmtId="0" fontId="0" fillId="0" borderId="54" xfId="0" applyBorder="1"/>
    <xf numFmtId="0" fontId="58" fillId="0" borderId="25" xfId="0" applyFont="1" applyBorder="1" applyAlignment="1">
      <alignment horizontal="center" vertical="center" wrapText="1"/>
    </xf>
    <xf numFmtId="0" fontId="58" fillId="0" borderId="44" xfId="0" applyFont="1" applyBorder="1" applyAlignment="1">
      <alignment horizontal="center" vertical="center" wrapText="1"/>
    </xf>
    <xf numFmtId="0" fontId="62" fillId="0" borderId="75" xfId="0" applyFont="1" applyBorder="1" applyAlignment="1">
      <alignment horizontal="center" wrapText="1"/>
    </xf>
    <xf numFmtId="0" fontId="1" fillId="0" borderId="75" xfId="0" applyFont="1" applyBorder="1" applyAlignment="1">
      <alignment horizontal="center" wrapText="1"/>
    </xf>
    <xf numFmtId="0" fontId="63" fillId="0" borderId="75" xfId="0" applyFont="1" applyBorder="1" applyAlignment="1">
      <alignment horizontal="center" wrapText="1"/>
    </xf>
    <xf numFmtId="0" fontId="0" fillId="2" borderId="0" xfId="0" applyFill="1" applyAlignment="1"/>
    <xf numFmtId="0" fontId="24" fillId="0" borderId="44" xfId="0" applyFont="1" applyFill="1" applyBorder="1" applyAlignment="1">
      <alignment horizontal="center" shrinkToFit="1"/>
    </xf>
    <xf numFmtId="14" fontId="58" fillId="0" borderId="25" xfId="0" applyNumberFormat="1" applyFont="1" applyBorder="1" applyAlignment="1">
      <alignment horizontal="center" vertical="center" wrapText="1"/>
    </xf>
    <xf numFmtId="0" fontId="31" fillId="4" borderId="21" xfId="0" applyFont="1" applyFill="1" applyBorder="1" applyAlignment="1">
      <alignment horizontal="center" vertical="center" textRotation="90" wrapText="1" shrinkToFit="1"/>
    </xf>
    <xf numFmtId="0" fontId="50" fillId="2" borderId="1" xfId="0" applyFont="1" applyFill="1" applyBorder="1" applyAlignment="1"/>
    <xf numFmtId="0" fontId="50" fillId="4" borderId="1" xfId="0" applyFont="1" applyFill="1" applyBorder="1" applyAlignment="1"/>
    <xf numFmtId="9" fontId="50" fillId="4" borderId="13" xfId="0" applyNumberFormat="1" applyFont="1" applyFill="1" applyBorder="1" applyAlignment="1"/>
    <xf numFmtId="0" fontId="50" fillId="0" borderId="47" xfId="0" applyFont="1" applyBorder="1" applyAlignment="1"/>
    <xf numFmtId="0" fontId="50" fillId="0" borderId="1" xfId="0" applyFont="1" applyBorder="1" applyAlignment="1"/>
    <xf numFmtId="0" fontId="50" fillId="6" borderId="1" xfId="0" applyFont="1" applyFill="1" applyBorder="1" applyAlignment="1"/>
    <xf numFmtId="2" fontId="50" fillId="4" borderId="27" xfId="0" applyNumberFormat="1" applyFont="1" applyFill="1" applyBorder="1" applyAlignment="1"/>
    <xf numFmtId="0" fontId="50" fillId="0" borderId="26" xfId="0" applyFont="1" applyBorder="1" applyAlignment="1"/>
    <xf numFmtId="9" fontId="50" fillId="6" borderId="1" xfId="0" applyNumberFormat="1" applyFont="1" applyFill="1" applyBorder="1" applyAlignment="1"/>
    <xf numFmtId="2" fontId="50" fillId="4" borderId="1" xfId="0" applyNumberFormat="1" applyFont="1" applyFill="1" applyBorder="1" applyAlignment="1"/>
    <xf numFmtId="0" fontId="50" fillId="2" borderId="47" xfId="0" applyFont="1" applyFill="1" applyBorder="1" applyAlignment="1"/>
    <xf numFmtId="0" fontId="50" fillId="4" borderId="13" xfId="0" applyFont="1" applyFill="1" applyBorder="1" applyAlignment="1"/>
    <xf numFmtId="0" fontId="50" fillId="2" borderId="3" xfId="0" applyFont="1" applyFill="1" applyBorder="1" applyAlignment="1"/>
    <xf numFmtId="0" fontId="50" fillId="4" borderId="3" xfId="0" applyFont="1" applyFill="1" applyBorder="1" applyAlignment="1"/>
    <xf numFmtId="9" fontId="50" fillId="4" borderId="4" xfId="0" applyNumberFormat="1" applyFont="1" applyFill="1" applyBorder="1" applyAlignment="1"/>
    <xf numFmtId="0" fontId="50" fillId="0" borderId="39" xfId="0" applyFont="1" applyBorder="1" applyAlignment="1"/>
    <xf numFmtId="0" fontId="50" fillId="0" borderId="3" xfId="0" applyFont="1" applyBorder="1" applyAlignment="1"/>
    <xf numFmtId="0" fontId="50" fillId="6" borderId="3" xfId="0" applyFont="1" applyFill="1" applyBorder="1" applyAlignment="1"/>
    <xf numFmtId="2" fontId="50" fillId="4" borderId="11" xfId="0" applyNumberFormat="1" applyFont="1" applyFill="1" applyBorder="1" applyAlignment="1"/>
    <xf numFmtId="0" fontId="50" fillId="0" borderId="2" xfId="0" applyFont="1" applyBorder="1" applyAlignment="1"/>
    <xf numFmtId="9" fontId="50" fillId="6" borderId="3" xfId="0" applyNumberFormat="1" applyFont="1" applyFill="1" applyBorder="1" applyAlignment="1"/>
    <xf numFmtId="2" fontId="50" fillId="4" borderId="3" xfId="0" applyNumberFormat="1" applyFont="1" applyFill="1" applyBorder="1" applyAlignment="1"/>
    <xf numFmtId="0" fontId="50" fillId="2" borderId="39" xfId="0" applyFont="1" applyFill="1" applyBorder="1" applyAlignment="1"/>
    <xf numFmtId="0" fontId="50" fillId="4" borderId="4" xfId="0" applyFont="1" applyFill="1" applyBorder="1" applyAlignment="1"/>
    <xf numFmtId="0" fontId="50" fillId="4" borderId="50" xfId="0" applyFont="1" applyFill="1" applyBorder="1" applyAlignment="1"/>
    <xf numFmtId="9" fontId="50" fillId="4" borderId="30" xfId="0" applyNumberFormat="1" applyFont="1" applyFill="1" applyBorder="1" applyAlignment="1"/>
    <xf numFmtId="2" fontId="50" fillId="4" borderId="57" xfId="0" applyNumberFormat="1" applyFont="1" applyFill="1" applyBorder="1" applyAlignment="1"/>
    <xf numFmtId="0" fontId="50" fillId="4" borderId="76" xfId="0" applyFont="1" applyFill="1" applyBorder="1" applyAlignment="1">
      <alignment vertical="center"/>
    </xf>
    <xf numFmtId="0" fontId="50" fillId="4" borderId="36" xfId="0" applyFont="1" applyFill="1" applyBorder="1" applyAlignment="1">
      <alignment vertical="center"/>
    </xf>
    <xf numFmtId="0" fontId="50" fillId="4" borderId="43" xfId="0" applyFont="1" applyFill="1" applyBorder="1" applyAlignment="1">
      <alignment vertical="center"/>
    </xf>
    <xf numFmtId="2" fontId="50" fillId="4" borderId="43" xfId="0" applyNumberFormat="1" applyFont="1" applyFill="1" applyBorder="1" applyAlignment="1">
      <alignment vertical="center"/>
    </xf>
    <xf numFmtId="9" fontId="50" fillId="4" borderId="36" xfId="0" applyNumberFormat="1" applyFont="1" applyFill="1" applyBorder="1" applyAlignment="1">
      <alignment vertical="center"/>
    </xf>
    <xf numFmtId="1" fontId="50" fillId="4" borderId="19" xfId="0" applyNumberFormat="1" applyFont="1" applyFill="1" applyBorder="1" applyAlignment="1">
      <alignment vertical="center"/>
    </xf>
    <xf numFmtId="1" fontId="50" fillId="4" borderId="76" xfId="0" applyNumberFormat="1" applyFont="1" applyFill="1" applyBorder="1" applyAlignment="1">
      <alignment vertical="center"/>
    </xf>
    <xf numFmtId="0" fontId="51" fillId="2" borderId="47" xfId="0" applyFont="1" applyFill="1" applyBorder="1" applyAlignment="1"/>
    <xf numFmtId="0" fontId="51" fillId="2" borderId="1" xfId="0" applyFont="1" applyFill="1" applyBorder="1" applyAlignment="1"/>
    <xf numFmtId="0" fontId="51" fillId="0" borderId="7" xfId="0" applyFont="1" applyBorder="1" applyAlignment="1"/>
    <xf numFmtId="0" fontId="51" fillId="0" borderId="8" xfId="0" applyFont="1" applyBorder="1" applyAlignment="1"/>
    <xf numFmtId="0" fontId="50" fillId="6" borderId="8" xfId="0" applyFont="1" applyFill="1" applyBorder="1" applyAlignment="1"/>
    <xf numFmtId="2" fontId="50" fillId="4" borderId="35" xfId="0" applyNumberFormat="1" applyFont="1" applyFill="1" applyBorder="1" applyAlignment="1"/>
    <xf numFmtId="0" fontId="51" fillId="0" borderId="38" xfId="0" applyFont="1" applyBorder="1" applyAlignment="1"/>
    <xf numFmtId="0" fontId="51" fillId="6" borderId="8" xfId="0" applyFont="1" applyFill="1" applyBorder="1" applyAlignment="1"/>
    <xf numFmtId="9" fontId="51" fillId="6" borderId="9" xfId="0" applyNumberFormat="1" applyFont="1" applyFill="1" applyBorder="1" applyAlignment="1"/>
    <xf numFmtId="0" fontId="51" fillId="6" borderId="26" xfId="0" applyFont="1" applyFill="1" applyBorder="1" applyAlignment="1"/>
    <xf numFmtId="0" fontId="51" fillId="6" borderId="1" xfId="0" applyFont="1" applyFill="1" applyBorder="1" applyAlignment="1"/>
    <xf numFmtId="2" fontId="51" fillId="4" borderId="13" xfId="0" applyNumberFormat="1" applyFont="1" applyFill="1" applyBorder="1" applyAlignment="1"/>
    <xf numFmtId="0" fontId="51" fillId="2" borderId="38" xfId="0" applyFont="1" applyFill="1" applyBorder="1" applyAlignment="1"/>
    <xf numFmtId="0" fontId="51" fillId="2" borderId="8" xfId="0" applyFont="1" applyFill="1" applyBorder="1" applyAlignment="1"/>
    <xf numFmtId="0" fontId="51" fillId="4" borderId="8" xfId="0" applyFont="1" applyFill="1" applyBorder="1" applyAlignment="1"/>
    <xf numFmtId="0" fontId="51" fillId="0" borderId="2" xfId="0" applyFont="1" applyBorder="1" applyAlignment="1"/>
    <xf numFmtId="0" fontId="51" fillId="0" borderId="3" xfId="0" applyFont="1" applyBorder="1" applyAlignment="1"/>
    <xf numFmtId="2" fontId="50" fillId="4" borderId="4" xfId="0" applyNumberFormat="1" applyFont="1" applyFill="1" applyBorder="1" applyAlignment="1"/>
    <xf numFmtId="0" fontId="51" fillId="6" borderId="2" xfId="0" applyFont="1" applyFill="1" applyBorder="1" applyAlignment="1"/>
    <xf numFmtId="0" fontId="51" fillId="6" borderId="3" xfId="0" applyFont="1" applyFill="1" applyBorder="1" applyAlignment="1"/>
    <xf numFmtId="0" fontId="51" fillId="2" borderId="3" xfId="0" applyFont="1" applyFill="1" applyBorder="1" applyAlignment="1"/>
    <xf numFmtId="2" fontId="51" fillId="4" borderId="4" xfId="0" applyNumberFormat="1" applyFont="1" applyFill="1" applyBorder="1" applyAlignment="1"/>
    <xf numFmtId="0" fontId="51" fillId="2" borderId="39" xfId="0" applyFont="1" applyFill="1" applyBorder="1" applyAlignment="1"/>
    <xf numFmtId="0" fontId="51" fillId="4" borderId="3" xfId="0" applyFont="1" applyFill="1" applyBorder="1" applyAlignment="1"/>
    <xf numFmtId="0" fontId="51" fillId="4" borderId="37" xfId="0" applyFont="1" applyFill="1" applyBorder="1" applyAlignment="1"/>
    <xf numFmtId="9" fontId="51" fillId="6" borderId="65" xfId="0" applyNumberFormat="1" applyFont="1" applyFill="1" applyBorder="1" applyAlignment="1"/>
    <xf numFmtId="0" fontId="51" fillId="0" borderId="26" xfId="0" applyFont="1" applyBorder="1" applyAlignment="1"/>
    <xf numFmtId="0" fontId="51" fillId="0" borderId="1" xfId="0" applyFont="1" applyBorder="1" applyAlignment="1"/>
    <xf numFmtId="0" fontId="50" fillId="6" borderId="13" xfId="0" applyFont="1" applyFill="1" applyBorder="1" applyAlignment="1"/>
    <xf numFmtId="0" fontId="51" fillId="2" borderId="26" xfId="0" applyFont="1" applyFill="1" applyBorder="1" applyAlignment="1"/>
    <xf numFmtId="9" fontId="50" fillId="0" borderId="1" xfId="0" applyNumberFormat="1" applyFont="1" applyFill="1" applyBorder="1" applyAlignment="1"/>
    <xf numFmtId="0" fontId="51" fillId="6" borderId="11" xfId="0" applyFont="1" applyFill="1" applyBorder="1" applyAlignment="1"/>
    <xf numFmtId="0" fontId="51" fillId="2" borderId="2" xfId="0" applyFont="1" applyFill="1" applyBorder="1" applyAlignment="1"/>
    <xf numFmtId="0" fontId="51" fillId="4" borderId="4" xfId="0" applyFont="1" applyFill="1" applyBorder="1" applyAlignment="1"/>
    <xf numFmtId="9" fontId="50" fillId="0" borderId="3" xfId="0" applyNumberFormat="1" applyFont="1" applyFill="1" applyBorder="1" applyAlignment="1"/>
    <xf numFmtId="9" fontId="50" fillId="4" borderId="35" xfId="0" applyNumberFormat="1" applyFont="1" applyFill="1" applyBorder="1" applyAlignment="1"/>
    <xf numFmtId="0" fontId="50" fillId="4" borderId="19" xfId="0" applyFont="1" applyFill="1" applyBorder="1" applyAlignment="1">
      <alignment vertical="center"/>
    </xf>
    <xf numFmtId="9" fontId="50" fillId="4" borderId="43" xfId="0" applyNumberFormat="1" applyFont="1" applyFill="1" applyBorder="1" applyAlignment="1">
      <alignment vertical="center"/>
    </xf>
    <xf numFmtId="1" fontId="50" fillId="4" borderId="36" xfId="0" applyNumberFormat="1" applyFont="1" applyFill="1" applyBorder="1" applyAlignment="1">
      <alignment vertical="center"/>
    </xf>
    <xf numFmtId="0" fontId="50" fillId="6" borderId="27" xfId="0" applyFont="1" applyFill="1" applyBorder="1" applyAlignment="1"/>
    <xf numFmtId="0" fontId="50" fillId="2" borderId="26" xfId="0" applyFont="1" applyFill="1" applyBorder="1" applyAlignment="1"/>
    <xf numFmtId="167" fontId="50" fillId="4" borderId="1" xfId="0" applyNumberFormat="1" applyFont="1" applyFill="1" applyBorder="1" applyAlignment="1"/>
    <xf numFmtId="0" fontId="50" fillId="6" borderId="11" xfId="0" applyFont="1" applyFill="1" applyBorder="1" applyAlignment="1"/>
    <xf numFmtId="0" fontId="50" fillId="2" borderId="2" xfId="0" applyFont="1" applyFill="1" applyBorder="1" applyAlignment="1"/>
    <xf numFmtId="167" fontId="50" fillId="4" borderId="3" xfId="0" applyNumberFormat="1" applyFont="1" applyFill="1" applyBorder="1" applyAlignment="1"/>
    <xf numFmtId="166" fontId="1" fillId="0" borderId="0" xfId="2" applyNumberFormat="1" applyFont="1" applyBorder="1" applyAlignment="1">
      <alignment horizontal="center"/>
    </xf>
    <xf numFmtId="0" fontId="30" fillId="0" borderId="1" xfId="0" applyFont="1" applyFill="1" applyBorder="1" applyAlignment="1">
      <alignment horizontal="center"/>
    </xf>
    <xf numFmtId="0" fontId="30" fillId="4" borderId="1" xfId="0" applyFont="1" applyFill="1" applyBorder="1" applyAlignment="1">
      <alignment horizontal="center"/>
    </xf>
    <xf numFmtId="0" fontId="30" fillId="0" borderId="3" xfId="0" applyFont="1" applyFill="1" applyBorder="1" applyAlignment="1">
      <alignment horizontal="center"/>
    </xf>
    <xf numFmtId="0" fontId="30" fillId="4" borderId="3" xfId="0" applyFont="1" applyFill="1" applyBorder="1" applyAlignment="1">
      <alignment horizontal="center"/>
    </xf>
    <xf numFmtId="0" fontId="30" fillId="6" borderId="3" xfId="0" applyFont="1" applyFill="1" applyBorder="1" applyAlignment="1">
      <alignment horizontal="center"/>
    </xf>
    <xf numFmtId="0" fontId="30" fillId="0" borderId="50" xfId="0" applyFont="1" applyFill="1" applyBorder="1" applyAlignment="1">
      <alignment horizontal="center"/>
    </xf>
    <xf numFmtId="0" fontId="30" fillId="4" borderId="50" xfId="0" applyFont="1" applyFill="1" applyBorder="1" applyAlignment="1">
      <alignment horizontal="center"/>
    </xf>
    <xf numFmtId="0" fontId="28" fillId="4" borderId="8" xfId="0" applyFont="1" applyFill="1" applyBorder="1" applyAlignment="1">
      <alignment horizontal="center" vertical="center"/>
    </xf>
    <xf numFmtId="0" fontId="28" fillId="4" borderId="9" xfId="0" applyFont="1" applyFill="1" applyBorder="1" applyAlignment="1">
      <alignment horizontal="center" vertical="center"/>
    </xf>
    <xf numFmtId="0" fontId="28" fillId="4" borderId="50" xfId="0" applyFont="1" applyFill="1" applyBorder="1" applyAlignment="1">
      <alignment horizontal="center" vertical="center"/>
    </xf>
    <xf numFmtId="0" fontId="28" fillId="4" borderId="52" xfId="0" applyFont="1" applyFill="1" applyBorder="1" applyAlignment="1">
      <alignment horizontal="center" vertical="center"/>
    </xf>
    <xf numFmtId="0" fontId="29" fillId="4" borderId="44" xfId="0" applyFont="1" applyFill="1" applyBorder="1" applyAlignment="1">
      <alignment horizontal="center" vertical="center" wrapText="1"/>
    </xf>
    <xf numFmtId="0" fontId="29" fillId="4" borderId="48" xfId="0" applyFont="1" applyFill="1" applyBorder="1" applyAlignment="1">
      <alignment horizontal="center" wrapText="1"/>
    </xf>
    <xf numFmtId="9" fontId="50" fillId="4" borderId="31" xfId="0" applyNumberFormat="1" applyFont="1" applyFill="1" applyBorder="1" applyAlignment="1">
      <alignment vertical="center"/>
    </xf>
    <xf numFmtId="167" fontId="50" fillId="4" borderId="50" xfId="0" applyNumberFormat="1" applyFont="1" applyFill="1" applyBorder="1" applyAlignment="1"/>
    <xf numFmtId="9" fontId="50" fillId="2" borderId="1" xfId="0" applyNumberFormat="1" applyFont="1" applyFill="1" applyBorder="1" applyAlignment="1"/>
    <xf numFmtId="9" fontId="50" fillId="2" borderId="3" xfId="0" applyNumberFormat="1" applyFont="1" applyFill="1" applyBorder="1" applyAlignment="1"/>
    <xf numFmtId="9" fontId="50" fillId="2" borderId="27" xfId="0" applyNumberFormat="1" applyFont="1" applyFill="1" applyBorder="1" applyAlignment="1"/>
    <xf numFmtId="9" fontId="50" fillId="2" borderId="11" xfId="0" applyNumberFormat="1" applyFont="1" applyFill="1" applyBorder="1" applyAlignment="1"/>
    <xf numFmtId="0" fontId="27" fillId="7" borderId="43" xfId="0" applyFont="1" applyFill="1" applyBorder="1" applyAlignment="1">
      <alignment horizontal="center" vertical="center" wrapText="1"/>
    </xf>
    <xf numFmtId="0" fontId="27" fillId="8" borderId="24" xfId="0" applyFont="1" applyFill="1" applyBorder="1" applyAlignment="1">
      <alignment horizontal="center" vertical="center" wrapText="1"/>
    </xf>
    <xf numFmtId="0" fontId="29" fillId="8" borderId="17" xfId="0" applyFont="1" applyFill="1" applyBorder="1" applyAlignment="1">
      <alignment horizontal="center"/>
    </xf>
    <xf numFmtId="0" fontId="29" fillId="8" borderId="16" xfId="0" applyFont="1" applyFill="1" applyBorder="1" applyAlignment="1">
      <alignment horizontal="center"/>
    </xf>
    <xf numFmtId="0" fontId="33" fillId="0" borderId="0" xfId="0" applyFont="1" applyFill="1" applyBorder="1" applyAlignment="1">
      <alignment horizontal="center"/>
    </xf>
    <xf numFmtId="0" fontId="29" fillId="8" borderId="0" xfId="0" applyFont="1" applyFill="1" applyBorder="1" applyAlignment="1">
      <alignment horizontal="center" vertical="center"/>
    </xf>
    <xf numFmtId="0" fontId="29" fillId="8" borderId="0" xfId="0" applyFont="1" applyFill="1" applyBorder="1" applyAlignment="1">
      <alignment horizontal="center"/>
    </xf>
    <xf numFmtId="0" fontId="30" fillId="0" borderId="1" xfId="0" applyFont="1" applyFill="1" applyBorder="1" applyAlignment="1">
      <alignment horizontal="center" vertical="center"/>
    </xf>
    <xf numFmtId="0" fontId="30" fillId="4" borderId="1" xfId="0" applyFont="1" applyFill="1" applyBorder="1" applyAlignment="1">
      <alignment horizontal="center" vertical="center"/>
    </xf>
    <xf numFmtId="0" fontId="30" fillId="0" borderId="3" xfId="0" applyFont="1" applyFill="1" applyBorder="1" applyAlignment="1">
      <alignment horizontal="center" vertical="center"/>
    </xf>
    <xf numFmtId="0" fontId="30" fillId="4" borderId="3" xfId="0" applyFont="1" applyFill="1" applyBorder="1" applyAlignment="1">
      <alignment horizontal="center" vertical="center"/>
    </xf>
    <xf numFmtId="0" fontId="30" fillId="6" borderId="3" xfId="0" applyFont="1" applyFill="1" applyBorder="1" applyAlignment="1">
      <alignment horizontal="center" vertical="center"/>
    </xf>
    <xf numFmtId="0" fontId="30" fillId="0" borderId="50" xfId="0" applyFont="1" applyFill="1" applyBorder="1" applyAlignment="1">
      <alignment horizontal="center" vertical="center"/>
    </xf>
    <xf numFmtId="0" fontId="30" fillId="4" borderId="50" xfId="0" applyFont="1" applyFill="1" applyBorder="1" applyAlignment="1">
      <alignment horizontal="center" vertical="center"/>
    </xf>
    <xf numFmtId="0" fontId="27" fillId="8" borderId="41" xfId="0" applyFont="1" applyFill="1" applyBorder="1" applyAlignment="1">
      <alignment horizontal="center" vertical="center" wrapText="1"/>
    </xf>
    <xf numFmtId="0" fontId="28" fillId="4" borderId="1" xfId="0" applyFont="1" applyFill="1" applyBorder="1" applyAlignment="1">
      <alignment horizontal="center" vertical="center"/>
    </xf>
    <xf numFmtId="0" fontId="32" fillId="10" borderId="32" xfId="2" applyFont="1" applyFill="1" applyBorder="1" applyAlignment="1"/>
    <xf numFmtId="0" fontId="52" fillId="2" borderId="1" xfId="2" applyFont="1" applyFill="1" applyBorder="1" applyAlignment="1">
      <alignment horizontal="left"/>
    </xf>
    <xf numFmtId="0" fontId="1" fillId="6" borderId="13" xfId="2" applyFont="1" applyFill="1" applyBorder="1" applyAlignment="1"/>
    <xf numFmtId="0" fontId="1" fillId="6" borderId="4" xfId="2" applyFont="1" applyFill="1" applyBorder="1" applyAlignment="1"/>
    <xf numFmtId="0" fontId="1" fillId="6" borderId="30" xfId="2" applyFont="1" applyFill="1" applyBorder="1" applyAlignment="1"/>
    <xf numFmtId="1" fontId="50" fillId="4" borderId="1" xfId="0" applyNumberFormat="1" applyFont="1" applyFill="1" applyBorder="1" applyAlignment="1"/>
    <xf numFmtId="1" fontId="50" fillId="4" borderId="3" xfId="0" applyNumberFormat="1" applyFont="1" applyFill="1" applyBorder="1" applyAlignment="1"/>
    <xf numFmtId="9" fontId="51" fillId="6" borderId="1" xfId="0" applyNumberFormat="1" applyFont="1" applyFill="1" applyBorder="1" applyAlignment="1"/>
    <xf numFmtId="0" fontId="51" fillId="4" borderId="1" xfId="0" applyFont="1" applyFill="1" applyBorder="1" applyAlignment="1"/>
    <xf numFmtId="9" fontId="51" fillId="6" borderId="3" xfId="0" applyNumberFormat="1" applyFont="1" applyFill="1" applyBorder="1" applyAlignment="1"/>
    <xf numFmtId="0" fontId="31" fillId="0" borderId="18" xfId="0" applyFont="1" applyBorder="1" applyAlignment="1"/>
    <xf numFmtId="0" fontId="32" fillId="0" borderId="18" xfId="0" applyFont="1" applyBorder="1" applyAlignment="1">
      <alignment horizontal="center"/>
    </xf>
    <xf numFmtId="0" fontId="32" fillId="0" borderId="18" xfId="0" applyFont="1" applyBorder="1" applyAlignment="1"/>
    <xf numFmtId="1" fontId="50" fillId="4" borderId="50" xfId="0" applyNumberFormat="1" applyFont="1" applyFill="1" applyBorder="1" applyAlignment="1"/>
    <xf numFmtId="0" fontId="51" fillId="4" borderId="50" xfId="0" applyFont="1" applyFill="1" applyBorder="1" applyAlignment="1"/>
    <xf numFmtId="0" fontId="25" fillId="0" borderId="17" xfId="0" applyFont="1" applyBorder="1" applyAlignment="1"/>
    <xf numFmtId="0" fontId="25" fillId="0" borderId="54" xfId="0" applyFont="1" applyBorder="1" applyAlignment="1"/>
    <xf numFmtId="0" fontId="25" fillId="0" borderId="15" xfId="0" applyFont="1" applyBorder="1" applyAlignment="1"/>
    <xf numFmtId="0" fontId="25" fillId="0" borderId="0" xfId="0" applyFont="1" applyBorder="1" applyAlignment="1"/>
    <xf numFmtId="0" fontId="25" fillId="0" borderId="12" xfId="0" applyFont="1" applyBorder="1" applyAlignment="1"/>
    <xf numFmtId="0" fontId="25" fillId="0" borderId="16" xfId="0" applyFont="1" applyBorder="1" applyAlignment="1"/>
    <xf numFmtId="0" fontId="25" fillId="0" borderId="55" xfId="0" applyFont="1" applyBorder="1"/>
    <xf numFmtId="0" fontId="25" fillId="0" borderId="55" xfId="0" applyFont="1" applyBorder="1" applyAlignment="1"/>
    <xf numFmtId="0" fontId="25" fillId="0" borderId="56" xfId="0" applyFont="1" applyBorder="1"/>
    <xf numFmtId="0" fontId="0" fillId="0" borderId="26" xfId="0" applyBorder="1" applyAlignment="1">
      <alignment horizontal="center"/>
    </xf>
    <xf numFmtId="0" fontId="0" fillId="0" borderId="47" xfId="0" applyBorder="1" applyAlignment="1">
      <alignment horizontal="center"/>
    </xf>
    <xf numFmtId="0" fontId="0" fillId="0" borderId="2" xfId="0" applyBorder="1" applyAlignment="1">
      <alignment horizontal="center"/>
    </xf>
    <xf numFmtId="0" fontId="0" fillId="6" borderId="39" xfId="0" applyFill="1" applyBorder="1" applyAlignment="1">
      <alignment horizontal="center"/>
    </xf>
    <xf numFmtId="0" fontId="36" fillId="7" borderId="24" xfId="0" applyFont="1" applyFill="1" applyBorder="1" applyAlignment="1">
      <alignment horizontal="center"/>
    </xf>
    <xf numFmtId="0" fontId="25" fillId="7" borderId="17" xfId="0" applyFont="1" applyFill="1" applyBorder="1" applyAlignment="1">
      <alignment horizontal="center"/>
    </xf>
    <xf numFmtId="0" fontId="31" fillId="4" borderId="43" xfId="0" applyFont="1" applyFill="1" applyBorder="1" applyAlignment="1">
      <alignment horizontal="center" vertical="center" textRotation="90" wrapText="1"/>
    </xf>
    <xf numFmtId="2" fontId="50" fillId="4" borderId="50" xfId="0" applyNumberFormat="1" applyFont="1" applyFill="1" applyBorder="1" applyAlignment="1"/>
    <xf numFmtId="2" fontId="50" fillId="4" borderId="76" xfId="0" applyNumberFormat="1" applyFont="1" applyFill="1" applyBorder="1" applyAlignment="1">
      <alignment vertical="center"/>
    </xf>
    <xf numFmtId="2" fontId="51" fillId="4" borderId="1" xfId="0" applyNumberFormat="1" applyFont="1" applyFill="1" applyBorder="1" applyAlignment="1"/>
    <xf numFmtId="2" fontId="51" fillId="4" borderId="3" xfId="0" applyNumberFormat="1" applyFont="1" applyFill="1" applyBorder="1" applyAlignment="1"/>
    <xf numFmtId="2" fontId="51" fillId="4" borderId="50" xfId="0" applyNumberFormat="1" applyFont="1" applyFill="1" applyBorder="1" applyAlignment="1"/>
    <xf numFmtId="0" fontId="36" fillId="7" borderId="54" xfId="0" applyFont="1" applyFill="1" applyBorder="1" applyAlignment="1">
      <alignment horizontal="center"/>
    </xf>
    <xf numFmtId="0" fontId="24" fillId="0" borderId="55" xfId="0" applyFont="1" applyBorder="1" applyAlignment="1">
      <alignment horizontal="center"/>
    </xf>
    <xf numFmtId="0" fontId="36" fillId="7" borderId="17" xfId="0" applyFont="1" applyFill="1" applyBorder="1" applyAlignment="1">
      <alignment horizontal="center"/>
    </xf>
    <xf numFmtId="0" fontId="25" fillId="0" borderId="7" xfId="0" applyFont="1" applyBorder="1" applyAlignment="1">
      <alignment horizontal="center" vertical="center"/>
    </xf>
    <xf numFmtId="0" fontId="25" fillId="0" borderId="8" xfId="0" applyNumberFormat="1" applyFont="1" applyBorder="1" applyAlignment="1">
      <alignment horizontal="center" vertical="center"/>
    </xf>
    <xf numFmtId="0" fontId="25" fillId="0" borderId="8" xfId="0" applyFont="1" applyBorder="1" applyAlignment="1">
      <alignment horizontal="center" vertical="center"/>
    </xf>
    <xf numFmtId="2" fontId="25" fillId="9" borderId="8" xfId="0" applyNumberFormat="1" applyFont="1" applyFill="1" applyBorder="1" applyAlignment="1">
      <alignment horizontal="center" vertical="center"/>
    </xf>
    <xf numFmtId="2" fontId="25" fillId="9" borderId="35" xfId="0" applyNumberFormat="1" applyFont="1" applyFill="1" applyBorder="1" applyAlignment="1">
      <alignment horizontal="center" vertical="center"/>
    </xf>
    <xf numFmtId="0" fontId="36" fillId="7" borderId="19" xfId="0" applyFont="1" applyFill="1" applyBorder="1" applyAlignment="1">
      <alignment horizontal="center"/>
    </xf>
    <xf numFmtId="0" fontId="36" fillId="7" borderId="36" xfId="0" applyFont="1" applyFill="1" applyBorder="1" applyAlignment="1">
      <alignment horizontal="center"/>
    </xf>
    <xf numFmtId="0" fontId="36" fillId="7" borderId="43" xfId="0" applyFont="1" applyFill="1" applyBorder="1" applyAlignment="1">
      <alignment horizontal="center"/>
    </xf>
    <xf numFmtId="167" fontId="50" fillId="2" borderId="26" xfId="0" applyNumberFormat="1" applyFont="1" applyFill="1" applyBorder="1" applyAlignment="1"/>
    <xf numFmtId="167" fontId="50" fillId="2" borderId="2" xfId="0" applyNumberFormat="1" applyFont="1" applyFill="1" applyBorder="1" applyAlignment="1"/>
    <xf numFmtId="1" fontId="50" fillId="0" borderId="26" xfId="0" applyNumberFormat="1" applyFont="1" applyFill="1" applyBorder="1" applyAlignment="1"/>
    <xf numFmtId="0" fontId="50" fillId="0" borderId="1" xfId="0" applyFont="1" applyFill="1" applyBorder="1" applyAlignment="1"/>
    <xf numFmtId="9" fontId="50" fillId="4" borderId="1" xfId="0" applyNumberFormat="1" applyFont="1" applyFill="1" applyBorder="1" applyAlignment="1"/>
    <xf numFmtId="9" fontId="50" fillId="4" borderId="11" xfId="0" applyNumberFormat="1" applyFont="1" applyFill="1" applyBorder="1" applyAlignment="1"/>
    <xf numFmtId="1" fontId="50" fillId="0" borderId="2" xfId="0" applyNumberFormat="1" applyFont="1" applyFill="1" applyBorder="1" applyAlignment="1"/>
    <xf numFmtId="0" fontId="50" fillId="0" borderId="3" xfId="0" applyFont="1" applyFill="1" applyBorder="1" applyAlignment="1"/>
    <xf numFmtId="9" fontId="50" fillId="4" borderId="3" xfId="0" applyNumberFormat="1" applyFont="1" applyFill="1" applyBorder="1" applyAlignment="1"/>
    <xf numFmtId="0" fontId="50" fillId="6" borderId="4" xfId="0" applyFont="1" applyFill="1" applyBorder="1" applyAlignment="1"/>
    <xf numFmtId="0" fontId="50" fillId="0" borderId="34" xfId="0" applyFont="1" applyBorder="1" applyAlignment="1"/>
    <xf numFmtId="0" fontId="50" fillId="0" borderId="57" xfId="0" applyFont="1" applyBorder="1" applyAlignment="1"/>
    <xf numFmtId="0" fontId="50" fillId="6" borderId="40" xfId="0" applyFont="1" applyFill="1" applyBorder="1" applyAlignment="1"/>
    <xf numFmtId="0" fontId="51" fillId="6" borderId="13" xfId="0" applyFont="1" applyFill="1" applyBorder="1" applyAlignment="1"/>
    <xf numFmtId="0" fontId="51" fillId="6" borderId="4" xfId="0" applyFont="1" applyFill="1" applyBorder="1" applyAlignment="1"/>
    <xf numFmtId="9" fontId="50" fillId="4" borderId="76" xfId="0" applyNumberFormat="1" applyFont="1" applyFill="1" applyBorder="1" applyAlignment="1">
      <alignment vertical="center"/>
    </xf>
    <xf numFmtId="167" fontId="50" fillId="6" borderId="1" xfId="0" applyNumberFormat="1" applyFont="1" applyFill="1" applyBorder="1" applyAlignment="1"/>
    <xf numFmtId="167" fontId="50" fillId="6" borderId="3" xfId="0" applyNumberFormat="1" applyFont="1" applyFill="1" applyBorder="1" applyAlignment="1"/>
    <xf numFmtId="167" fontId="50" fillId="6" borderId="47" xfId="0" applyNumberFormat="1" applyFont="1" applyFill="1" applyBorder="1" applyAlignment="1"/>
    <xf numFmtId="167" fontId="50" fillId="6" borderId="2" xfId="0" applyNumberFormat="1" applyFont="1" applyFill="1" applyBorder="1" applyAlignment="1"/>
    <xf numFmtId="167" fontId="50" fillId="6" borderId="39" xfId="0" applyNumberFormat="1" applyFont="1" applyFill="1" applyBorder="1" applyAlignment="1"/>
    <xf numFmtId="0" fontId="3" fillId="18" borderId="15" xfId="0" applyFont="1" applyFill="1" applyBorder="1" applyAlignment="1"/>
    <xf numFmtId="0" fontId="3" fillId="18" borderId="0" xfId="0" applyFont="1" applyFill="1" applyBorder="1" applyAlignment="1"/>
    <xf numFmtId="0" fontId="3" fillId="18" borderId="12" xfId="0" applyFont="1" applyFill="1" applyBorder="1" applyAlignment="1"/>
    <xf numFmtId="167" fontId="26" fillId="7" borderId="21" xfId="0" applyNumberFormat="1" applyFont="1" applyFill="1" applyBorder="1" applyAlignment="1">
      <alignment horizontal="center" vertical="center" textRotation="90" wrapText="1" shrinkToFit="1"/>
    </xf>
    <xf numFmtId="167" fontId="50" fillId="4" borderId="36" xfId="0" applyNumberFormat="1" applyFont="1" applyFill="1" applyBorder="1" applyAlignment="1">
      <alignment horizontal="center" vertical="center"/>
    </xf>
    <xf numFmtId="167" fontId="0" fillId="0" borderId="0" xfId="0" applyNumberFormat="1"/>
    <xf numFmtId="2" fontId="26" fillId="7" borderId="33" xfId="0" applyNumberFormat="1" applyFont="1" applyFill="1" applyBorder="1" applyAlignment="1">
      <alignment horizontal="center" vertical="center" textRotation="90" wrapText="1" shrinkToFit="1"/>
    </xf>
    <xf numFmtId="2" fontId="0" fillId="0" borderId="0" xfId="0" applyNumberFormat="1"/>
    <xf numFmtId="49" fontId="30" fillId="4" borderId="19" xfId="0" applyNumberFormat="1" applyFont="1" applyFill="1" applyBorder="1" applyAlignment="1">
      <alignment horizontal="center"/>
    </xf>
    <xf numFmtId="49" fontId="50" fillId="6" borderId="7" xfId="0" applyNumberFormat="1" applyFont="1" applyFill="1" applyBorder="1" applyAlignment="1">
      <alignment horizontal="center" shrinkToFit="1"/>
    </xf>
    <xf numFmtId="49" fontId="50" fillId="6" borderId="2" xfId="0" applyNumberFormat="1" applyFont="1" applyFill="1" applyBorder="1" applyAlignment="1">
      <alignment horizontal="center" shrinkToFit="1"/>
    </xf>
    <xf numFmtId="49" fontId="0" fillId="0" borderId="0" xfId="0" applyNumberFormat="1"/>
    <xf numFmtId="49" fontId="30" fillId="4" borderId="23" xfId="0" applyNumberFormat="1" applyFont="1" applyFill="1" applyBorder="1" applyAlignment="1">
      <alignment horizontal="center"/>
    </xf>
    <xf numFmtId="49" fontId="50" fillId="6" borderId="26" xfId="0" applyNumberFormat="1" applyFont="1" applyFill="1" applyBorder="1" applyAlignment="1">
      <alignment horizontal="center" shrinkToFit="1"/>
    </xf>
    <xf numFmtId="49" fontId="30" fillId="4" borderId="45" xfId="0" applyNumberFormat="1" applyFont="1" applyFill="1" applyBorder="1" applyAlignment="1">
      <alignment horizontal="center"/>
    </xf>
    <xf numFmtId="49" fontId="0" fillId="0" borderId="0" xfId="0" applyNumberFormat="1" applyAlignment="1">
      <alignment horizontal="center"/>
    </xf>
    <xf numFmtId="9" fontId="31" fillId="4" borderId="36" xfId="0" applyNumberFormat="1" applyFont="1" applyFill="1" applyBorder="1" applyAlignment="1">
      <alignment horizontal="center" vertical="center" textRotation="90" shrinkToFit="1"/>
    </xf>
    <xf numFmtId="9" fontId="0" fillId="0" borderId="0" xfId="0" applyNumberFormat="1"/>
    <xf numFmtId="167" fontId="31" fillId="4" borderId="19" xfId="0" applyNumberFormat="1" applyFont="1" applyFill="1" applyBorder="1" applyAlignment="1">
      <alignment horizontal="center" vertical="center" textRotation="90" shrinkToFit="1"/>
    </xf>
    <xf numFmtId="167" fontId="50" fillId="4" borderId="76" xfId="0" applyNumberFormat="1" applyFont="1" applyFill="1" applyBorder="1" applyAlignment="1">
      <alignment vertical="center"/>
    </xf>
    <xf numFmtId="167" fontId="31" fillId="4" borderId="36" xfId="0" applyNumberFormat="1" applyFont="1" applyFill="1" applyBorder="1" applyAlignment="1">
      <alignment horizontal="center" vertical="center" textRotation="90" shrinkToFit="1"/>
    </xf>
    <xf numFmtId="167" fontId="50" fillId="4" borderId="36" xfId="0" applyNumberFormat="1" applyFont="1" applyFill="1" applyBorder="1" applyAlignment="1">
      <alignment vertical="center"/>
    </xf>
    <xf numFmtId="167" fontId="26" fillId="7" borderId="36" xfId="0" applyNumberFormat="1" applyFont="1" applyFill="1" applyBorder="1" applyAlignment="1">
      <alignment horizontal="center" vertical="center" textRotation="90" shrinkToFit="1"/>
    </xf>
    <xf numFmtId="9" fontId="6" fillId="7" borderId="18" xfId="0" applyNumberFormat="1" applyFont="1" applyFill="1" applyBorder="1" applyAlignment="1">
      <alignment horizontal="center"/>
    </xf>
    <xf numFmtId="9" fontId="26" fillId="7" borderId="43" xfId="0" applyNumberFormat="1" applyFont="1" applyFill="1" applyBorder="1" applyAlignment="1">
      <alignment horizontal="center" vertical="center" textRotation="90" shrinkToFit="1"/>
    </xf>
    <xf numFmtId="9" fontId="26" fillId="7" borderId="36" xfId="0" applyNumberFormat="1" applyFont="1" applyFill="1" applyBorder="1" applyAlignment="1">
      <alignment horizontal="center" vertical="center" textRotation="90" wrapText="1" shrinkToFit="1"/>
    </xf>
    <xf numFmtId="9" fontId="26" fillId="7" borderId="43" xfId="0" applyNumberFormat="1" applyFont="1" applyFill="1" applyBorder="1" applyAlignment="1">
      <alignment horizontal="center" vertical="center" textRotation="90" wrapText="1" shrinkToFit="1"/>
    </xf>
    <xf numFmtId="9" fontId="26" fillId="7" borderId="18" xfId="0" applyNumberFormat="1" applyFont="1" applyFill="1" applyBorder="1" applyAlignment="1">
      <alignment horizontal="center" vertical="center" textRotation="90" wrapText="1" shrinkToFit="1"/>
    </xf>
    <xf numFmtId="0" fontId="26" fillId="7" borderId="18" xfId="0" applyFont="1" applyFill="1" applyBorder="1" applyAlignment="1">
      <alignment horizontal="center" vertical="center"/>
    </xf>
    <xf numFmtId="165" fontId="31" fillId="0" borderId="18" xfId="0" applyNumberFormat="1" applyFont="1" applyBorder="1" applyAlignment="1"/>
    <xf numFmtId="0" fontId="32" fillId="0" borderId="18" xfId="0" applyNumberFormat="1" applyFont="1" applyBorder="1" applyAlignment="1">
      <alignment horizontal="center"/>
    </xf>
    <xf numFmtId="0" fontId="28" fillId="0" borderId="0" xfId="0" applyFont="1" applyAlignment="1">
      <alignment horizontal="center"/>
    </xf>
    <xf numFmtId="49" fontId="25" fillId="0" borderId="0" xfId="0" applyNumberFormat="1" applyFont="1" applyBorder="1" applyAlignment="1">
      <alignment vertical="center"/>
    </xf>
    <xf numFmtId="49" fontId="25" fillId="0" borderId="0" xfId="0" applyNumberFormat="1" applyFont="1" applyBorder="1" applyAlignment="1">
      <alignment horizontal="center" vertical="center"/>
    </xf>
    <xf numFmtId="49" fontId="25" fillId="9" borderId="0" xfId="0" applyNumberFormat="1" applyFont="1" applyFill="1" applyBorder="1" applyAlignment="1">
      <alignment horizontal="center" vertical="center"/>
    </xf>
    <xf numFmtId="49" fontId="25" fillId="0" borderId="0" xfId="0" applyNumberFormat="1" applyFont="1"/>
    <xf numFmtId="49" fontId="25" fillId="9" borderId="0" xfId="0" applyNumberFormat="1" applyFont="1" applyFill="1"/>
    <xf numFmtId="0" fontId="23" fillId="0" borderId="46" xfId="0" applyFont="1" applyFill="1" applyBorder="1" applyAlignment="1">
      <alignment horizontal="center"/>
    </xf>
    <xf numFmtId="0" fontId="23" fillId="0" borderId="74" xfId="0" applyFont="1" applyFill="1" applyBorder="1" applyAlignment="1">
      <alignment horizontal="center" vertical="center"/>
    </xf>
    <xf numFmtId="0" fontId="31" fillId="0" borderId="25" xfId="0" applyFont="1" applyBorder="1" applyAlignment="1">
      <alignment horizontal="right"/>
    </xf>
    <xf numFmtId="49" fontId="31" fillId="0" borderId="25" xfId="0" applyNumberFormat="1" applyFont="1" applyBorder="1"/>
    <xf numFmtId="49" fontId="27" fillId="7" borderId="23" xfId="0" applyNumberFormat="1" applyFont="1" applyFill="1" applyBorder="1" applyAlignment="1">
      <alignment horizontal="center" vertical="center"/>
    </xf>
    <xf numFmtId="0" fontId="25" fillId="0" borderId="67" xfId="0" applyFont="1" applyFill="1" applyBorder="1" applyAlignment="1">
      <alignment horizontal="center" wrapText="1"/>
    </xf>
    <xf numFmtId="0" fontId="26" fillId="7" borderId="41" xfId="0" applyFont="1" applyFill="1" applyBorder="1" applyAlignment="1">
      <alignment horizontal="center" vertical="center" shrinkToFit="1"/>
    </xf>
    <xf numFmtId="0" fontId="35" fillId="7" borderId="20" xfId="0" applyFont="1" applyFill="1" applyBorder="1" applyAlignment="1">
      <alignment horizontal="center" textRotation="90" wrapText="1"/>
    </xf>
    <xf numFmtId="0" fontId="25" fillId="14" borderId="17" xfId="0" applyFont="1" applyFill="1" applyBorder="1" applyAlignment="1"/>
    <xf numFmtId="0" fontId="25" fillId="14" borderId="24" xfId="0" applyFont="1" applyFill="1" applyBorder="1" applyAlignment="1"/>
    <xf numFmtId="0" fontId="0" fillId="0" borderId="24" xfId="0" applyBorder="1" applyAlignment="1"/>
    <xf numFmtId="0" fontId="0" fillId="0" borderId="54" xfId="0" applyBorder="1" applyAlignment="1"/>
    <xf numFmtId="0" fontId="0" fillId="4" borderId="21" xfId="0" applyFill="1" applyBorder="1" applyAlignment="1">
      <alignment horizontal="center"/>
    </xf>
    <xf numFmtId="167" fontId="50" fillId="2" borderId="1" xfId="0" applyNumberFormat="1" applyFont="1" applyFill="1" applyBorder="1" applyAlignment="1"/>
    <xf numFmtId="167" fontId="50" fillId="2" borderId="3" xfId="0" applyNumberFormat="1" applyFont="1" applyFill="1" applyBorder="1" applyAlignment="1"/>
    <xf numFmtId="0" fontId="31" fillId="4" borderId="20" xfId="0" applyFont="1" applyFill="1" applyBorder="1" applyAlignment="1">
      <alignment horizontal="center" vertical="center" textRotation="90" wrapText="1" shrinkToFit="1"/>
    </xf>
    <xf numFmtId="49" fontId="67" fillId="2" borderId="3" xfId="2" applyNumberFormat="1" applyFont="1" applyFill="1" applyBorder="1" applyAlignment="1">
      <alignment horizontal="center" wrapText="1" shrinkToFit="1"/>
    </xf>
    <xf numFmtId="0" fontId="67" fillId="18" borderId="11" xfId="2" applyFont="1" applyFill="1" applyBorder="1" applyAlignment="1"/>
    <xf numFmtId="0" fontId="67" fillId="2" borderId="11" xfId="2" applyFont="1" applyFill="1" applyBorder="1" applyAlignment="1"/>
    <xf numFmtId="49" fontId="67" fillId="2" borderId="57" xfId="2" applyNumberFormat="1" applyFont="1" applyFill="1" applyBorder="1" applyAlignment="1">
      <alignment horizontal="center" wrapText="1" shrinkToFit="1"/>
    </xf>
    <xf numFmtId="1" fontId="31" fillId="4" borderId="21" xfId="0" applyNumberFormat="1" applyFont="1" applyFill="1" applyBorder="1" applyAlignment="1">
      <alignment horizontal="center" vertical="center" textRotation="90" shrinkToFit="1"/>
    </xf>
    <xf numFmtId="1" fontId="31" fillId="4" borderId="64" xfId="0" applyNumberFormat="1" applyFont="1" applyFill="1" applyBorder="1" applyAlignment="1">
      <alignment horizontal="center" vertical="center" textRotation="90" shrinkToFit="1"/>
    </xf>
    <xf numFmtId="1" fontId="0" fillId="0" borderId="0" xfId="0" applyNumberFormat="1"/>
    <xf numFmtId="167" fontId="31" fillId="4" borderId="21" xfId="0" applyNumberFormat="1" applyFont="1" applyFill="1" applyBorder="1" applyAlignment="1">
      <alignment horizontal="center" vertical="center" textRotation="90" wrapText="1" shrinkToFit="1"/>
    </xf>
    <xf numFmtId="167" fontId="50" fillId="4" borderId="19" xfId="0" applyNumberFormat="1" applyFont="1" applyFill="1" applyBorder="1" applyAlignment="1">
      <alignment horizontal="center" vertical="center"/>
    </xf>
    <xf numFmtId="2" fontId="31" fillId="4" borderId="21" xfId="0" applyNumberFormat="1" applyFont="1" applyFill="1" applyBorder="1" applyAlignment="1">
      <alignment horizontal="center" vertical="center" textRotation="90" wrapText="1" shrinkToFit="1"/>
    </xf>
    <xf numFmtId="2" fontId="50" fillId="14" borderId="27" xfId="0" applyNumberFormat="1" applyFont="1" applyFill="1" applyBorder="1" applyAlignment="1"/>
    <xf numFmtId="2" fontId="50" fillId="14" borderId="11" xfId="0" applyNumberFormat="1" applyFont="1" applyFill="1" applyBorder="1" applyAlignment="1"/>
    <xf numFmtId="2" fontId="0" fillId="4" borderId="23" xfId="0" applyNumberFormat="1" applyFill="1" applyBorder="1" applyAlignment="1">
      <alignment horizontal="center"/>
    </xf>
    <xf numFmtId="9" fontId="0" fillId="4" borderId="21" xfId="0" applyNumberFormat="1" applyFill="1" applyBorder="1" applyAlignment="1">
      <alignment horizontal="center"/>
    </xf>
    <xf numFmtId="0" fontId="0" fillId="4" borderId="23" xfId="0" applyFill="1" applyBorder="1" applyAlignment="1">
      <alignment horizontal="center"/>
    </xf>
    <xf numFmtId="0" fontId="3" fillId="4" borderId="15" xfId="0" applyFont="1" applyFill="1" applyBorder="1" applyAlignment="1">
      <alignment horizontal="center" vertical="center"/>
    </xf>
    <xf numFmtId="14" fontId="32" fillId="0" borderId="18" xfId="0" applyNumberFormat="1" applyFont="1" applyBorder="1" applyAlignment="1">
      <alignment horizontal="center"/>
    </xf>
    <xf numFmtId="2" fontId="50" fillId="2" borderId="1" xfId="0" applyNumberFormat="1" applyFont="1" applyFill="1" applyBorder="1" applyAlignment="1">
      <alignment shrinkToFit="1"/>
    </xf>
    <xf numFmtId="1" fontId="50" fillId="2" borderId="1" xfId="0" applyNumberFormat="1" applyFont="1" applyFill="1" applyBorder="1" applyAlignment="1">
      <alignment shrinkToFit="1"/>
    </xf>
    <xf numFmtId="2" fontId="50" fillId="2" borderId="3" xfId="0" applyNumberFormat="1" applyFont="1" applyFill="1" applyBorder="1" applyAlignment="1">
      <alignment shrinkToFit="1"/>
    </xf>
    <xf numFmtId="1" fontId="50" fillId="2" borderId="3" xfId="0" applyNumberFormat="1" applyFont="1" applyFill="1" applyBorder="1" applyAlignment="1">
      <alignment shrinkToFit="1"/>
    </xf>
    <xf numFmtId="167" fontId="51" fillId="2" borderId="1" xfId="0" applyNumberFormat="1" applyFont="1" applyFill="1" applyBorder="1" applyAlignment="1">
      <alignment shrinkToFit="1"/>
    </xf>
    <xf numFmtId="1" fontId="51" fillId="2" borderId="1" xfId="0" applyNumberFormat="1" applyFont="1" applyFill="1" applyBorder="1" applyAlignment="1">
      <alignment shrinkToFit="1"/>
    </xf>
    <xf numFmtId="167" fontId="51" fillId="2" borderId="3" xfId="0" applyNumberFormat="1" applyFont="1" applyFill="1" applyBorder="1" applyAlignment="1">
      <alignment shrinkToFit="1"/>
    </xf>
    <xf numFmtId="1" fontId="51" fillId="2" borderId="3" xfId="0" applyNumberFormat="1" applyFont="1" applyFill="1" applyBorder="1" applyAlignment="1">
      <alignment shrinkToFit="1"/>
    </xf>
    <xf numFmtId="2" fontId="50" fillId="20" borderId="13" xfId="0" applyNumberFormat="1" applyFont="1" applyFill="1" applyBorder="1" applyAlignment="1"/>
    <xf numFmtId="2" fontId="50" fillId="20" borderId="4" xfId="0" applyNumberFormat="1" applyFont="1" applyFill="1" applyBorder="1" applyAlignment="1"/>
    <xf numFmtId="49" fontId="0" fillId="2" borderId="3" xfId="0" applyNumberFormat="1" applyFill="1" applyBorder="1" applyAlignment="1">
      <alignment horizontal="center" wrapText="1" shrinkToFit="1"/>
    </xf>
    <xf numFmtId="0" fontId="26" fillId="7" borderId="33" xfId="0" applyFont="1" applyFill="1" applyBorder="1" applyAlignment="1">
      <alignment horizontal="center" vertical="center" textRotation="90" wrapText="1"/>
    </xf>
    <xf numFmtId="0" fontId="58" fillId="0" borderId="16" xfId="0" applyFont="1" applyBorder="1" applyAlignment="1">
      <alignment wrapText="1"/>
    </xf>
    <xf numFmtId="0" fontId="58" fillId="0" borderId="56" xfId="0" applyFont="1" applyBorder="1" applyAlignment="1">
      <alignment wrapText="1"/>
    </xf>
    <xf numFmtId="0" fontId="25" fillId="2" borderId="1" xfId="0" applyFont="1" applyFill="1" applyBorder="1" applyAlignment="1">
      <alignment horizontal="center" vertical="center"/>
    </xf>
    <xf numFmtId="0" fontId="25" fillId="21" borderId="26" xfId="0" applyFont="1" applyFill="1" applyBorder="1" applyAlignment="1">
      <alignment horizontal="center" vertical="center"/>
    </xf>
    <xf numFmtId="0" fontId="25" fillId="21" borderId="1" xfId="0" applyFont="1" applyFill="1" applyBorder="1" applyAlignment="1">
      <alignment horizontal="center" vertical="center"/>
    </xf>
    <xf numFmtId="0" fontId="25" fillId="21" borderId="13" xfId="0" applyFont="1" applyFill="1" applyBorder="1" applyAlignment="1">
      <alignment horizontal="center" vertical="center"/>
    </xf>
    <xf numFmtId="0" fontId="25" fillId="21" borderId="49" xfId="0" applyFont="1" applyFill="1" applyBorder="1" applyAlignment="1">
      <alignment horizontal="center" vertical="center"/>
    </xf>
    <xf numFmtId="0" fontId="25" fillId="21" borderId="50" xfId="0" applyFont="1" applyFill="1" applyBorder="1" applyAlignment="1">
      <alignment horizontal="center" vertical="center"/>
    </xf>
    <xf numFmtId="0" fontId="25" fillId="21" borderId="30" xfId="0" applyFont="1" applyFill="1" applyBorder="1" applyAlignment="1">
      <alignment horizontal="center" vertical="center"/>
    </xf>
    <xf numFmtId="0" fontId="1" fillId="2" borderId="0" xfId="0" applyFont="1" applyFill="1" applyBorder="1" applyAlignment="1">
      <alignment horizontal="left" wrapText="1"/>
    </xf>
    <xf numFmtId="0" fontId="1" fillId="2" borderId="12" xfId="0" applyFont="1" applyFill="1" applyBorder="1" applyAlignment="1">
      <alignment horizontal="left" wrapText="1"/>
    </xf>
    <xf numFmtId="0" fontId="13" fillId="2" borderId="0" xfId="0" applyFont="1" applyFill="1" applyBorder="1" applyAlignment="1">
      <alignment horizontal="center"/>
    </xf>
    <xf numFmtId="0" fontId="13" fillId="2" borderId="16" xfId="0" applyFont="1" applyFill="1" applyBorder="1" applyAlignment="1">
      <alignment horizontal="center"/>
    </xf>
    <xf numFmtId="0" fontId="13" fillId="2" borderId="55" xfId="0" applyFont="1" applyFill="1" applyBorder="1" applyAlignment="1">
      <alignment horizontal="center"/>
    </xf>
    <xf numFmtId="0" fontId="13" fillId="2" borderId="56" xfId="0" applyFont="1" applyFill="1" applyBorder="1" applyAlignment="1">
      <alignment horizontal="center"/>
    </xf>
    <xf numFmtId="0" fontId="3" fillId="4" borderId="15"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12" xfId="0" applyFont="1" applyFill="1" applyBorder="1" applyAlignment="1">
      <alignment horizontal="left" vertical="center" wrapText="1"/>
    </xf>
    <xf numFmtId="0" fontId="3" fillId="4" borderId="80" xfId="0" applyFont="1" applyFill="1" applyBorder="1" applyAlignment="1">
      <alignment horizontal="left" vertical="center" wrapText="1"/>
    </xf>
    <xf numFmtId="0" fontId="3" fillId="4" borderId="29" xfId="0" applyFont="1" applyFill="1" applyBorder="1" applyAlignment="1">
      <alignment horizontal="left" vertical="center" wrapText="1"/>
    </xf>
    <xf numFmtId="0" fontId="3" fillId="4" borderId="79" xfId="0" applyFont="1" applyFill="1" applyBorder="1" applyAlignment="1">
      <alignment horizontal="left" vertical="center" wrapText="1"/>
    </xf>
    <xf numFmtId="0" fontId="1" fillId="2" borderId="15" xfId="0" applyFont="1" applyFill="1" applyBorder="1" applyAlignment="1">
      <alignment horizontal="left" vertical="center" wrapText="1"/>
    </xf>
    <xf numFmtId="0" fontId="0" fillId="0" borderId="0" xfId="0"/>
    <xf numFmtId="0" fontId="0" fillId="0" borderId="12" xfId="0" applyBorder="1"/>
    <xf numFmtId="0" fontId="0" fillId="0" borderId="15" xfId="0" applyBorder="1"/>
    <xf numFmtId="49" fontId="17" fillId="2" borderId="15" xfId="0" applyNumberFormat="1" applyFont="1" applyFill="1" applyBorder="1" applyAlignment="1">
      <alignment horizontal="center" wrapText="1"/>
    </xf>
    <xf numFmtId="49" fontId="17" fillId="2" borderId="0" xfId="0" applyNumberFormat="1" applyFont="1" applyFill="1" applyBorder="1" applyAlignment="1">
      <alignment horizontal="center" wrapText="1"/>
    </xf>
    <xf numFmtId="49" fontId="17" fillId="2" borderId="12" xfId="0" applyNumberFormat="1" applyFont="1" applyFill="1" applyBorder="1" applyAlignment="1">
      <alignment horizontal="center" wrapText="1"/>
    </xf>
    <xf numFmtId="0" fontId="1" fillId="2" borderId="0" xfId="1" applyFont="1" applyFill="1" applyBorder="1" applyAlignment="1" applyProtection="1">
      <alignment horizontal="center" vertical="top" wrapText="1"/>
    </xf>
    <xf numFmtId="0" fontId="1" fillId="2" borderId="12" xfId="1" applyFont="1" applyFill="1" applyBorder="1" applyAlignment="1" applyProtection="1">
      <alignment horizontal="center" vertical="top" wrapText="1"/>
    </xf>
    <xf numFmtId="0" fontId="1" fillId="2" borderId="0" xfId="0" applyFont="1" applyFill="1" applyBorder="1" applyAlignment="1">
      <alignment horizontal="center" wrapText="1"/>
    </xf>
    <xf numFmtId="0" fontId="1" fillId="2" borderId="12" xfId="0" applyFont="1" applyFill="1" applyBorder="1" applyAlignment="1">
      <alignment horizontal="center" wrapText="1"/>
    </xf>
    <xf numFmtId="0" fontId="1" fillId="2" borderId="0" xfId="0" applyFont="1" applyFill="1" applyBorder="1" applyAlignment="1">
      <alignment wrapText="1"/>
    </xf>
    <xf numFmtId="0" fontId="1" fillId="2" borderId="12" xfId="0" applyFont="1" applyFill="1" applyBorder="1" applyAlignment="1">
      <alignment wrapText="1"/>
    </xf>
    <xf numFmtId="0" fontId="3" fillId="18" borderId="15" xfId="0" applyFont="1" applyFill="1" applyBorder="1" applyAlignment="1">
      <alignment horizontal="left"/>
    </xf>
    <xf numFmtId="0" fontId="3" fillId="18" borderId="0" xfId="0" applyFont="1" applyFill="1" applyBorder="1" applyAlignment="1">
      <alignment horizontal="left"/>
    </xf>
    <xf numFmtId="0" fontId="3" fillId="18" borderId="12" xfId="0" applyFont="1" applyFill="1" applyBorder="1" applyAlignment="1">
      <alignment horizontal="left"/>
    </xf>
    <xf numFmtId="0" fontId="1" fillId="2" borderId="15" xfId="0" applyFont="1" applyFill="1" applyBorder="1" applyAlignment="1">
      <alignment horizontal="left" wrapText="1"/>
    </xf>
    <xf numFmtId="0" fontId="4" fillId="2" borderId="15" xfId="0" applyFont="1" applyFill="1" applyBorder="1" applyAlignment="1">
      <alignment horizontal="left" wrapText="1"/>
    </xf>
    <xf numFmtId="0" fontId="4" fillId="2" borderId="0" xfId="0" applyFont="1" applyFill="1" applyBorder="1" applyAlignment="1">
      <alignment horizontal="left" wrapText="1"/>
    </xf>
    <xf numFmtId="0" fontId="4" fillId="2" borderId="12" xfId="0" applyFont="1" applyFill="1" applyBorder="1" applyAlignment="1">
      <alignment horizontal="left" wrapText="1"/>
    </xf>
    <xf numFmtId="0" fontId="3" fillId="2" borderId="15" xfId="0" applyFont="1" applyFill="1" applyBorder="1" applyAlignment="1">
      <alignment horizontal="left" wrapText="1"/>
    </xf>
    <xf numFmtId="0" fontId="3" fillId="2" borderId="0" xfId="0" applyFont="1" applyFill="1" applyBorder="1" applyAlignment="1">
      <alignment horizontal="left" wrapText="1"/>
    </xf>
    <xf numFmtId="0" fontId="3" fillId="0" borderId="15" xfId="0" applyFont="1" applyBorder="1" applyAlignment="1">
      <alignment horizontal="left"/>
    </xf>
    <xf numFmtId="0" fontId="3" fillId="0" borderId="0" xfId="0" applyFont="1" applyBorder="1" applyAlignment="1">
      <alignment horizontal="left"/>
    </xf>
    <xf numFmtId="0" fontId="3" fillId="0" borderId="12" xfId="0" applyFont="1" applyBorder="1" applyAlignment="1">
      <alignment horizontal="left"/>
    </xf>
    <xf numFmtId="0" fontId="10" fillId="2" borderId="17" xfId="0" applyFont="1" applyFill="1" applyBorder="1" applyAlignment="1">
      <alignment horizontal="center" wrapText="1"/>
    </xf>
    <xf numFmtId="0" fontId="10" fillId="2" borderId="24" xfId="0" applyFont="1" applyFill="1" applyBorder="1" applyAlignment="1">
      <alignment horizontal="center" wrapText="1"/>
    </xf>
    <xf numFmtId="0" fontId="10" fillId="2" borderId="54" xfId="0" applyFont="1" applyFill="1" applyBorder="1" applyAlignment="1">
      <alignment horizontal="center" wrapText="1"/>
    </xf>
    <xf numFmtId="0" fontId="3" fillId="2" borderId="12" xfId="0" applyFont="1" applyFill="1" applyBorder="1" applyAlignment="1">
      <alignment horizontal="left" wrapText="1"/>
    </xf>
    <xf numFmtId="0" fontId="10" fillId="2" borderId="15"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1" fillId="2" borderId="56" xfId="0" applyFont="1" applyFill="1" applyBorder="1" applyAlignment="1">
      <alignment horizontal="center" vertical="center" wrapText="1"/>
    </xf>
    <xf numFmtId="14" fontId="1" fillId="2" borderId="16" xfId="0" applyNumberFormat="1" applyFont="1" applyFill="1" applyBorder="1" applyAlignment="1">
      <alignment horizontal="center"/>
    </xf>
    <xf numFmtId="14" fontId="0" fillId="2" borderId="55" xfId="0" applyNumberFormat="1" applyFill="1" applyBorder="1" applyAlignment="1">
      <alignment horizontal="center"/>
    </xf>
    <xf numFmtId="14" fontId="0" fillId="2" borderId="56" xfId="0" applyNumberFormat="1" applyFill="1" applyBorder="1" applyAlignment="1">
      <alignment horizontal="center"/>
    </xf>
    <xf numFmtId="0" fontId="1" fillId="2" borderId="15" xfId="0" applyFont="1" applyFill="1" applyBorder="1" applyAlignment="1">
      <alignment horizontal="center"/>
    </xf>
    <xf numFmtId="0" fontId="0" fillId="2" borderId="0" xfId="0" applyFill="1" applyBorder="1" applyAlignment="1">
      <alignment horizontal="center"/>
    </xf>
    <xf numFmtId="0" fontId="0" fillId="2" borderId="12" xfId="0" applyFill="1" applyBorder="1" applyAlignment="1">
      <alignment horizontal="center"/>
    </xf>
    <xf numFmtId="0" fontId="1" fillId="2" borderId="55" xfId="0" applyFont="1" applyFill="1" applyBorder="1" applyAlignment="1">
      <alignment horizontal="left" wrapText="1"/>
    </xf>
    <xf numFmtId="0" fontId="1" fillId="2" borderId="56" xfId="0" applyFont="1" applyFill="1" applyBorder="1" applyAlignment="1">
      <alignment horizontal="left" wrapText="1"/>
    </xf>
    <xf numFmtId="0" fontId="10" fillId="2" borderId="25" xfId="0" applyFont="1" applyFill="1" applyBorder="1" applyAlignment="1">
      <alignment horizontal="center" wrapText="1"/>
    </xf>
    <xf numFmtId="0" fontId="10" fillId="2" borderId="18" xfId="0" applyFont="1" applyFill="1" applyBorder="1" applyAlignment="1">
      <alignment horizontal="center" wrapText="1"/>
    </xf>
    <xf numFmtId="0" fontId="10" fillId="2" borderId="31" xfId="0" applyFont="1" applyFill="1" applyBorder="1" applyAlignment="1">
      <alignment horizontal="center" wrapText="1"/>
    </xf>
    <xf numFmtId="0" fontId="25" fillId="2" borderId="11" xfId="2" applyFont="1" applyFill="1" applyBorder="1" applyAlignment="1">
      <alignment horizontal="center"/>
    </xf>
    <xf numFmtId="0" fontId="25" fillId="2" borderId="58" xfId="2" applyFont="1" applyFill="1" applyBorder="1" applyAlignment="1">
      <alignment horizontal="center"/>
    </xf>
    <xf numFmtId="0" fontId="25" fillId="2" borderId="39" xfId="2" applyFont="1" applyFill="1" applyBorder="1" applyAlignment="1">
      <alignment horizontal="center"/>
    </xf>
    <xf numFmtId="0" fontId="25" fillId="2" borderId="61" xfId="2" applyFont="1" applyFill="1" applyBorder="1" applyAlignment="1">
      <alignment horizontal="center"/>
    </xf>
    <xf numFmtId="0" fontId="25" fillId="2" borderId="67" xfId="2" applyFont="1" applyFill="1" applyBorder="1" applyAlignment="1">
      <alignment horizontal="center"/>
    </xf>
    <xf numFmtId="0" fontId="25" fillId="2" borderId="70" xfId="2" applyFont="1" applyFill="1" applyBorder="1" applyAlignment="1">
      <alignment horizontal="center"/>
    </xf>
    <xf numFmtId="0" fontId="25" fillId="2" borderId="3" xfId="2" applyFont="1" applyFill="1" applyBorder="1" applyAlignment="1">
      <alignment horizontal="center"/>
    </xf>
    <xf numFmtId="0" fontId="25" fillId="2" borderId="4" xfId="2" applyFont="1" applyFill="1" applyBorder="1" applyAlignment="1">
      <alignment horizontal="center"/>
    </xf>
    <xf numFmtId="0" fontId="24" fillId="4" borderId="17" xfId="2" applyFont="1" applyFill="1" applyBorder="1" applyAlignment="1">
      <alignment horizontal="center"/>
    </xf>
    <xf numFmtId="0" fontId="24" fillId="4" borderId="24" xfId="2" applyFont="1" applyFill="1" applyBorder="1" applyAlignment="1">
      <alignment horizontal="center"/>
    </xf>
    <xf numFmtId="0" fontId="24" fillId="4" borderId="54" xfId="2" applyFont="1" applyFill="1" applyBorder="1" applyAlignment="1">
      <alignment horizontal="center"/>
    </xf>
    <xf numFmtId="0" fontId="25" fillId="2" borderId="49" xfId="2" applyFont="1" applyFill="1" applyBorder="1" applyAlignment="1">
      <alignment horizontal="center"/>
    </xf>
    <xf numFmtId="0" fontId="25" fillId="2" borderId="50" xfId="2" applyFont="1" applyFill="1" applyBorder="1" applyAlignment="1">
      <alignment horizontal="center"/>
    </xf>
    <xf numFmtId="0" fontId="25" fillId="2" borderId="1" xfId="2" applyFont="1" applyFill="1" applyBorder="1" applyAlignment="1">
      <alignment horizontal="center"/>
    </xf>
    <xf numFmtId="0" fontId="25" fillId="2" borderId="13" xfId="2" applyFont="1" applyFill="1" applyBorder="1" applyAlignment="1">
      <alignment horizontal="center"/>
    </xf>
    <xf numFmtId="0" fontId="25" fillId="2" borderId="2" xfId="2" applyFont="1" applyFill="1" applyBorder="1" applyAlignment="1">
      <alignment horizontal="center"/>
    </xf>
    <xf numFmtId="0" fontId="25" fillId="2" borderId="26" xfId="2" applyFont="1" applyFill="1" applyBorder="1" applyAlignment="1">
      <alignment horizontal="center"/>
    </xf>
    <xf numFmtId="0" fontId="25" fillId="2" borderId="30" xfId="2" applyFont="1" applyFill="1" applyBorder="1" applyAlignment="1">
      <alignment horizontal="center"/>
    </xf>
    <xf numFmtId="0" fontId="25" fillId="2" borderId="11" xfId="2" applyFont="1" applyFill="1" applyBorder="1" applyAlignment="1">
      <alignment horizontal="center" vertical="center"/>
    </xf>
    <xf numFmtId="0" fontId="25" fillId="2" borderId="58" xfId="2" applyFont="1" applyFill="1" applyBorder="1" applyAlignment="1">
      <alignment horizontal="center" vertical="center"/>
    </xf>
    <xf numFmtId="0" fontId="25" fillId="2" borderId="39" xfId="2" applyFont="1" applyFill="1" applyBorder="1" applyAlignment="1">
      <alignment horizontal="center" vertical="center"/>
    </xf>
    <xf numFmtId="0" fontId="8" fillId="6" borderId="50" xfId="2" applyFont="1" applyFill="1" applyBorder="1" applyAlignment="1">
      <alignment horizontal="left"/>
    </xf>
    <xf numFmtId="0" fontId="8" fillId="6" borderId="30" xfId="2" applyFont="1" applyFill="1" applyBorder="1" applyAlignment="1">
      <alignment horizontal="left"/>
    </xf>
    <xf numFmtId="0" fontId="38" fillId="10" borderId="51" xfId="2" applyFont="1" applyFill="1" applyBorder="1" applyAlignment="1">
      <alignment horizontal="center"/>
    </xf>
    <xf numFmtId="0" fontId="38" fillId="10" borderId="50" xfId="2" applyFont="1" applyFill="1" applyBorder="1" applyAlignment="1">
      <alignment horizontal="center"/>
    </xf>
    <xf numFmtId="0" fontId="32" fillId="10" borderId="38" xfId="2" applyFont="1" applyFill="1" applyBorder="1" applyAlignment="1">
      <alignment horizontal="center"/>
    </xf>
    <xf numFmtId="0" fontId="32" fillId="10" borderId="8" xfId="2" applyFont="1" applyFill="1" applyBorder="1" applyAlignment="1">
      <alignment horizontal="center"/>
    </xf>
    <xf numFmtId="0" fontId="32" fillId="10" borderId="35" xfId="2" applyFont="1" applyFill="1" applyBorder="1" applyAlignment="1">
      <alignment horizontal="center"/>
    </xf>
    <xf numFmtId="0" fontId="23" fillId="6" borderId="50" xfId="2" applyFont="1" applyFill="1" applyBorder="1" applyAlignment="1">
      <alignment horizontal="left"/>
    </xf>
    <xf numFmtId="0" fontId="23" fillId="6" borderId="30" xfId="2" applyFont="1" applyFill="1" applyBorder="1" applyAlignment="1">
      <alignment horizontal="left"/>
    </xf>
    <xf numFmtId="0" fontId="32" fillId="10" borderId="7" xfId="2" applyFont="1" applyFill="1" applyBorder="1" applyAlignment="1">
      <alignment horizontal="center"/>
    </xf>
    <xf numFmtId="0" fontId="31" fillId="10" borderId="8" xfId="2" applyFont="1" applyFill="1" applyBorder="1" applyAlignment="1">
      <alignment horizontal="center"/>
    </xf>
    <xf numFmtId="0" fontId="31" fillId="10" borderId="35" xfId="2" applyFont="1" applyFill="1" applyBorder="1" applyAlignment="1">
      <alignment horizontal="center"/>
    </xf>
    <xf numFmtId="0" fontId="38" fillId="10" borderId="39" xfId="2" applyFont="1" applyFill="1" applyBorder="1" applyAlignment="1">
      <alignment horizontal="center"/>
    </xf>
    <xf numFmtId="0" fontId="38" fillId="10" borderId="3" xfId="2" applyFont="1" applyFill="1" applyBorder="1" applyAlignment="1">
      <alignment horizontal="center"/>
    </xf>
    <xf numFmtId="0" fontId="25" fillId="0" borderId="3" xfId="2" applyFont="1" applyBorder="1" applyAlignment="1">
      <alignment horizontal="left"/>
    </xf>
    <xf numFmtId="0" fontId="25" fillId="0" borderId="4" xfId="2" applyFont="1" applyBorder="1" applyAlignment="1">
      <alignment horizontal="left"/>
    </xf>
    <xf numFmtId="0" fontId="44" fillId="7" borderId="80" xfId="2" applyFont="1" applyFill="1" applyBorder="1" applyAlignment="1">
      <alignment horizontal="center"/>
    </xf>
    <xf numFmtId="0" fontId="44" fillId="7" borderId="29" xfId="2" applyFont="1" applyFill="1" applyBorder="1" applyAlignment="1">
      <alignment horizontal="center"/>
    </xf>
    <xf numFmtId="0" fontId="44" fillId="7" borderId="79" xfId="2" applyFont="1" applyFill="1" applyBorder="1" applyAlignment="1">
      <alignment horizontal="center"/>
    </xf>
    <xf numFmtId="0" fontId="1" fillId="2" borderId="21" xfId="2" applyFont="1" applyFill="1" applyBorder="1" applyAlignment="1">
      <alignment horizontal="left"/>
    </xf>
    <xf numFmtId="0" fontId="1" fillId="2" borderId="33" xfId="2" applyFont="1" applyFill="1" applyBorder="1" applyAlignment="1">
      <alignment horizontal="left"/>
    </xf>
    <xf numFmtId="0" fontId="38" fillId="6" borderId="59" xfId="2" applyFont="1" applyFill="1" applyBorder="1" applyAlignment="1">
      <alignment horizontal="center" vertical="center"/>
    </xf>
    <xf numFmtId="0" fontId="38" fillId="6" borderId="78" xfId="2" applyFont="1" applyFill="1" applyBorder="1" applyAlignment="1">
      <alignment horizontal="center" vertical="center"/>
    </xf>
    <xf numFmtId="0" fontId="38" fillId="6" borderId="47" xfId="2" applyFont="1" applyFill="1" applyBorder="1" applyAlignment="1">
      <alignment horizontal="center" vertical="center"/>
    </xf>
    <xf numFmtId="0" fontId="43" fillId="6" borderId="58" xfId="2" applyFont="1" applyFill="1" applyBorder="1" applyAlignment="1">
      <alignment horizontal="center"/>
    </xf>
    <xf numFmtId="0" fontId="43" fillId="6" borderId="39" xfId="2" applyFont="1" applyFill="1" applyBorder="1" applyAlignment="1">
      <alignment horizontal="center"/>
    </xf>
    <xf numFmtId="0" fontId="1" fillId="2" borderId="50" xfId="2" applyFont="1" applyFill="1" applyBorder="1" applyAlignment="1">
      <alignment horizontal="left"/>
    </xf>
    <xf numFmtId="0" fontId="1" fillId="0" borderId="3" xfId="2" applyFont="1" applyBorder="1" applyAlignment="1">
      <alignment horizontal="left"/>
    </xf>
    <xf numFmtId="0" fontId="1" fillId="0" borderId="4" xfId="2" applyFont="1" applyBorder="1" applyAlignment="1">
      <alignment horizontal="left"/>
    </xf>
    <xf numFmtId="0" fontId="32" fillId="10" borderId="47" xfId="2" applyFont="1" applyFill="1" applyBorder="1" applyAlignment="1">
      <alignment horizontal="center"/>
    </xf>
    <xf numFmtId="0" fontId="32" fillId="10" borderId="1" xfId="2" applyFont="1" applyFill="1" applyBorder="1" applyAlignment="1">
      <alignment horizontal="center"/>
    </xf>
    <xf numFmtId="0" fontId="32" fillId="10" borderId="13" xfId="2" applyFont="1" applyFill="1" applyBorder="1" applyAlignment="1">
      <alignment horizontal="center"/>
    </xf>
    <xf numFmtId="0" fontId="44" fillId="7" borderId="23" xfId="2" applyFont="1" applyFill="1" applyBorder="1" applyAlignment="1">
      <alignment horizontal="center"/>
    </xf>
    <xf numFmtId="0" fontId="44" fillId="7" borderId="21" xfId="2" applyFont="1" applyFill="1" applyBorder="1" applyAlignment="1">
      <alignment horizontal="center"/>
    </xf>
    <xf numFmtId="0" fontId="44" fillId="7" borderId="33" xfId="2" applyFont="1" applyFill="1" applyBorder="1" applyAlignment="1">
      <alignment horizontal="center"/>
    </xf>
    <xf numFmtId="0" fontId="38" fillId="10" borderId="61" xfId="2" applyFont="1" applyFill="1" applyBorder="1" applyAlignment="1">
      <alignment horizontal="left" shrinkToFit="1"/>
    </xf>
    <xf numFmtId="0" fontId="38" fillId="10" borderId="70" xfId="2" applyFont="1" applyFill="1" applyBorder="1" applyAlignment="1">
      <alignment horizontal="left" shrinkToFit="1"/>
    </xf>
    <xf numFmtId="0" fontId="32" fillId="10" borderId="11" xfId="2" applyFont="1" applyFill="1" applyBorder="1" applyAlignment="1">
      <alignment horizontal="center"/>
    </xf>
    <xf numFmtId="0" fontId="32" fillId="10" borderId="58" xfId="2" applyFont="1" applyFill="1" applyBorder="1" applyAlignment="1">
      <alignment horizontal="center"/>
    </xf>
    <xf numFmtId="0" fontId="32" fillId="10" borderId="39" xfId="2" applyFont="1" applyFill="1" applyBorder="1" applyAlignment="1">
      <alignment horizontal="center"/>
    </xf>
    <xf numFmtId="0" fontId="24" fillId="10" borderId="7" xfId="2" applyFont="1" applyFill="1" applyBorder="1" applyAlignment="1">
      <alignment horizontal="center"/>
    </xf>
    <xf numFmtId="0" fontId="24" fillId="10" borderId="8" xfId="2" applyFont="1" applyFill="1" applyBorder="1" applyAlignment="1">
      <alignment horizontal="center"/>
    </xf>
    <xf numFmtId="0" fontId="24" fillId="10" borderId="35" xfId="2" applyFont="1" applyFill="1" applyBorder="1" applyAlignment="1">
      <alignment horizontal="center"/>
    </xf>
    <xf numFmtId="0" fontId="32" fillId="6" borderId="58" xfId="2" applyFont="1" applyFill="1" applyBorder="1" applyAlignment="1">
      <alignment horizontal="center"/>
    </xf>
    <xf numFmtId="0" fontId="32" fillId="6" borderId="39" xfId="2" applyFont="1" applyFill="1" applyBorder="1" applyAlignment="1">
      <alignment horizontal="center"/>
    </xf>
    <xf numFmtId="0" fontId="38" fillId="10" borderId="60" xfId="2" applyFont="1" applyFill="1" applyBorder="1" applyAlignment="1">
      <alignment horizontal="center"/>
    </xf>
    <xf numFmtId="164" fontId="1" fillId="0" borderId="11" xfId="2" applyNumberFormat="1" applyFont="1" applyBorder="1" applyAlignment="1">
      <alignment horizontal="center" shrinkToFit="1"/>
    </xf>
    <xf numFmtId="164" fontId="1" fillId="0" borderId="58" xfId="2" applyNumberFormat="1" applyFont="1" applyBorder="1" applyAlignment="1">
      <alignment horizontal="center" shrinkToFit="1"/>
    </xf>
    <xf numFmtId="164" fontId="1" fillId="0" borderId="39" xfId="2" applyNumberFormat="1" applyFont="1" applyBorder="1" applyAlignment="1">
      <alignment horizontal="center" shrinkToFit="1"/>
    </xf>
    <xf numFmtId="0" fontId="42" fillId="7" borderId="2" xfId="2" applyFont="1" applyFill="1" applyBorder="1" applyAlignment="1">
      <alignment horizontal="center"/>
    </xf>
    <xf numFmtId="0" fontId="42" fillId="7" borderId="3" xfId="2" applyFont="1" applyFill="1" applyBorder="1" applyAlignment="1">
      <alignment horizontal="center"/>
    </xf>
    <xf numFmtId="0" fontId="42" fillId="7" borderId="11" xfId="2" applyFont="1" applyFill="1" applyBorder="1" applyAlignment="1">
      <alignment horizontal="center"/>
    </xf>
    <xf numFmtId="0" fontId="42" fillId="7" borderId="4" xfId="2" applyFont="1" applyFill="1" applyBorder="1" applyAlignment="1">
      <alignment horizontal="center"/>
    </xf>
    <xf numFmtId="0" fontId="0" fillId="0" borderId="11" xfId="2" applyFont="1" applyBorder="1" applyAlignment="1">
      <alignment horizontal="left"/>
    </xf>
    <xf numFmtId="0" fontId="67" fillId="0" borderId="58" xfId="2" applyFont="1" applyBorder="1" applyAlignment="1">
      <alignment horizontal="left"/>
    </xf>
    <xf numFmtId="0" fontId="67" fillId="0" borderId="66" xfId="2" applyFont="1" applyBorder="1" applyAlignment="1">
      <alignment horizontal="left"/>
    </xf>
    <xf numFmtId="18" fontId="52" fillId="0" borderId="11" xfId="2" applyNumberFormat="1" applyFont="1" applyBorder="1" applyAlignment="1">
      <alignment horizontal="center" vertical="center"/>
    </xf>
    <xf numFmtId="18" fontId="52" fillId="0" borderId="66" xfId="2" applyNumberFormat="1" applyFont="1" applyBorder="1" applyAlignment="1">
      <alignment horizontal="center" vertical="center"/>
    </xf>
    <xf numFmtId="0" fontId="24" fillId="10" borderId="29" xfId="2" applyFont="1" applyFill="1" applyBorder="1" applyAlignment="1">
      <alignment horizontal="center"/>
    </xf>
    <xf numFmtId="0" fontId="24" fillId="10" borderId="79" xfId="2" applyFont="1" applyFill="1" applyBorder="1" applyAlignment="1">
      <alignment horizontal="center"/>
    </xf>
    <xf numFmtId="0" fontId="25" fillId="10" borderId="58" xfId="0" applyFont="1" applyFill="1" applyBorder="1"/>
    <xf numFmtId="0" fontId="25" fillId="10" borderId="66" xfId="0" applyFont="1" applyFill="1" applyBorder="1"/>
    <xf numFmtId="0" fontId="1" fillId="2" borderId="3" xfId="2" applyFont="1" applyFill="1" applyBorder="1" applyAlignment="1">
      <alignment horizontal="left"/>
    </xf>
    <xf numFmtId="0" fontId="1" fillId="2" borderId="58" xfId="0" applyFont="1" applyFill="1" applyBorder="1" applyAlignment="1">
      <alignment horizontal="left" shrinkToFit="1"/>
    </xf>
    <xf numFmtId="0" fontId="1" fillId="2" borderId="39" xfId="0" applyFont="1" applyFill="1" applyBorder="1" applyAlignment="1">
      <alignment horizontal="left" shrinkToFit="1"/>
    </xf>
    <xf numFmtId="0" fontId="1" fillId="2" borderId="73" xfId="2" applyFont="1" applyFill="1" applyBorder="1" applyAlignment="1">
      <alignment horizontal="left" shrinkToFit="1"/>
    </xf>
    <xf numFmtId="0" fontId="1" fillId="2" borderId="51" xfId="2" applyFont="1" applyFill="1" applyBorder="1" applyAlignment="1">
      <alignment horizontal="left" shrinkToFit="1"/>
    </xf>
    <xf numFmtId="0" fontId="1" fillId="2" borderId="59" xfId="2" applyFont="1" applyFill="1" applyBorder="1" applyAlignment="1">
      <alignment horizontal="left" shrinkToFit="1"/>
    </xf>
    <xf numFmtId="0" fontId="1" fillId="2" borderId="47" xfId="2" applyFont="1" applyFill="1" applyBorder="1" applyAlignment="1">
      <alignment horizontal="left" shrinkToFit="1"/>
    </xf>
    <xf numFmtId="0" fontId="1" fillId="2" borderId="1" xfId="2" applyFont="1" applyFill="1" applyBorder="1" applyAlignment="1">
      <alignment horizontal="left"/>
    </xf>
    <xf numFmtId="0" fontId="1" fillId="2" borderId="28" xfId="0" applyFont="1" applyFill="1" applyBorder="1" applyAlignment="1">
      <alignment horizontal="left" shrinkToFit="1"/>
    </xf>
    <xf numFmtId="0" fontId="1" fillId="2" borderId="51" xfId="0" applyFont="1" applyFill="1" applyBorder="1" applyAlignment="1">
      <alignment horizontal="left" shrinkToFit="1"/>
    </xf>
    <xf numFmtId="0" fontId="1" fillId="2" borderId="60" xfId="2" applyFont="1" applyFill="1" applyBorder="1" applyAlignment="1">
      <alignment horizontal="left" shrinkToFit="1"/>
    </xf>
    <xf numFmtId="0" fontId="1" fillId="2" borderId="39" xfId="2" applyFont="1" applyFill="1" applyBorder="1" applyAlignment="1">
      <alignment horizontal="left" shrinkToFit="1"/>
    </xf>
    <xf numFmtId="0" fontId="43" fillId="6" borderId="67" xfId="2" applyFont="1" applyFill="1" applyBorder="1" applyAlignment="1">
      <alignment horizontal="center"/>
    </xf>
    <xf numFmtId="0" fontId="43" fillId="6" borderId="70" xfId="2" applyFont="1" applyFill="1" applyBorder="1" applyAlignment="1">
      <alignment horizontal="center"/>
    </xf>
    <xf numFmtId="0" fontId="23" fillId="2" borderId="24" xfId="2" applyFont="1" applyFill="1" applyBorder="1" applyAlignment="1">
      <alignment horizontal="center" wrapText="1"/>
    </xf>
    <xf numFmtId="0" fontId="23" fillId="2" borderId="0" xfId="2" applyFont="1" applyFill="1" applyBorder="1" applyAlignment="1">
      <alignment horizontal="center"/>
    </xf>
    <xf numFmtId="0" fontId="32" fillId="10" borderId="26" xfId="2" applyFont="1" applyFill="1" applyBorder="1" applyAlignment="1">
      <alignment horizontal="center"/>
    </xf>
    <xf numFmtId="0" fontId="31" fillId="10" borderId="1" xfId="2" applyFont="1" applyFill="1" applyBorder="1" applyAlignment="1">
      <alignment horizontal="center"/>
    </xf>
    <xf numFmtId="0" fontId="31" fillId="10" borderId="13" xfId="2" applyFont="1" applyFill="1" applyBorder="1" applyAlignment="1">
      <alignment horizontal="center"/>
    </xf>
    <xf numFmtId="0" fontId="44" fillId="7" borderId="11" xfId="2" applyFont="1" applyFill="1" applyBorder="1" applyAlignment="1">
      <alignment horizontal="center" vertical="center"/>
    </xf>
    <xf numFmtId="0" fontId="44" fillId="7" borderId="58" xfId="2" applyFont="1" applyFill="1" applyBorder="1" applyAlignment="1">
      <alignment horizontal="center" vertical="center"/>
    </xf>
    <xf numFmtId="0" fontId="44" fillId="7" borderId="39" xfId="2" applyFont="1" applyFill="1" applyBorder="1" applyAlignment="1">
      <alignment horizontal="center" vertical="center"/>
    </xf>
    <xf numFmtId="0" fontId="24" fillId="2" borderId="55" xfId="2" applyFont="1" applyFill="1" applyBorder="1" applyAlignment="1">
      <alignment horizontal="center" vertical="center" wrapText="1"/>
    </xf>
    <xf numFmtId="0" fontId="41" fillId="7" borderId="59" xfId="2" applyFont="1" applyFill="1" applyBorder="1" applyAlignment="1">
      <alignment horizontal="center"/>
    </xf>
    <xf numFmtId="0" fontId="41" fillId="7" borderId="78" xfId="2" applyFont="1" applyFill="1" applyBorder="1" applyAlignment="1">
      <alignment horizontal="center"/>
    </xf>
    <xf numFmtId="0" fontId="41" fillId="7" borderId="77" xfId="2" applyFont="1" applyFill="1" applyBorder="1" applyAlignment="1">
      <alignment horizontal="center"/>
    </xf>
    <xf numFmtId="0" fontId="32" fillId="10" borderId="2" xfId="2" applyFont="1" applyFill="1" applyBorder="1" applyAlignment="1">
      <alignment horizontal="center" vertical="center"/>
    </xf>
    <xf numFmtId="0" fontId="1" fillId="2" borderId="3" xfId="2" applyFont="1" applyFill="1" applyBorder="1" applyAlignment="1">
      <alignment horizontal="center"/>
    </xf>
    <xf numFmtId="0" fontId="1" fillId="2" borderId="4" xfId="2" applyFont="1" applyFill="1" applyBorder="1" applyAlignment="1">
      <alignment horizontal="center"/>
    </xf>
    <xf numFmtId="0" fontId="1" fillId="0" borderId="3" xfId="2" applyFont="1" applyFill="1" applyBorder="1" applyAlignment="1">
      <alignment horizontal="center"/>
    </xf>
    <xf numFmtId="0" fontId="38" fillId="6" borderId="3" xfId="2" applyFont="1" applyFill="1" applyBorder="1" applyAlignment="1">
      <alignment horizontal="center" vertical="top"/>
    </xf>
    <xf numFmtId="0" fontId="24" fillId="6" borderId="11" xfId="0" applyFont="1" applyFill="1" applyBorder="1" applyAlignment="1">
      <alignment horizontal="center"/>
    </xf>
    <xf numFmtId="0" fontId="24" fillId="6" borderId="58" xfId="0" applyFont="1" applyFill="1" applyBorder="1" applyAlignment="1">
      <alignment horizontal="center"/>
    </xf>
    <xf numFmtId="0" fontId="1" fillId="0" borderId="11" xfId="2" applyFont="1" applyFill="1" applyBorder="1" applyAlignment="1">
      <alignment horizontal="center"/>
    </xf>
    <xf numFmtId="0" fontId="1" fillId="0" borderId="58" xfId="2" applyFont="1" applyFill="1" applyBorder="1" applyAlignment="1">
      <alignment horizontal="center"/>
    </xf>
    <xf numFmtId="0" fontId="38" fillId="6" borderId="11" xfId="2" applyFont="1" applyFill="1" applyBorder="1" applyAlignment="1">
      <alignment horizontal="center" vertical="top"/>
    </xf>
    <xf numFmtId="0" fontId="38" fillId="6" borderId="58" xfId="2" applyFont="1" applyFill="1" applyBorder="1" applyAlignment="1">
      <alignment horizontal="center" vertical="top"/>
    </xf>
    <xf numFmtId="0" fontId="32" fillId="10" borderId="25" xfId="2" applyFont="1" applyFill="1" applyBorder="1" applyAlignment="1">
      <alignment horizontal="center"/>
    </xf>
    <xf numFmtId="0" fontId="32" fillId="10" borderId="18" xfId="2" applyFont="1" applyFill="1" applyBorder="1" applyAlignment="1">
      <alignment horizontal="center"/>
    </xf>
    <xf numFmtId="0" fontId="32" fillId="10" borderId="76" xfId="2" applyFont="1" applyFill="1" applyBorder="1" applyAlignment="1">
      <alignment horizontal="center"/>
    </xf>
    <xf numFmtId="0" fontId="32" fillId="10" borderId="80" xfId="2" applyFont="1" applyFill="1" applyBorder="1" applyAlignment="1">
      <alignment horizontal="center"/>
    </xf>
    <xf numFmtId="0" fontId="32" fillId="10" borderId="29" xfId="2" applyFont="1" applyFill="1" applyBorder="1" applyAlignment="1">
      <alignment horizontal="center"/>
    </xf>
    <xf numFmtId="0" fontId="23" fillId="2" borderId="73" xfId="2" applyFont="1" applyFill="1" applyBorder="1" applyAlignment="1">
      <alignment horizontal="center"/>
    </xf>
    <xf numFmtId="0" fontId="23" fillId="2" borderId="28" xfId="2" applyFont="1" applyFill="1" applyBorder="1" applyAlignment="1">
      <alignment horizontal="center"/>
    </xf>
    <xf numFmtId="0" fontId="23" fillId="2" borderId="69" xfId="2" applyFont="1" applyFill="1" applyBorder="1" applyAlignment="1">
      <alignment horizontal="center"/>
    </xf>
    <xf numFmtId="0" fontId="38" fillId="10" borderId="34" xfId="2" applyFont="1" applyFill="1" applyBorder="1" applyAlignment="1">
      <alignment horizontal="left"/>
    </xf>
    <xf numFmtId="0" fontId="38" fillId="10" borderId="57" xfId="2" applyFont="1" applyFill="1" applyBorder="1" applyAlignment="1">
      <alignment horizontal="left"/>
    </xf>
    <xf numFmtId="0" fontId="32" fillId="10" borderId="9" xfId="2" applyFont="1" applyFill="1" applyBorder="1" applyAlignment="1">
      <alignment horizontal="center"/>
    </xf>
    <xf numFmtId="0" fontId="32" fillId="10" borderId="32" xfId="2" applyFont="1" applyFill="1" applyBorder="1" applyAlignment="1">
      <alignment horizontal="center"/>
    </xf>
    <xf numFmtId="0" fontId="1" fillId="2" borderId="29" xfId="0" applyFont="1" applyFill="1" applyBorder="1" applyAlignment="1">
      <alignment horizontal="left" shrinkToFit="1"/>
    </xf>
    <xf numFmtId="0" fontId="1" fillId="2" borderId="38" xfId="0" applyFont="1" applyFill="1" applyBorder="1" applyAlignment="1">
      <alignment horizontal="left" shrinkToFit="1"/>
    </xf>
    <xf numFmtId="0" fontId="32" fillId="10" borderId="17" xfId="2" applyFont="1" applyFill="1" applyBorder="1" applyAlignment="1">
      <alignment horizontal="center"/>
    </xf>
    <xf numFmtId="0" fontId="32" fillId="10" borderId="20" xfId="2" applyFont="1" applyFill="1" applyBorder="1" applyAlignment="1">
      <alignment horizontal="center"/>
    </xf>
    <xf numFmtId="0" fontId="32" fillId="10" borderId="3" xfId="2" applyFont="1" applyFill="1" applyBorder="1" applyAlignment="1">
      <alignment horizontal="center"/>
    </xf>
    <xf numFmtId="0" fontId="32" fillId="10" borderId="4" xfId="2" applyFont="1" applyFill="1" applyBorder="1" applyAlignment="1">
      <alignment horizontal="center"/>
    </xf>
    <xf numFmtId="0" fontId="29" fillId="5" borderId="74" xfId="0" applyFont="1" applyFill="1" applyBorder="1" applyAlignment="1">
      <alignment horizontal="center"/>
    </xf>
    <xf numFmtId="0" fontId="29" fillId="5" borderId="42" xfId="0" applyFont="1" applyFill="1" applyBorder="1" applyAlignment="1">
      <alignment horizontal="center"/>
    </xf>
    <xf numFmtId="0" fontId="29" fillId="0" borderId="3" xfId="0" applyFont="1" applyFill="1" applyBorder="1" applyAlignment="1">
      <alignment horizontal="center"/>
    </xf>
    <xf numFmtId="0" fontId="29" fillId="0" borderId="3" xfId="0" applyFont="1" applyBorder="1" applyAlignment="1">
      <alignment horizontal="center"/>
    </xf>
    <xf numFmtId="0" fontId="29" fillId="6" borderId="74" xfId="0" applyFont="1" applyFill="1" applyBorder="1" applyAlignment="1">
      <alignment horizontal="center"/>
    </xf>
    <xf numFmtId="0" fontId="29" fillId="6" borderId="42" xfId="0" applyFont="1" applyFill="1" applyBorder="1" applyAlignment="1">
      <alignment horizontal="center"/>
    </xf>
    <xf numFmtId="0" fontId="29" fillId="6" borderId="3" xfId="0" applyFont="1" applyFill="1" applyBorder="1" applyAlignment="1">
      <alignment horizontal="center"/>
    </xf>
    <xf numFmtId="0" fontId="29" fillId="4" borderId="5" xfId="0" applyFont="1" applyFill="1" applyBorder="1" applyAlignment="1">
      <alignment horizontal="center"/>
    </xf>
    <xf numFmtId="0" fontId="29" fillId="4" borderId="74" xfId="0" applyFont="1" applyFill="1" applyBorder="1" applyAlignment="1">
      <alignment horizontal="center"/>
    </xf>
    <xf numFmtId="0" fontId="29" fillId="4" borderId="42" xfId="0" applyFont="1" applyFill="1" applyBorder="1" applyAlignment="1">
      <alignment horizontal="center"/>
    </xf>
    <xf numFmtId="0" fontId="29" fillId="0" borderId="74" xfId="0" applyFont="1" applyFill="1" applyBorder="1" applyAlignment="1">
      <alignment horizontal="center"/>
    </xf>
    <xf numFmtId="0" fontId="29" fillId="0" borderId="42" xfId="0" applyFont="1" applyFill="1" applyBorder="1" applyAlignment="1">
      <alignment horizontal="center"/>
    </xf>
    <xf numFmtId="0" fontId="29" fillId="5" borderId="81" xfId="0" applyFont="1" applyFill="1" applyBorder="1" applyAlignment="1">
      <alignment horizontal="center"/>
    </xf>
    <xf numFmtId="0" fontId="29" fillId="5" borderId="80" xfId="0" applyFont="1" applyFill="1" applyBorder="1" applyAlignment="1">
      <alignment horizontal="center"/>
    </xf>
    <xf numFmtId="0" fontId="29" fillId="6" borderId="23" xfId="0" applyFont="1" applyFill="1" applyBorder="1" applyAlignment="1">
      <alignment horizontal="center"/>
    </xf>
    <xf numFmtId="0" fontId="29" fillId="6" borderId="7" xfId="0" applyFont="1" applyFill="1" applyBorder="1" applyAlignment="1">
      <alignment horizontal="center"/>
    </xf>
    <xf numFmtId="0" fontId="29" fillId="4" borderId="34" xfId="0" applyFont="1" applyFill="1" applyBorder="1" applyAlignment="1">
      <alignment horizontal="center"/>
    </xf>
    <xf numFmtId="0" fontId="29" fillId="4" borderId="7" xfId="0" applyFont="1" applyFill="1" applyBorder="1" applyAlignment="1">
      <alignment horizontal="center"/>
    </xf>
    <xf numFmtId="0" fontId="29" fillId="6" borderId="34" xfId="0" applyFont="1" applyFill="1" applyBorder="1" applyAlignment="1">
      <alignment horizontal="center"/>
    </xf>
    <xf numFmtId="0" fontId="29" fillId="0" borderId="34" xfId="0" applyFont="1" applyBorder="1" applyAlignment="1">
      <alignment horizontal="center"/>
    </xf>
    <xf numFmtId="0" fontId="29" fillId="0" borderId="7" xfId="0" applyFont="1" applyBorder="1" applyAlignment="1">
      <alignment horizontal="center"/>
    </xf>
    <xf numFmtId="49" fontId="29" fillId="0" borderId="33" xfId="0" applyNumberFormat="1" applyFont="1" applyBorder="1" applyAlignment="1">
      <alignment horizontal="center"/>
    </xf>
    <xf numFmtId="49" fontId="29" fillId="0" borderId="35" xfId="0" applyNumberFormat="1" applyFont="1" applyBorder="1" applyAlignment="1">
      <alignment horizontal="center"/>
    </xf>
    <xf numFmtId="49" fontId="29" fillId="6" borderId="40" xfId="0" applyNumberFormat="1" applyFont="1" applyFill="1" applyBorder="1" applyAlignment="1">
      <alignment horizontal="center"/>
    </xf>
    <xf numFmtId="49" fontId="29" fillId="6" borderId="35" xfId="0" applyNumberFormat="1" applyFont="1" applyFill="1" applyBorder="1" applyAlignment="1">
      <alignment horizontal="center"/>
    </xf>
    <xf numFmtId="0" fontId="29" fillId="6" borderId="57" xfId="0" applyFont="1" applyFill="1" applyBorder="1" applyAlignment="1">
      <alignment horizontal="center"/>
    </xf>
    <xf numFmtId="0" fontId="29" fillId="6" borderId="8" xfId="0" applyFont="1" applyFill="1" applyBorder="1" applyAlignment="1">
      <alignment horizontal="center"/>
    </xf>
    <xf numFmtId="0" fontId="29" fillId="6" borderId="40" xfId="0" applyFont="1" applyFill="1" applyBorder="1" applyAlignment="1">
      <alignment horizontal="center"/>
    </xf>
    <xf numFmtId="0" fontId="29" fillId="6" borderId="35" xfId="0" applyFont="1" applyFill="1" applyBorder="1" applyAlignment="1">
      <alignment horizontal="center"/>
    </xf>
    <xf numFmtId="49" fontId="29" fillId="0" borderId="40" xfId="0" applyNumberFormat="1" applyFont="1" applyBorder="1" applyAlignment="1">
      <alignment horizontal="center"/>
    </xf>
    <xf numFmtId="0" fontId="29" fillId="4" borderId="57" xfId="0" applyFont="1" applyFill="1" applyBorder="1" applyAlignment="1">
      <alignment horizontal="center"/>
    </xf>
    <xf numFmtId="0" fontId="29" fillId="4" borderId="8" xfId="0" applyFont="1" applyFill="1" applyBorder="1" applyAlignment="1">
      <alignment horizontal="center"/>
    </xf>
    <xf numFmtId="0" fontId="26" fillId="7" borderId="18" xfId="0" applyFont="1" applyFill="1" applyBorder="1" applyAlignment="1">
      <alignment horizontal="center"/>
    </xf>
    <xf numFmtId="0" fontId="26" fillId="7" borderId="31" xfId="0" applyFont="1" applyFill="1" applyBorder="1" applyAlignment="1">
      <alignment horizontal="center"/>
    </xf>
    <xf numFmtId="0" fontId="24" fillId="0" borderId="18" xfId="0" applyFont="1" applyBorder="1" applyAlignment="1">
      <alignment horizontal="center"/>
    </xf>
    <xf numFmtId="0" fontId="29" fillId="4" borderId="48" xfId="0" applyFont="1" applyFill="1" applyBorder="1" applyAlignment="1">
      <alignment horizontal="center"/>
    </xf>
    <xf numFmtId="0" fontId="29" fillId="0" borderId="59" xfId="0" applyFont="1" applyFill="1" applyBorder="1" applyAlignment="1">
      <alignment horizontal="center"/>
    </xf>
    <xf numFmtId="0" fontId="29" fillId="0" borderId="60" xfId="0" applyFont="1" applyBorder="1" applyAlignment="1">
      <alignment horizontal="center"/>
    </xf>
    <xf numFmtId="0" fontId="27" fillId="7" borderId="21" xfId="0" applyFont="1" applyFill="1" applyBorder="1" applyAlignment="1">
      <alignment horizontal="center" vertical="center"/>
    </xf>
    <xf numFmtId="0" fontId="29" fillId="0" borderId="57" xfId="0" applyFont="1" applyFill="1" applyBorder="1" applyAlignment="1">
      <alignment horizontal="center"/>
    </xf>
    <xf numFmtId="0" fontId="29" fillId="0" borderId="8" xfId="0" applyFont="1" applyFill="1" applyBorder="1" applyAlignment="1">
      <alignment horizontal="center"/>
    </xf>
    <xf numFmtId="0" fontId="29" fillId="4" borderId="40" xfId="0" applyFont="1" applyFill="1" applyBorder="1" applyAlignment="1">
      <alignment horizontal="center"/>
    </xf>
    <xf numFmtId="0" fontId="29" fillId="4" borderId="35" xfId="0" applyFont="1" applyFill="1" applyBorder="1" applyAlignment="1">
      <alignment horizontal="center"/>
    </xf>
    <xf numFmtId="0" fontId="29" fillId="0" borderId="1" xfId="0" applyFont="1" applyFill="1" applyBorder="1" applyAlignment="1">
      <alignment horizontal="center"/>
    </xf>
    <xf numFmtId="14" fontId="24" fillId="0" borderId="18" xfId="0" applyNumberFormat="1" applyFont="1" applyBorder="1" applyAlignment="1">
      <alignment horizontal="center"/>
    </xf>
    <xf numFmtId="0" fontId="27" fillId="7" borderId="33" xfId="0" applyFont="1" applyFill="1" applyBorder="1" applyAlignment="1">
      <alignment horizontal="center" vertical="center"/>
    </xf>
    <xf numFmtId="0" fontId="29" fillId="0" borderId="23" xfId="0" applyFont="1" applyBorder="1" applyAlignment="1">
      <alignment horizontal="center"/>
    </xf>
    <xf numFmtId="0" fontId="29" fillId="0" borderId="21" xfId="0" applyFont="1" applyFill="1" applyBorder="1" applyAlignment="1">
      <alignment horizontal="center"/>
    </xf>
    <xf numFmtId="0" fontId="25" fillId="0" borderId="18" xfId="0" applyFont="1" applyBorder="1" applyAlignment="1">
      <alignment horizontal="center"/>
    </xf>
    <xf numFmtId="0" fontId="25" fillId="0" borderId="18" xfId="0" applyFont="1" applyBorder="1" applyAlignment="1">
      <alignment horizontal="right"/>
    </xf>
    <xf numFmtId="0" fontId="24" fillId="0" borderId="18" xfId="0" applyFont="1" applyBorder="1" applyAlignment="1">
      <alignment horizontal="center" shrinkToFit="1"/>
    </xf>
    <xf numFmtId="0" fontId="29" fillId="6" borderId="21" xfId="0" applyFont="1" applyFill="1" applyBorder="1" applyAlignment="1">
      <alignment horizontal="center"/>
    </xf>
    <xf numFmtId="0" fontId="29" fillId="6" borderId="33" xfId="0" applyFont="1" applyFill="1" applyBorder="1" applyAlignment="1">
      <alignment horizontal="center"/>
    </xf>
    <xf numFmtId="49" fontId="29" fillId="0" borderId="33" xfId="0" applyNumberFormat="1" applyFont="1" applyBorder="1" applyAlignment="1">
      <alignment horizontal="center" wrapText="1"/>
    </xf>
    <xf numFmtId="49" fontId="29" fillId="0" borderId="35" xfId="0" applyNumberFormat="1" applyFont="1" applyBorder="1" applyAlignment="1">
      <alignment horizontal="center" wrapText="1"/>
    </xf>
    <xf numFmtId="49" fontId="29" fillId="6" borderId="40" xfId="0" applyNumberFormat="1" applyFont="1" applyFill="1" applyBorder="1" applyAlignment="1">
      <alignment horizontal="center" wrapText="1"/>
    </xf>
    <xf numFmtId="49" fontId="29" fillId="6" borderId="35" xfId="0" applyNumberFormat="1" applyFont="1" applyFill="1" applyBorder="1" applyAlignment="1">
      <alignment horizontal="center" wrapText="1"/>
    </xf>
    <xf numFmtId="0" fontId="33" fillId="0" borderId="25" xfId="0" applyFont="1" applyFill="1" applyBorder="1" applyAlignment="1">
      <alignment horizontal="center"/>
    </xf>
    <xf numFmtId="0" fontId="33" fillId="0" borderId="18" xfId="0" applyFont="1" applyFill="1" applyBorder="1" applyAlignment="1">
      <alignment horizontal="center"/>
    </xf>
    <xf numFmtId="0" fontId="33" fillId="0" borderId="31" xfId="0" applyFont="1" applyFill="1" applyBorder="1" applyAlignment="1">
      <alignment horizontal="center"/>
    </xf>
    <xf numFmtId="1" fontId="29" fillId="6" borderId="34" xfId="0" applyNumberFormat="1" applyFont="1" applyFill="1" applyBorder="1" applyAlignment="1">
      <alignment horizontal="center"/>
    </xf>
    <xf numFmtId="1" fontId="29" fillId="6" borderId="7" xfId="0" applyNumberFormat="1" applyFont="1" applyFill="1" applyBorder="1" applyAlignment="1">
      <alignment horizontal="center"/>
    </xf>
    <xf numFmtId="1" fontId="29" fillId="4" borderId="34" xfId="0" applyNumberFormat="1" applyFont="1" applyFill="1" applyBorder="1" applyAlignment="1">
      <alignment horizontal="center"/>
    </xf>
    <xf numFmtId="1" fontId="29" fillId="4" borderId="7" xfId="0" applyNumberFormat="1" applyFont="1" applyFill="1" applyBorder="1" applyAlignment="1">
      <alignment horizontal="center"/>
    </xf>
    <xf numFmtId="49" fontId="29" fillId="0" borderId="40" xfId="0" applyNumberFormat="1" applyFont="1" applyBorder="1" applyAlignment="1">
      <alignment horizontal="center" wrapText="1"/>
    </xf>
    <xf numFmtId="0" fontId="29" fillId="6" borderId="39" xfId="0" applyFont="1" applyFill="1" applyBorder="1" applyAlignment="1">
      <alignment horizontal="center"/>
    </xf>
    <xf numFmtId="0" fontId="47" fillId="4" borderId="33" xfId="0" applyFont="1" applyFill="1" applyBorder="1" applyAlignment="1">
      <alignment horizontal="center" vertical="center" wrapText="1"/>
    </xf>
    <xf numFmtId="0" fontId="47" fillId="4" borderId="63" xfId="0" applyFont="1" applyFill="1" applyBorder="1" applyAlignment="1">
      <alignment horizontal="center" vertical="center" wrapText="1"/>
    </xf>
    <xf numFmtId="0" fontId="28" fillId="4" borderId="23" xfId="0" applyFont="1" applyFill="1" applyBorder="1" applyAlignment="1">
      <alignment horizontal="center" vertical="center"/>
    </xf>
    <xf numFmtId="0" fontId="28" fillId="4" borderId="45" xfId="0" applyFont="1" applyFill="1" applyBorder="1" applyAlignment="1">
      <alignment horizontal="center" vertical="center"/>
    </xf>
    <xf numFmtId="49" fontId="29" fillId="0" borderId="4" xfId="0" applyNumberFormat="1" applyFont="1" applyBorder="1" applyAlignment="1">
      <alignment horizontal="center" wrapText="1"/>
    </xf>
    <xf numFmtId="49" fontId="29" fillId="0" borderId="30" xfId="0" applyNumberFormat="1" applyFont="1" applyBorder="1" applyAlignment="1">
      <alignment horizontal="center" wrapText="1"/>
    </xf>
    <xf numFmtId="49" fontId="29" fillId="6" borderId="4" xfId="0" applyNumberFormat="1" applyFont="1" applyFill="1" applyBorder="1" applyAlignment="1">
      <alignment horizontal="center" wrapText="1"/>
    </xf>
    <xf numFmtId="0" fontId="29" fillId="4" borderId="39" xfId="0" applyFont="1" applyFill="1" applyBorder="1" applyAlignment="1">
      <alignment horizontal="center"/>
    </xf>
    <xf numFmtId="0" fontId="29" fillId="4" borderId="3" xfId="0" applyFont="1" applyFill="1" applyBorder="1" applyAlignment="1">
      <alignment horizontal="center"/>
    </xf>
    <xf numFmtId="0" fontId="29" fillId="6" borderId="51" xfId="0" applyFont="1" applyFill="1" applyBorder="1" applyAlignment="1">
      <alignment horizontal="center"/>
    </xf>
    <xf numFmtId="1" fontId="29" fillId="6" borderId="23" xfId="0" applyNumberFormat="1" applyFont="1" applyFill="1" applyBorder="1" applyAlignment="1">
      <alignment horizontal="center"/>
    </xf>
    <xf numFmtId="0" fontId="29" fillId="6" borderId="11" xfId="0" applyFont="1" applyFill="1" applyBorder="1" applyAlignment="1">
      <alignment horizontal="center"/>
    </xf>
    <xf numFmtId="0" fontId="28" fillId="4" borderId="38" xfId="0" applyFont="1" applyFill="1" applyBorder="1" applyAlignment="1">
      <alignment horizontal="center" vertical="center" shrinkToFit="1"/>
    </xf>
    <xf numFmtId="0" fontId="28" fillId="4" borderId="51" xfId="0" applyFont="1" applyFill="1" applyBorder="1" applyAlignment="1">
      <alignment horizontal="center" vertical="center" shrinkToFit="1"/>
    </xf>
    <xf numFmtId="0" fontId="29" fillId="6" borderId="50" xfId="0" applyFont="1" applyFill="1" applyBorder="1" applyAlignment="1">
      <alignment horizontal="center"/>
    </xf>
    <xf numFmtId="0" fontId="29" fillId="6" borderId="2" xfId="0" applyFont="1" applyFill="1" applyBorder="1" applyAlignment="1">
      <alignment horizontal="center"/>
    </xf>
    <xf numFmtId="0" fontId="31" fillId="0" borderId="15" xfId="0" applyFont="1" applyBorder="1" applyAlignment="1">
      <alignment horizontal="center" shrinkToFit="1"/>
    </xf>
    <xf numFmtId="0" fontId="31" fillId="0" borderId="0" xfId="0" applyFont="1" applyBorder="1" applyAlignment="1">
      <alignment horizontal="center" shrinkToFit="1"/>
    </xf>
    <xf numFmtId="0" fontId="31" fillId="0" borderId="12" xfId="0" applyFont="1" applyBorder="1" applyAlignment="1">
      <alignment horizontal="center" shrinkToFit="1"/>
    </xf>
    <xf numFmtId="0" fontId="29" fillId="0" borderId="50" xfId="0" applyFont="1" applyBorder="1" applyAlignment="1">
      <alignment horizontal="center"/>
    </xf>
    <xf numFmtId="0" fontId="28" fillId="4" borderId="64" xfId="0" applyFont="1" applyFill="1" applyBorder="1" applyAlignment="1">
      <alignment horizontal="center" vertical="center"/>
    </xf>
    <xf numFmtId="0" fontId="28" fillId="4" borderId="37" xfId="0" applyFont="1" applyFill="1" applyBorder="1" applyAlignment="1">
      <alignment horizontal="center" vertical="center"/>
    </xf>
    <xf numFmtId="0" fontId="29" fillId="0" borderId="46" xfId="0" applyFont="1" applyFill="1" applyBorder="1" applyAlignment="1">
      <alignment horizontal="center"/>
    </xf>
    <xf numFmtId="0" fontId="29" fillId="4" borderId="11" xfId="0" applyFont="1" applyFill="1" applyBorder="1" applyAlignment="1">
      <alignment horizontal="center"/>
    </xf>
    <xf numFmtId="0" fontId="29" fillId="4" borderId="2" xfId="0" applyFont="1" applyFill="1" applyBorder="1" applyAlignment="1">
      <alignment horizontal="center"/>
    </xf>
    <xf numFmtId="0" fontId="29" fillId="0" borderId="2" xfId="0" applyFont="1" applyBorder="1" applyAlignment="1">
      <alignment horizontal="center"/>
    </xf>
    <xf numFmtId="0" fontId="29" fillId="0" borderId="49" xfId="0" applyFont="1" applyBorder="1" applyAlignment="1">
      <alignment horizontal="center"/>
    </xf>
    <xf numFmtId="0" fontId="29" fillId="6" borderId="49" xfId="0" applyFont="1" applyFill="1" applyBorder="1" applyAlignment="1">
      <alignment horizontal="center"/>
    </xf>
    <xf numFmtId="0" fontId="29" fillId="6" borderId="52" xfId="0" applyFont="1" applyFill="1" applyBorder="1" applyAlignment="1">
      <alignment horizontal="center"/>
    </xf>
    <xf numFmtId="0" fontId="29" fillId="0" borderId="41" xfId="0" applyFont="1" applyFill="1" applyBorder="1" applyAlignment="1">
      <alignment horizontal="center"/>
    </xf>
    <xf numFmtId="0" fontId="28" fillId="4" borderId="82" xfId="0" applyFont="1" applyFill="1" applyBorder="1" applyAlignment="1">
      <alignment horizontal="center" vertical="center"/>
    </xf>
    <xf numFmtId="0" fontId="31" fillId="0" borderId="80" xfId="0" applyFont="1" applyBorder="1" applyAlignment="1">
      <alignment horizontal="center" shrinkToFit="1"/>
    </xf>
    <xf numFmtId="0" fontId="31" fillId="0" borderId="29" xfId="0" applyFont="1" applyBorder="1" applyAlignment="1">
      <alignment horizontal="center" shrinkToFit="1"/>
    </xf>
    <xf numFmtId="0" fontId="31" fillId="0" borderId="79" xfId="0" applyFont="1" applyBorder="1" applyAlignment="1">
      <alignment horizontal="center" shrinkToFit="1"/>
    </xf>
    <xf numFmtId="0" fontId="31" fillId="0" borderId="17" xfId="0" applyFont="1" applyBorder="1" applyAlignment="1">
      <alignment horizontal="center" shrinkToFit="1"/>
    </xf>
    <xf numFmtId="0" fontId="31" fillId="0" borderId="24" xfId="0" applyFont="1" applyBorder="1" applyAlignment="1">
      <alignment horizontal="center" shrinkToFit="1"/>
    </xf>
    <xf numFmtId="0" fontId="31" fillId="0" borderId="54" xfId="0" applyFont="1" applyBorder="1" applyAlignment="1">
      <alignment horizontal="center" shrinkToFit="1"/>
    </xf>
    <xf numFmtId="0" fontId="31" fillId="0" borderId="73" xfId="0" applyFont="1" applyBorder="1" applyAlignment="1">
      <alignment horizontal="center" shrinkToFit="1"/>
    </xf>
    <xf numFmtId="0" fontId="31" fillId="0" borderId="28" xfId="0" applyFont="1" applyBorder="1" applyAlignment="1">
      <alignment horizontal="center" shrinkToFit="1"/>
    </xf>
    <xf numFmtId="0" fontId="31" fillId="0" borderId="69" xfId="0" applyFont="1" applyBorder="1" applyAlignment="1">
      <alignment horizontal="center" shrinkToFit="1"/>
    </xf>
    <xf numFmtId="0" fontId="29" fillId="8" borderId="41" xfId="0" applyFont="1" applyFill="1" applyBorder="1" applyAlignment="1">
      <alignment horizontal="center" vertical="center"/>
    </xf>
    <xf numFmtId="0" fontId="29" fillId="8" borderId="46" xfId="0" applyFont="1" applyFill="1" applyBorder="1" applyAlignment="1">
      <alignment horizontal="center" vertical="center"/>
    </xf>
    <xf numFmtId="0" fontId="28" fillId="4" borderId="44" xfId="0" applyFont="1" applyFill="1" applyBorder="1" applyAlignment="1">
      <alignment horizontal="center" vertical="center"/>
    </xf>
    <xf numFmtId="0" fontId="29" fillId="5" borderId="46" xfId="0" applyFont="1" applyFill="1" applyBorder="1" applyAlignment="1">
      <alignment horizontal="center"/>
    </xf>
    <xf numFmtId="0" fontId="29" fillId="8" borderId="17" xfId="0" applyFont="1" applyFill="1" applyBorder="1" applyAlignment="1">
      <alignment horizontal="center" vertical="center"/>
    </xf>
    <xf numFmtId="0" fontId="29" fillId="8" borderId="16" xfId="0" applyFont="1" applyFill="1" applyBorder="1" applyAlignment="1">
      <alignment horizontal="center" vertical="center"/>
    </xf>
    <xf numFmtId="49" fontId="29" fillId="6" borderId="4" xfId="0" applyNumberFormat="1" applyFont="1" applyFill="1" applyBorder="1" applyAlignment="1">
      <alignment horizontal="center"/>
    </xf>
    <xf numFmtId="49" fontId="29" fillId="6" borderId="66" xfId="0" applyNumberFormat="1" applyFont="1" applyFill="1" applyBorder="1" applyAlignment="1">
      <alignment horizontal="center"/>
    </xf>
    <xf numFmtId="49" fontId="29" fillId="0" borderId="66" xfId="0" applyNumberFormat="1" applyFont="1" applyBorder="1" applyAlignment="1">
      <alignment horizontal="center"/>
    </xf>
    <xf numFmtId="49" fontId="29" fillId="0" borderId="69" xfId="0" applyNumberFormat="1" applyFont="1" applyBorder="1" applyAlignment="1">
      <alignment horizontal="center"/>
    </xf>
    <xf numFmtId="0" fontId="28" fillId="4" borderId="42" xfId="0" applyFont="1" applyFill="1" applyBorder="1" applyAlignment="1">
      <alignment horizontal="center" vertical="center"/>
    </xf>
    <xf numFmtId="0" fontId="28" fillId="4" borderId="6" xfId="0" applyFont="1" applyFill="1" applyBorder="1" applyAlignment="1">
      <alignment horizontal="center" vertical="center"/>
    </xf>
    <xf numFmtId="0" fontId="29" fillId="4" borderId="6" xfId="0" applyFont="1" applyFill="1" applyBorder="1" applyAlignment="1">
      <alignment horizontal="center"/>
    </xf>
    <xf numFmtId="0" fontId="29" fillId="8" borderId="41" xfId="0" applyFont="1" applyFill="1" applyBorder="1" applyAlignment="1">
      <alignment horizontal="center"/>
    </xf>
    <xf numFmtId="0" fontId="29" fillId="8" borderId="46" xfId="0" applyFont="1" applyFill="1" applyBorder="1" applyAlignment="1">
      <alignment horizontal="center"/>
    </xf>
    <xf numFmtId="0" fontId="0" fillId="0" borderId="63" xfId="0" applyBorder="1" applyAlignment="1">
      <alignment wrapText="1"/>
    </xf>
    <xf numFmtId="0" fontId="28" fillId="4" borderId="71" xfId="0" applyFont="1" applyFill="1" applyBorder="1" applyAlignment="1">
      <alignment horizontal="center" vertical="center"/>
    </xf>
    <xf numFmtId="0" fontId="28" fillId="4" borderId="46" xfId="0" applyFont="1" applyFill="1" applyBorder="1" applyAlignment="1">
      <alignment horizontal="center" vertical="center"/>
    </xf>
    <xf numFmtId="49" fontId="29" fillId="0" borderId="4" xfId="0" applyNumberFormat="1" applyFont="1" applyBorder="1" applyAlignment="1">
      <alignment horizontal="center"/>
    </xf>
    <xf numFmtId="49" fontId="29" fillId="0" borderId="30" xfId="0" applyNumberFormat="1" applyFont="1" applyBorder="1" applyAlignment="1">
      <alignment horizontal="center"/>
    </xf>
    <xf numFmtId="0" fontId="29" fillId="4" borderId="46" xfId="0" applyFont="1" applyFill="1" applyBorder="1" applyAlignment="1">
      <alignment horizontal="center"/>
    </xf>
    <xf numFmtId="0" fontId="29" fillId="5" borderId="16" xfId="0" applyFont="1" applyFill="1" applyBorder="1" applyAlignment="1">
      <alignment horizontal="center"/>
    </xf>
    <xf numFmtId="0" fontId="31" fillId="0" borderId="18" xfId="0" applyFont="1" applyBorder="1" applyAlignment="1">
      <alignment horizontal="right"/>
    </xf>
    <xf numFmtId="0" fontId="24" fillId="4" borderId="23" xfId="0" applyFont="1" applyFill="1" applyBorder="1" applyAlignment="1">
      <alignment horizontal="center" vertical="center" wrapText="1" shrinkToFit="1"/>
    </xf>
    <xf numFmtId="0" fontId="24" fillId="4" borderId="45" xfId="0" applyFont="1" applyFill="1" applyBorder="1" applyAlignment="1">
      <alignment horizontal="center" vertical="center" wrapText="1" shrinkToFit="1"/>
    </xf>
    <xf numFmtId="0" fontId="24" fillId="6" borderId="23" xfId="0" applyFont="1" applyFill="1" applyBorder="1" applyAlignment="1">
      <alignment horizontal="center" vertical="center" wrapText="1" shrinkToFit="1"/>
    </xf>
    <xf numFmtId="0" fontId="24" fillId="6" borderId="45" xfId="0" applyFont="1" applyFill="1" applyBorder="1" applyAlignment="1">
      <alignment horizontal="center" vertical="center" wrapText="1" shrinkToFit="1"/>
    </xf>
    <xf numFmtId="0" fontId="26" fillId="7" borderId="25" xfId="0" applyFont="1" applyFill="1" applyBorder="1" applyAlignment="1">
      <alignment horizontal="center" vertical="center"/>
    </xf>
    <xf numFmtId="0" fontId="26" fillId="7" borderId="18" xfId="0" applyFont="1" applyFill="1" applyBorder="1" applyAlignment="1">
      <alignment horizontal="center" vertical="center"/>
    </xf>
    <xf numFmtId="0" fontId="26" fillId="7" borderId="31" xfId="0" applyFont="1" applyFill="1" applyBorder="1" applyAlignment="1">
      <alignment horizontal="center" vertical="center"/>
    </xf>
    <xf numFmtId="0" fontId="26" fillId="7" borderId="25" xfId="0" applyFont="1" applyFill="1" applyBorder="1" applyAlignment="1">
      <alignment horizontal="center" vertical="center" wrapText="1"/>
    </xf>
    <xf numFmtId="0" fontId="26" fillId="7" borderId="18" xfId="0" applyFont="1" applyFill="1" applyBorder="1" applyAlignment="1">
      <alignment horizontal="center" vertical="center" wrapText="1"/>
    </xf>
    <xf numFmtId="0" fontId="26" fillId="7" borderId="76" xfId="0" applyFont="1" applyFill="1" applyBorder="1" applyAlignment="1">
      <alignment horizontal="center" vertical="center" wrapText="1"/>
    </xf>
    <xf numFmtId="0" fontId="26" fillId="7" borderId="31" xfId="0" applyFont="1" applyFill="1" applyBorder="1" applyAlignment="1">
      <alignment horizontal="center" vertical="center" wrapText="1"/>
    </xf>
    <xf numFmtId="0" fontId="26" fillId="7" borderId="32" xfId="0" applyFont="1" applyFill="1" applyBorder="1" applyAlignment="1">
      <alignment horizontal="center" vertical="center"/>
    </xf>
    <xf numFmtId="0" fontId="25" fillId="4" borderId="41" xfId="0" applyFont="1" applyFill="1" applyBorder="1" applyAlignment="1">
      <alignment horizontal="center" vertical="center"/>
    </xf>
    <xf numFmtId="0" fontId="25" fillId="4" borderId="46" xfId="0" applyFont="1" applyFill="1" applyBorder="1" applyAlignment="1">
      <alignment horizontal="center" vertical="center"/>
    </xf>
    <xf numFmtId="0" fontId="26" fillId="7" borderId="16" xfId="0" applyFont="1" applyFill="1" applyBorder="1" applyAlignment="1">
      <alignment horizontal="center" vertical="center" wrapText="1"/>
    </xf>
    <xf numFmtId="0" fontId="26" fillId="7" borderId="55" xfId="0" applyFont="1" applyFill="1" applyBorder="1" applyAlignment="1">
      <alignment horizontal="center" vertical="center" wrapText="1"/>
    </xf>
    <xf numFmtId="0" fontId="26" fillId="7" borderId="62" xfId="0" applyFont="1" applyFill="1" applyBorder="1" applyAlignment="1">
      <alignment horizontal="center" vertical="center" wrapText="1"/>
    </xf>
    <xf numFmtId="0" fontId="26" fillId="7" borderId="16" xfId="0" applyFont="1" applyFill="1" applyBorder="1" applyAlignment="1">
      <alignment horizontal="center" vertical="center"/>
    </xf>
    <xf numFmtId="0" fontId="26" fillId="7" borderId="55" xfId="0" applyFont="1" applyFill="1" applyBorder="1" applyAlignment="1">
      <alignment horizontal="center" vertical="center"/>
    </xf>
    <xf numFmtId="0" fontId="32" fillId="0" borderId="18" xfId="0" applyFont="1" applyBorder="1" applyAlignment="1">
      <alignment horizontal="center"/>
    </xf>
    <xf numFmtId="165" fontId="24" fillId="0" borderId="18" xfId="0" applyNumberFormat="1" applyFont="1" applyBorder="1" applyAlignment="1">
      <alignment horizontal="center"/>
    </xf>
    <xf numFmtId="0" fontId="26" fillId="7" borderId="83" xfId="0" applyFont="1" applyFill="1" applyBorder="1" applyAlignment="1">
      <alignment horizontal="center" vertical="center"/>
    </xf>
    <xf numFmtId="0" fontId="26" fillId="7" borderId="56" xfId="0" applyFont="1" applyFill="1" applyBorder="1" applyAlignment="1">
      <alignment horizontal="center" vertical="center"/>
    </xf>
    <xf numFmtId="0" fontId="24" fillId="4" borderId="26" xfId="0" applyFont="1" applyFill="1" applyBorder="1" applyAlignment="1">
      <alignment horizontal="center" vertical="center" wrapText="1"/>
    </xf>
    <xf numFmtId="0" fontId="24" fillId="4" borderId="49" xfId="0" applyFont="1" applyFill="1" applyBorder="1" applyAlignment="1">
      <alignment horizontal="center" vertical="center" wrapText="1"/>
    </xf>
    <xf numFmtId="0" fontId="24" fillId="6" borderId="26" xfId="0" applyFont="1" applyFill="1" applyBorder="1" applyAlignment="1">
      <alignment horizontal="center" vertical="center" wrapText="1"/>
    </xf>
    <xf numFmtId="0" fontId="24" fillId="6" borderId="34" xfId="0" applyFont="1" applyFill="1" applyBorder="1" applyAlignment="1">
      <alignment horizontal="center" vertical="center" wrapText="1"/>
    </xf>
    <xf numFmtId="0" fontId="23" fillId="0" borderId="15" xfId="0" applyFont="1" applyBorder="1" applyAlignment="1">
      <alignment horizontal="center"/>
    </xf>
    <xf numFmtId="0" fontId="23" fillId="0" borderId="0" xfId="0" applyFont="1" applyBorder="1" applyAlignment="1">
      <alignment horizontal="center"/>
    </xf>
    <xf numFmtId="0" fontId="23" fillId="0" borderId="16" xfId="0" applyFont="1" applyBorder="1" applyAlignment="1">
      <alignment horizontal="center"/>
    </xf>
    <xf numFmtId="0" fontId="23" fillId="0" borderId="55" xfId="0" applyFont="1" applyBorder="1" applyAlignment="1">
      <alignment horizontal="center"/>
    </xf>
    <xf numFmtId="0" fontId="23" fillId="0" borderId="12" xfId="0" applyFont="1" applyBorder="1" applyAlignment="1">
      <alignment horizontal="center"/>
    </xf>
    <xf numFmtId="0" fontId="25" fillId="2" borderId="25" xfId="0" applyFont="1" applyFill="1" applyBorder="1" applyAlignment="1">
      <alignment horizontal="center" vertical="center" shrinkToFit="1"/>
    </xf>
    <xf numFmtId="0" fontId="25" fillId="2" borderId="18" xfId="0" applyFont="1" applyFill="1" applyBorder="1" applyAlignment="1">
      <alignment horizontal="center" vertical="center" shrinkToFit="1"/>
    </xf>
    <xf numFmtId="0" fontId="25" fillId="2" borderId="31" xfId="0" applyFont="1" applyFill="1" applyBorder="1" applyAlignment="1">
      <alignment horizontal="center" vertical="center" shrinkToFit="1"/>
    </xf>
    <xf numFmtId="0" fontId="24" fillId="6" borderId="7" xfId="0" applyFont="1" applyFill="1" applyBorder="1" applyAlignment="1">
      <alignment horizontal="center" vertical="center" wrapText="1"/>
    </xf>
    <xf numFmtId="0" fontId="24" fillId="6" borderId="23" xfId="0" applyFont="1" applyFill="1" applyBorder="1" applyAlignment="1">
      <alignment horizontal="center" vertical="center" wrapText="1"/>
    </xf>
    <xf numFmtId="0" fontId="25" fillId="0" borderId="45" xfId="0" applyFont="1" applyBorder="1" applyAlignment="1">
      <alignment wrapText="1"/>
    </xf>
    <xf numFmtId="0" fontId="24" fillId="6" borderId="49"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24" fillId="4" borderId="34" xfId="0" applyFont="1" applyFill="1" applyBorder="1" applyAlignment="1">
      <alignment horizontal="center" vertical="center" wrapText="1"/>
    </xf>
    <xf numFmtId="0" fontId="25" fillId="2" borderId="16" xfId="0" applyFont="1" applyFill="1" applyBorder="1" applyAlignment="1">
      <alignment horizontal="center" vertical="center" shrinkToFit="1"/>
    </xf>
    <xf numFmtId="49" fontId="28" fillId="6" borderId="1" xfId="0" applyNumberFormat="1" applyFont="1" applyFill="1" applyBorder="1" applyAlignment="1">
      <alignment horizontal="center" vertical="center"/>
    </xf>
    <xf numFmtId="49" fontId="28" fillId="6" borderId="50" xfId="0" applyNumberFormat="1" applyFont="1" applyFill="1" applyBorder="1" applyAlignment="1">
      <alignment vertical="center"/>
    </xf>
    <xf numFmtId="49" fontId="28" fillId="0" borderId="38" xfId="0" applyNumberFormat="1" applyFont="1" applyFill="1" applyBorder="1" applyAlignment="1">
      <alignment horizontal="center" vertical="center"/>
    </xf>
    <xf numFmtId="49" fontId="28" fillId="0" borderId="51" xfId="0" applyNumberFormat="1" applyFont="1" applyBorder="1" applyAlignment="1">
      <alignment vertical="center"/>
    </xf>
    <xf numFmtId="49" fontId="28" fillId="0" borderId="8" xfId="0" applyNumberFormat="1" applyFont="1" applyFill="1" applyBorder="1" applyAlignment="1">
      <alignment horizontal="center" vertical="center"/>
    </xf>
    <xf numFmtId="49" fontId="28" fillId="0" borderId="50" xfId="0" applyNumberFormat="1" applyFont="1" applyBorder="1" applyAlignment="1">
      <alignment vertical="center"/>
    </xf>
    <xf numFmtId="49" fontId="28" fillId="6" borderId="47" xfId="0" applyNumberFormat="1" applyFont="1" applyFill="1" applyBorder="1" applyAlignment="1">
      <alignment horizontal="center" vertical="center"/>
    </xf>
    <xf numFmtId="49" fontId="28" fillId="6" borderId="51" xfId="0" applyNumberFormat="1" applyFont="1" applyFill="1" applyBorder="1" applyAlignment="1">
      <alignment vertical="center"/>
    </xf>
    <xf numFmtId="0" fontId="23" fillId="0" borderId="73" xfId="0" applyFont="1" applyFill="1" applyBorder="1" applyAlignment="1">
      <alignment horizontal="center" wrapText="1"/>
    </xf>
    <xf numFmtId="0" fontId="23" fillId="0" borderId="28" xfId="0" applyFont="1" applyFill="1" applyBorder="1" applyAlignment="1">
      <alignment horizontal="center" wrapText="1"/>
    </xf>
    <xf numFmtId="0" fontId="23" fillId="0" borderId="69" xfId="0" applyFont="1" applyFill="1" applyBorder="1" applyAlignment="1">
      <alignment horizontal="center" wrapText="1"/>
    </xf>
    <xf numFmtId="0" fontId="31" fillId="0" borderId="42" xfId="0" applyFont="1" applyFill="1" applyBorder="1" applyAlignment="1">
      <alignment horizontal="center" vertical="center" wrapText="1"/>
    </xf>
    <xf numFmtId="0" fontId="25" fillId="0" borderId="6" xfId="0" applyFont="1" applyBorder="1"/>
    <xf numFmtId="0" fontId="23" fillId="0" borderId="60" xfId="0" applyFont="1" applyFill="1" applyBorder="1" applyAlignment="1">
      <alignment horizontal="center" wrapText="1"/>
    </xf>
    <xf numFmtId="0" fontId="23" fillId="0" borderId="58" xfId="0" applyFont="1" applyFill="1" applyBorder="1" applyAlignment="1">
      <alignment horizontal="center" wrapText="1"/>
    </xf>
    <xf numFmtId="0" fontId="23" fillId="0" borderId="66" xfId="0" applyFont="1" applyFill="1" applyBorder="1" applyAlignment="1">
      <alignment horizontal="center" wrapText="1"/>
    </xf>
    <xf numFmtId="0" fontId="23" fillId="0" borderId="80" xfId="0" applyFont="1" applyFill="1" applyBorder="1" applyAlignment="1">
      <alignment horizontal="center"/>
    </xf>
    <xf numFmtId="0" fontId="23" fillId="0" borderId="29" xfId="0" applyFont="1" applyFill="1" applyBorder="1" applyAlignment="1">
      <alignment horizontal="center"/>
    </xf>
    <xf numFmtId="0" fontId="23" fillId="0" borderId="79" xfId="0" applyFont="1" applyFill="1" applyBorder="1" applyAlignment="1">
      <alignment horizontal="center"/>
    </xf>
    <xf numFmtId="0" fontId="39" fillId="6" borderId="7" xfId="0" applyNumberFormat="1" applyFont="1" applyFill="1" applyBorder="1" applyAlignment="1">
      <alignment horizontal="center" vertical="center"/>
    </xf>
    <xf numFmtId="0" fontId="28" fillId="6" borderId="49" xfId="0" applyNumberFormat="1" applyFont="1" applyFill="1" applyBorder="1" applyAlignment="1">
      <alignment vertical="center"/>
    </xf>
    <xf numFmtId="0" fontId="31" fillId="0" borderId="41" xfId="0" applyFont="1" applyFill="1" applyBorder="1" applyAlignment="1">
      <alignment horizontal="center" vertical="center" wrapText="1"/>
    </xf>
    <xf numFmtId="0" fontId="31" fillId="0" borderId="46" xfId="0" applyFont="1" applyFill="1" applyBorder="1" applyAlignment="1">
      <alignment horizontal="center" vertical="center" wrapText="1"/>
    </xf>
    <xf numFmtId="0" fontId="39" fillId="4" borderId="26" xfId="0" applyNumberFormat="1" applyFont="1" applyFill="1" applyBorder="1" applyAlignment="1">
      <alignment horizontal="center" vertical="center"/>
    </xf>
    <xf numFmtId="0" fontId="28" fillId="4" borderId="49" xfId="0" applyNumberFormat="1" applyFont="1" applyFill="1" applyBorder="1" applyAlignment="1">
      <alignment vertical="center"/>
    </xf>
    <xf numFmtId="0" fontId="31" fillId="6" borderId="41" xfId="0" applyFont="1" applyFill="1" applyBorder="1" applyAlignment="1">
      <alignment horizontal="center" vertical="center" wrapText="1"/>
    </xf>
    <xf numFmtId="0" fontId="31" fillId="6" borderId="46" xfId="0" applyFont="1" applyFill="1" applyBorder="1" applyAlignment="1">
      <alignment horizontal="center" vertical="center" wrapText="1"/>
    </xf>
    <xf numFmtId="0" fontId="28" fillId="6" borderId="34" xfId="0" applyNumberFormat="1" applyFont="1" applyFill="1" applyBorder="1" applyAlignment="1">
      <alignment vertical="center"/>
    </xf>
    <xf numFmtId="49" fontId="28" fillId="0" borderId="70" xfId="0" applyNumberFormat="1" applyFont="1" applyBorder="1" applyAlignment="1">
      <alignment vertical="center"/>
    </xf>
    <xf numFmtId="49" fontId="28" fillId="0" borderId="57" xfId="0" applyNumberFormat="1" applyFont="1" applyBorder="1" applyAlignment="1">
      <alignment vertical="center"/>
    </xf>
    <xf numFmtId="49" fontId="28" fillId="6" borderId="21" xfId="0" applyNumberFormat="1" applyFont="1" applyFill="1" applyBorder="1" applyAlignment="1">
      <alignment horizontal="center" vertical="center"/>
    </xf>
    <xf numFmtId="49" fontId="28" fillId="6" borderId="37" xfId="0" applyNumberFormat="1" applyFont="1" applyFill="1" applyBorder="1" applyAlignment="1">
      <alignment horizontal="center" vertical="center"/>
    </xf>
    <xf numFmtId="0" fontId="39" fillId="4" borderId="23" xfId="0" applyNumberFormat="1" applyFont="1" applyFill="1" applyBorder="1" applyAlignment="1">
      <alignment horizontal="center" vertical="center"/>
    </xf>
    <xf numFmtId="0" fontId="39" fillId="4" borderId="45" xfId="0" applyNumberFormat="1" applyFont="1" applyFill="1" applyBorder="1" applyAlignment="1">
      <alignment horizontal="center" vertical="center"/>
    </xf>
    <xf numFmtId="49" fontId="28" fillId="0" borderId="21" xfId="0" applyNumberFormat="1" applyFont="1" applyFill="1" applyBorder="1" applyAlignment="1">
      <alignment horizontal="center" vertical="center"/>
    </xf>
    <xf numFmtId="49" fontId="28" fillId="0" borderId="37" xfId="0" applyNumberFormat="1" applyFont="1" applyFill="1" applyBorder="1" applyAlignment="1">
      <alignment horizontal="center" vertical="center"/>
    </xf>
    <xf numFmtId="0" fontId="39" fillId="6" borderId="23" xfId="0" applyNumberFormat="1" applyFont="1" applyFill="1" applyBorder="1" applyAlignment="1">
      <alignment horizontal="center" vertical="center"/>
    </xf>
    <xf numFmtId="0" fontId="39" fillId="6" borderId="45" xfId="0" applyNumberFormat="1" applyFont="1" applyFill="1" applyBorder="1" applyAlignment="1">
      <alignment horizontal="center" vertical="center"/>
    </xf>
    <xf numFmtId="0" fontId="26" fillId="7" borderId="22" xfId="0" applyFont="1" applyFill="1" applyBorder="1" applyAlignment="1">
      <alignment horizontal="center" vertical="center"/>
    </xf>
    <xf numFmtId="0" fontId="25" fillId="7" borderId="54" xfId="0" applyFont="1" applyFill="1" applyBorder="1"/>
    <xf numFmtId="0" fontId="24" fillId="0" borderId="18" xfId="0" applyFont="1" applyFill="1" applyBorder="1" applyAlignment="1">
      <alignment horizontal="center" shrinkToFit="1"/>
    </xf>
    <xf numFmtId="0" fontId="31" fillId="0" borderId="48" xfId="0" applyFont="1" applyFill="1" applyBorder="1" applyAlignment="1">
      <alignment horizontal="center" vertical="center" wrapText="1"/>
    </xf>
    <xf numFmtId="0" fontId="25" fillId="0" borderId="74" xfId="0" applyFont="1" applyBorder="1"/>
    <xf numFmtId="0" fontId="25" fillId="0" borderId="25" xfId="0" applyFont="1" applyFill="1" applyBorder="1" applyAlignment="1">
      <alignment horizontal="center"/>
    </xf>
    <xf numFmtId="0" fontId="25" fillId="0" borderId="31" xfId="0" applyFont="1" applyFill="1" applyBorder="1" applyAlignment="1">
      <alignment horizontal="center"/>
    </xf>
    <xf numFmtId="0" fontId="25" fillId="0" borderId="18" xfId="0" applyFont="1" applyFill="1" applyBorder="1" applyAlignment="1">
      <alignment horizontal="center"/>
    </xf>
    <xf numFmtId="0" fontId="31" fillId="0" borderId="18" xfId="0" applyFont="1" applyFill="1" applyBorder="1" applyAlignment="1">
      <alignment horizontal="right"/>
    </xf>
    <xf numFmtId="0" fontId="31" fillId="6" borderId="48" xfId="0" applyFont="1" applyFill="1" applyBorder="1" applyAlignment="1">
      <alignment horizontal="center" vertical="center" wrapText="1"/>
    </xf>
    <xf numFmtId="0" fontId="25" fillId="6" borderId="6" xfId="0" applyFont="1" applyFill="1" applyBorder="1"/>
    <xf numFmtId="0" fontId="25" fillId="0" borderId="0" xfId="0" applyFont="1" applyFill="1" applyBorder="1" applyAlignment="1">
      <alignment horizontal="center"/>
    </xf>
    <xf numFmtId="0" fontId="25" fillId="6" borderId="0" xfId="0" applyFont="1" applyFill="1" applyBorder="1" applyAlignment="1">
      <alignment horizontal="center"/>
    </xf>
    <xf numFmtId="0" fontId="53" fillId="0" borderId="84" xfId="0" applyFont="1" applyBorder="1" applyAlignment="1">
      <alignment vertical="top" wrapText="1"/>
    </xf>
    <xf numFmtId="0" fontId="53" fillId="0" borderId="85" xfId="0" applyFont="1" applyBorder="1" applyAlignment="1">
      <alignment vertical="top" wrapText="1"/>
    </xf>
    <xf numFmtId="0" fontId="53" fillId="0" borderId="88" xfId="0" applyFont="1" applyBorder="1" applyAlignment="1">
      <alignment vertical="top" wrapText="1"/>
    </xf>
    <xf numFmtId="0" fontId="60" fillId="0" borderId="84" xfId="0" applyFont="1" applyBorder="1" applyAlignment="1">
      <alignment vertical="top" wrapText="1"/>
    </xf>
    <xf numFmtId="0" fontId="60" fillId="0" borderId="85" xfId="0" applyFont="1" applyBorder="1" applyAlignment="1">
      <alignment vertical="top" wrapText="1"/>
    </xf>
    <xf numFmtId="0" fontId="60" fillId="0" borderId="86" xfId="0" applyFont="1" applyBorder="1" applyAlignment="1">
      <alignment vertical="top" wrapText="1"/>
    </xf>
    <xf numFmtId="0" fontId="53" fillId="0" borderId="87" xfId="0" applyFont="1" applyBorder="1" applyAlignment="1">
      <alignment horizontal="center" vertical="top" wrapText="1"/>
    </xf>
    <xf numFmtId="0" fontId="53" fillId="0" borderId="85" xfId="0" applyFont="1" applyBorder="1" applyAlignment="1">
      <alignment horizontal="center" vertical="top" wrapText="1"/>
    </xf>
    <xf numFmtId="0" fontId="53" fillId="0" borderId="88" xfId="0" applyFont="1" applyBorder="1" applyAlignment="1">
      <alignment horizontal="center" vertical="top" wrapText="1"/>
    </xf>
    <xf numFmtId="0" fontId="61" fillId="0" borderId="92" xfId="0" applyFont="1" applyBorder="1" applyAlignment="1">
      <alignment horizontal="center" wrapText="1"/>
    </xf>
    <xf numFmtId="0" fontId="61" fillId="0" borderId="93" xfId="0" applyFont="1" applyBorder="1" applyAlignment="1">
      <alignment horizontal="center" wrapText="1"/>
    </xf>
    <xf numFmtId="0" fontId="61" fillId="0" borderId="94" xfId="0" applyFont="1" applyBorder="1" applyAlignment="1">
      <alignment horizontal="center" wrapText="1"/>
    </xf>
    <xf numFmtId="0" fontId="1" fillId="0" borderId="84" xfId="0" applyFont="1" applyBorder="1" applyAlignment="1">
      <alignment vertical="top" wrapText="1"/>
    </xf>
    <xf numFmtId="0" fontId="61" fillId="0" borderId="95" xfId="0" applyFont="1" applyBorder="1" applyAlignment="1">
      <alignment wrapText="1"/>
    </xf>
    <xf numFmtId="0" fontId="61" fillId="0" borderId="96" xfId="0" applyFont="1" applyBorder="1" applyAlignment="1">
      <alignment wrapText="1"/>
    </xf>
    <xf numFmtId="0" fontId="61" fillId="0" borderId="97" xfId="0" applyFont="1" applyBorder="1" applyAlignment="1">
      <alignment wrapText="1"/>
    </xf>
    <xf numFmtId="0" fontId="61" fillId="0" borderId="75" xfId="0" applyFont="1" applyBorder="1" applyAlignment="1">
      <alignment wrapText="1"/>
    </xf>
    <xf numFmtId="0" fontId="63" fillId="0" borderId="98" xfId="0" applyFont="1" applyBorder="1" applyAlignment="1">
      <alignment horizontal="center" wrapText="1"/>
    </xf>
    <xf numFmtId="0" fontId="63" fillId="0" borderId="99" xfId="0" applyFont="1" applyBorder="1" applyAlignment="1">
      <alignment horizontal="center" wrapText="1"/>
    </xf>
    <xf numFmtId="0" fontId="63" fillId="0" borderId="100" xfId="0" applyFont="1" applyBorder="1" applyAlignment="1">
      <alignment horizontal="center" wrapText="1"/>
    </xf>
    <xf numFmtId="0" fontId="63" fillId="0" borderId="101" xfId="0" applyFont="1" applyBorder="1" applyAlignment="1">
      <alignment horizontal="center" wrapText="1"/>
    </xf>
    <xf numFmtId="0" fontId="63" fillId="0" borderId="102" xfId="0" applyFont="1" applyBorder="1" applyAlignment="1">
      <alignment horizontal="center" wrapText="1"/>
    </xf>
    <xf numFmtId="0" fontId="63" fillId="0" borderId="103" xfId="0" applyFont="1" applyBorder="1" applyAlignment="1">
      <alignment horizontal="center" wrapText="1"/>
    </xf>
    <xf numFmtId="0" fontId="63" fillId="0" borderId="84" xfId="0" applyFont="1" applyBorder="1" applyAlignment="1">
      <alignment wrapText="1"/>
    </xf>
    <xf numFmtId="0" fontId="63" fillId="0" borderId="85" xfId="0" applyFont="1" applyBorder="1" applyAlignment="1">
      <alignment wrapText="1"/>
    </xf>
    <xf numFmtId="0" fontId="63" fillId="0" borderId="86" xfId="0" applyFont="1" applyBorder="1" applyAlignment="1">
      <alignment wrapText="1"/>
    </xf>
    <xf numFmtId="0" fontId="63" fillId="0" borderId="87" xfId="0" applyFont="1" applyBorder="1" applyAlignment="1">
      <alignment horizontal="center" wrapText="1"/>
    </xf>
    <xf numFmtId="0" fontId="63" fillId="0" borderId="88" xfId="0" applyFont="1" applyBorder="1" applyAlignment="1">
      <alignment horizontal="center" wrapText="1"/>
    </xf>
    <xf numFmtId="0" fontId="57" fillId="0" borderId="24" xfId="0" applyFont="1" applyBorder="1" applyAlignment="1">
      <alignment horizontal="center" wrapText="1"/>
    </xf>
    <xf numFmtId="0" fontId="58" fillId="0" borderId="25" xfId="0" applyFont="1" applyBorder="1" applyAlignment="1">
      <alignment vertical="top" wrapText="1"/>
    </xf>
    <xf numFmtId="0" fontId="58" fillId="0" borderId="18" xfId="0" applyFont="1" applyBorder="1" applyAlignment="1">
      <alignment vertical="top" wrapText="1"/>
    </xf>
    <xf numFmtId="0" fontId="58" fillId="0" borderId="31" xfId="0" applyFont="1" applyBorder="1" applyAlignment="1">
      <alignment vertical="top" wrapText="1"/>
    </xf>
    <xf numFmtId="0" fontId="58" fillId="0" borderId="25" xfId="0" applyFont="1" applyBorder="1" applyAlignment="1">
      <alignment horizontal="center" vertical="center" wrapText="1"/>
    </xf>
    <xf numFmtId="0" fontId="58" fillId="0" borderId="18" xfId="0" applyFont="1" applyBorder="1" applyAlignment="1">
      <alignment horizontal="center" vertical="center" wrapText="1"/>
    </xf>
    <xf numFmtId="0" fontId="58" fillId="0" borderId="31" xfId="0" applyFont="1" applyBorder="1" applyAlignment="1">
      <alignment horizontal="center" vertical="center" wrapText="1"/>
    </xf>
    <xf numFmtId="0" fontId="59" fillId="0" borderId="89" xfId="0" applyFont="1" applyBorder="1" applyAlignment="1">
      <alignment vertical="center" wrapText="1"/>
    </xf>
    <xf numFmtId="0" fontId="59" fillId="0" borderId="90" xfId="0" applyFont="1" applyBorder="1" applyAlignment="1">
      <alignment vertical="center" wrapText="1"/>
    </xf>
    <xf numFmtId="0" fontId="59" fillId="0" borderId="91" xfId="0" applyFont="1" applyBorder="1" applyAlignment="1">
      <alignment vertical="center" wrapText="1"/>
    </xf>
    <xf numFmtId="0" fontId="58" fillId="0" borderId="55" xfId="0" applyFont="1" applyBorder="1" applyAlignment="1">
      <alignment horizontal="center" wrapText="1"/>
    </xf>
    <xf numFmtId="0" fontId="22" fillId="0" borderId="0" xfId="0" applyFont="1" applyBorder="1" applyAlignment="1">
      <alignment horizontal="center" vertical="center"/>
    </xf>
    <xf numFmtId="0" fontId="22" fillId="0" borderId="0" xfId="0" applyFont="1" applyFill="1" applyBorder="1" applyAlignment="1">
      <alignment horizontal="center" vertical="center"/>
    </xf>
    <xf numFmtId="0" fontId="0" fillId="0" borderId="0" xfId="0" applyBorder="1" applyAlignment="1">
      <alignment horizontal="center"/>
    </xf>
    <xf numFmtId="164" fontId="0" fillId="0" borderId="55" xfId="0" applyNumberFormat="1" applyBorder="1" applyAlignment="1">
      <alignment horizontal="center"/>
    </xf>
    <xf numFmtId="164" fontId="0" fillId="0" borderId="0" xfId="0" applyNumberFormat="1" applyAlignment="1">
      <alignment horizontal="center"/>
    </xf>
    <xf numFmtId="0" fontId="47" fillId="4" borderId="19" xfId="0" applyFont="1" applyFill="1" applyBorder="1" applyAlignment="1">
      <alignment horizontal="center" vertical="center"/>
    </xf>
    <xf numFmtId="0" fontId="47" fillId="4" borderId="36" xfId="0" applyFont="1" applyFill="1" applyBorder="1" applyAlignment="1">
      <alignment horizontal="center" vertical="center"/>
    </xf>
    <xf numFmtId="0" fontId="50" fillId="4" borderId="19" xfId="0" applyFont="1" applyFill="1" applyBorder="1" applyAlignment="1">
      <alignment horizontal="center" vertical="center"/>
    </xf>
    <xf numFmtId="0" fontId="50" fillId="4" borderId="36" xfId="0" applyFont="1" applyFill="1" applyBorder="1" applyAlignment="1">
      <alignment horizontal="center" vertical="center"/>
    </xf>
    <xf numFmtId="0" fontId="5" fillId="7" borderId="25" xfId="0" applyFont="1" applyFill="1" applyBorder="1" applyAlignment="1">
      <alignment horizontal="center"/>
    </xf>
    <xf numFmtId="0" fontId="5" fillId="7" borderId="18" xfId="0" applyFont="1" applyFill="1" applyBorder="1" applyAlignment="1">
      <alignment horizontal="center"/>
    </xf>
    <xf numFmtId="0" fontId="5" fillId="7" borderId="31" xfId="0" applyFont="1" applyFill="1" applyBorder="1" applyAlignment="1">
      <alignment horizontal="center"/>
    </xf>
    <xf numFmtId="0" fontId="6" fillId="7" borderId="25" xfId="0" applyFont="1" applyFill="1" applyBorder="1" applyAlignment="1">
      <alignment horizontal="center"/>
    </xf>
    <xf numFmtId="0" fontId="0" fillId="0" borderId="18" xfId="0" applyBorder="1"/>
    <xf numFmtId="0" fontId="0" fillId="0" borderId="31" xfId="0" applyBorder="1"/>
    <xf numFmtId="0" fontId="20" fillId="7" borderId="25" xfId="0" applyFont="1" applyFill="1" applyBorder="1" applyAlignment="1">
      <alignment horizontal="center"/>
    </xf>
    <xf numFmtId="0" fontId="20" fillId="7" borderId="31" xfId="0" applyFont="1" applyFill="1" applyBorder="1" applyAlignment="1">
      <alignment horizontal="center"/>
    </xf>
    <xf numFmtId="0" fontId="6" fillId="7" borderId="18" xfId="0" applyFont="1" applyFill="1" applyBorder="1" applyAlignment="1">
      <alignment horizontal="center"/>
    </xf>
    <xf numFmtId="0" fontId="6" fillId="7" borderId="31" xfId="0" applyFont="1" applyFill="1" applyBorder="1" applyAlignment="1">
      <alignment horizontal="center"/>
    </xf>
    <xf numFmtId="0" fontId="21" fillId="7" borderId="18" xfId="0" applyFont="1" applyFill="1" applyBorder="1" applyAlignment="1">
      <alignment horizontal="center" vertical="center"/>
    </xf>
    <xf numFmtId="0" fontId="21" fillId="7" borderId="31" xfId="0" applyFont="1" applyFill="1" applyBorder="1" applyAlignment="1">
      <alignment horizontal="center" vertical="center"/>
    </xf>
    <xf numFmtId="9" fontId="1" fillId="20" borderId="40" xfId="0" applyNumberFormat="1" applyFont="1" applyFill="1" applyBorder="1" applyAlignment="1">
      <alignment horizontal="center"/>
    </xf>
    <xf numFmtId="9" fontId="1" fillId="20" borderId="35" xfId="0" applyNumberFormat="1" applyFont="1" applyFill="1" applyBorder="1" applyAlignment="1">
      <alignment horizontal="center"/>
    </xf>
    <xf numFmtId="0" fontId="1" fillId="4" borderId="3" xfId="0" applyFont="1" applyFill="1" applyBorder="1" applyAlignment="1">
      <alignment horizontal="center"/>
    </xf>
    <xf numFmtId="9" fontId="1" fillId="20" borderId="40" xfId="0" applyNumberFormat="1" applyFont="1" applyFill="1" applyBorder="1" applyAlignment="1">
      <alignment horizontal="center" vertical="center"/>
    </xf>
    <xf numFmtId="9" fontId="1" fillId="20" borderId="35" xfId="0" applyNumberFormat="1" applyFont="1" applyFill="1" applyBorder="1" applyAlignment="1">
      <alignment horizontal="center" vertical="center"/>
    </xf>
    <xf numFmtId="9" fontId="1" fillId="20" borderId="13" xfId="0" applyNumberFormat="1" applyFont="1" applyFill="1" applyBorder="1" applyAlignment="1">
      <alignment horizontal="center" vertical="center"/>
    </xf>
    <xf numFmtId="9" fontId="1" fillId="20" borderId="4" xfId="0" applyNumberFormat="1" applyFont="1" applyFill="1" applyBorder="1" applyAlignment="1">
      <alignment horizontal="center" vertical="center"/>
    </xf>
    <xf numFmtId="2" fontId="1" fillId="4" borderId="34" xfId="0" applyNumberFormat="1" applyFont="1" applyFill="1" applyBorder="1" applyAlignment="1">
      <alignment horizontal="center" vertical="center"/>
    </xf>
    <xf numFmtId="2" fontId="1" fillId="4" borderId="7" xfId="0" applyNumberFormat="1" applyFont="1" applyFill="1" applyBorder="1" applyAlignment="1">
      <alignment horizontal="center" vertical="center"/>
    </xf>
    <xf numFmtId="2" fontId="1" fillId="4" borderId="2" xfId="0" applyNumberFormat="1" applyFont="1" applyFill="1" applyBorder="1" applyAlignment="1">
      <alignment horizontal="center" vertical="center"/>
    </xf>
    <xf numFmtId="0" fontId="1" fillId="4" borderId="3" xfId="0" applyFont="1" applyFill="1" applyBorder="1" applyAlignment="1">
      <alignment horizontal="center" vertical="center"/>
    </xf>
    <xf numFmtId="0" fontId="1" fillId="4" borderId="57"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57" xfId="0" applyFont="1" applyFill="1" applyBorder="1" applyAlignment="1">
      <alignment horizontal="center"/>
    </xf>
    <xf numFmtId="0" fontId="1" fillId="4" borderId="8" xfId="0" applyFont="1" applyFill="1" applyBorder="1" applyAlignment="1">
      <alignment horizontal="center"/>
    </xf>
    <xf numFmtId="0" fontId="1" fillId="2" borderId="3" xfId="0" applyFont="1" applyFill="1" applyBorder="1" applyAlignment="1">
      <alignment horizontal="center" vertical="center"/>
    </xf>
    <xf numFmtId="0" fontId="1" fillId="0" borderId="34" xfId="0" applyFont="1" applyFill="1" applyBorder="1" applyAlignment="1">
      <alignment horizontal="center" vertical="center" shrinkToFit="1"/>
    </xf>
    <xf numFmtId="0" fontId="1" fillId="0" borderId="7" xfId="0" applyFont="1" applyFill="1" applyBorder="1" applyAlignment="1">
      <alignment horizontal="center" vertical="center" shrinkToFit="1"/>
    </xf>
    <xf numFmtId="0" fontId="1" fillId="6" borderId="34" xfId="0" applyFont="1" applyFill="1" applyBorder="1" applyAlignment="1">
      <alignment horizontal="center" vertical="center" shrinkToFit="1"/>
    </xf>
    <xf numFmtId="0" fontId="1" fillId="6" borderId="7" xfId="0" applyFont="1" applyFill="1" applyBorder="1" applyAlignment="1">
      <alignment horizontal="center" vertical="center" shrinkToFit="1"/>
    </xf>
    <xf numFmtId="0" fontId="1" fillId="0" borderId="40" xfId="0" applyFont="1" applyFill="1" applyBorder="1" applyAlignment="1">
      <alignment horizontal="center" vertical="center" wrapText="1"/>
    </xf>
    <xf numFmtId="0" fontId="1" fillId="0" borderId="35" xfId="0" applyFont="1" applyFill="1" applyBorder="1" applyAlignment="1">
      <alignment horizontal="center" vertical="center" wrapText="1"/>
    </xf>
    <xf numFmtId="0" fontId="1" fillId="6" borderId="40" xfId="0" applyFont="1" applyFill="1" applyBorder="1" applyAlignment="1">
      <alignment horizontal="center" vertical="center" wrapText="1"/>
    </xf>
    <xf numFmtId="0" fontId="1" fillId="6" borderId="35" xfId="0" applyFont="1" applyFill="1" applyBorder="1" applyAlignment="1">
      <alignment horizontal="center" vertical="center" wrapText="1"/>
    </xf>
    <xf numFmtId="0" fontId="1" fillId="4" borderId="81" xfId="0" applyFont="1" applyFill="1" applyBorder="1" applyAlignment="1">
      <alignment horizontal="center" vertical="center"/>
    </xf>
    <xf numFmtId="0" fontId="1" fillId="4" borderId="80" xfId="0" applyFont="1" applyFill="1" applyBorder="1" applyAlignment="1">
      <alignment horizontal="center" vertic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0" borderId="26" xfId="0" applyFont="1" applyFill="1" applyBorder="1" applyAlignment="1">
      <alignment horizontal="center" vertical="center" shrinkToFit="1"/>
    </xf>
    <xf numFmtId="0" fontId="1" fillId="0" borderId="2" xfId="0" applyFont="1" applyFill="1" applyBorder="1" applyAlignment="1">
      <alignment horizontal="center" vertical="center" shrinkToFit="1"/>
    </xf>
    <xf numFmtId="0" fontId="1" fillId="0" borderId="1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25" fillId="6" borderId="55" xfId="0" applyFont="1" applyFill="1" applyBorder="1" applyAlignment="1">
      <alignment horizontal="right" vertical="center"/>
    </xf>
    <xf numFmtId="0" fontId="1" fillId="6" borderId="45" xfId="0" applyFont="1" applyFill="1" applyBorder="1" applyAlignment="1">
      <alignment horizontal="center" vertical="center" shrinkToFit="1"/>
    </xf>
    <xf numFmtId="0" fontId="25" fillId="6" borderId="24" xfId="0" applyFont="1" applyFill="1" applyBorder="1" applyAlignment="1">
      <alignment horizontal="right" vertical="center"/>
    </xf>
    <xf numFmtId="9" fontId="1" fillId="6" borderId="17" xfId="0" applyNumberFormat="1" applyFont="1" applyFill="1" applyBorder="1" applyAlignment="1">
      <alignment horizontal="center" vertical="center"/>
    </xf>
    <xf numFmtId="9" fontId="1" fillId="6" borderId="16" xfId="0" applyNumberFormat="1" applyFont="1" applyFill="1" applyBorder="1" applyAlignment="1">
      <alignment horizontal="center" vertical="center"/>
    </xf>
    <xf numFmtId="0" fontId="25" fillId="6" borderId="22" xfId="0" applyFont="1" applyFill="1" applyBorder="1" applyAlignment="1">
      <alignment horizontal="right" vertical="center" wrapText="1"/>
    </xf>
    <xf numFmtId="0" fontId="25" fillId="6" borderId="24" xfId="0" applyFont="1" applyFill="1" applyBorder="1" applyAlignment="1">
      <alignment horizontal="right" vertical="center" wrapText="1"/>
    </xf>
    <xf numFmtId="0" fontId="25" fillId="6" borderId="83" xfId="0" applyFont="1" applyFill="1" applyBorder="1" applyAlignment="1">
      <alignment horizontal="right" vertical="center" wrapText="1"/>
    </xf>
    <xf numFmtId="0" fontId="25" fillId="6" borderId="55" xfId="0" applyFont="1" applyFill="1" applyBorder="1" applyAlignment="1">
      <alignment horizontal="right" vertical="center" wrapText="1"/>
    </xf>
    <xf numFmtId="9" fontId="1" fillId="20" borderId="63" xfId="0" applyNumberFormat="1" applyFont="1" applyFill="1" applyBorder="1" applyAlignment="1">
      <alignment horizontal="center" vertical="center"/>
    </xf>
    <xf numFmtId="0" fontId="1" fillId="6" borderId="49" xfId="0" applyFont="1" applyFill="1" applyBorder="1" applyAlignment="1">
      <alignment horizontal="center" vertical="center"/>
    </xf>
    <xf numFmtId="168" fontId="3" fillId="6" borderId="24" xfId="0" applyNumberFormat="1" applyFont="1" applyFill="1" applyBorder="1" applyAlignment="1">
      <alignment horizontal="center" vertical="center"/>
    </xf>
    <xf numFmtId="168" fontId="3" fillId="6" borderId="55" xfId="0" applyNumberFormat="1" applyFont="1" applyFill="1" applyBorder="1" applyAlignment="1">
      <alignment horizontal="center" vertical="center"/>
    </xf>
    <xf numFmtId="2" fontId="25" fillId="6" borderId="55" xfId="0" applyNumberFormat="1" applyFont="1" applyFill="1" applyBorder="1" applyAlignment="1">
      <alignment horizontal="left" vertical="center"/>
    </xf>
    <xf numFmtId="0" fontId="47" fillId="4" borderId="17" xfId="0" applyFont="1" applyFill="1" applyBorder="1" applyAlignment="1">
      <alignment horizontal="center" vertical="center"/>
    </xf>
    <xf numFmtId="0" fontId="47" fillId="4" borderId="24" xfId="0" applyFont="1" applyFill="1" applyBorder="1" applyAlignment="1">
      <alignment horizontal="center" vertical="center"/>
    </xf>
    <xf numFmtId="0" fontId="47" fillId="4" borderId="54" xfId="0" applyFont="1" applyFill="1" applyBorder="1" applyAlignment="1">
      <alignment horizontal="center" vertical="center"/>
    </xf>
    <xf numFmtId="0" fontId="47" fillId="4" borderId="15" xfId="0" applyFont="1" applyFill="1" applyBorder="1" applyAlignment="1">
      <alignment horizontal="center" vertical="center"/>
    </xf>
    <xf numFmtId="0" fontId="47" fillId="4" borderId="0" xfId="0" applyFont="1" applyFill="1" applyBorder="1" applyAlignment="1">
      <alignment horizontal="center" vertical="center"/>
    </xf>
    <xf numFmtId="0" fontId="1" fillId="6" borderId="63" xfId="0" applyFont="1" applyFill="1" applyBorder="1" applyAlignment="1">
      <alignment horizontal="center" vertical="center" wrapText="1"/>
    </xf>
    <xf numFmtId="2" fontId="1" fillId="6" borderId="24" xfId="0" applyNumberFormat="1" applyFont="1" applyFill="1" applyBorder="1" applyAlignment="1">
      <alignment horizontal="left" vertical="center"/>
    </xf>
    <xf numFmtId="2" fontId="1" fillId="6" borderId="20" xfId="0" applyNumberFormat="1" applyFont="1" applyFill="1" applyBorder="1" applyAlignment="1">
      <alignment horizontal="left" vertical="center"/>
    </xf>
    <xf numFmtId="0" fontId="25" fillId="4" borderId="81" xfId="0" applyFont="1" applyFill="1" applyBorder="1" applyAlignment="1">
      <alignment horizontal="center" vertical="center" wrapText="1"/>
    </xf>
    <xf numFmtId="0" fontId="25" fillId="4" borderId="67" xfId="0" applyFont="1" applyFill="1" applyBorder="1" applyAlignment="1">
      <alignment horizontal="center" vertical="center" wrapText="1"/>
    </xf>
    <xf numFmtId="0" fontId="25" fillId="4" borderId="16" xfId="0" applyFont="1" applyFill="1" applyBorder="1" applyAlignment="1">
      <alignment horizontal="center" vertical="center" wrapText="1"/>
    </xf>
    <xf numFmtId="0" fontId="25" fillId="4" borderId="55" xfId="0" applyFont="1" applyFill="1" applyBorder="1" applyAlignment="1">
      <alignment horizontal="center" vertical="center" wrapText="1"/>
    </xf>
    <xf numFmtId="0" fontId="1" fillId="6" borderId="57" xfId="0" applyFont="1" applyFill="1" applyBorder="1" applyAlignment="1">
      <alignment horizontal="center" vertical="center"/>
    </xf>
    <xf numFmtId="0" fontId="1" fillId="6" borderId="37" xfId="0" applyFont="1" applyFill="1" applyBorder="1" applyAlignment="1">
      <alignment horizontal="center" vertical="center"/>
    </xf>
    <xf numFmtId="168" fontId="3" fillId="6" borderId="0" xfId="0" applyNumberFormat="1" applyFont="1" applyFill="1" applyBorder="1" applyAlignment="1">
      <alignment horizontal="center" vertical="center"/>
    </xf>
    <xf numFmtId="2" fontId="1" fillId="6" borderId="0" xfId="0" applyNumberFormat="1" applyFont="1" applyFill="1" applyBorder="1" applyAlignment="1">
      <alignment horizontal="left" vertical="center"/>
    </xf>
    <xf numFmtId="2" fontId="1" fillId="6" borderId="104" xfId="0" applyNumberFormat="1" applyFont="1" applyFill="1" applyBorder="1" applyAlignment="1">
      <alignment horizontal="left" vertical="center"/>
    </xf>
    <xf numFmtId="0" fontId="68" fillId="7" borderId="15" xfId="0" applyFont="1" applyFill="1" applyBorder="1" applyAlignment="1">
      <alignment horizontal="center" vertical="center"/>
    </xf>
    <xf numFmtId="0" fontId="68" fillId="7" borderId="0" xfId="0" applyFont="1" applyFill="1" applyBorder="1" applyAlignment="1">
      <alignment horizontal="center" vertical="center"/>
    </xf>
    <xf numFmtId="0" fontId="68" fillId="7" borderId="12" xfId="0" applyFont="1" applyFill="1" applyBorder="1" applyAlignment="1">
      <alignment horizontal="center" vertical="center"/>
    </xf>
    <xf numFmtId="0" fontId="68" fillId="7" borderId="16" xfId="0" applyFont="1" applyFill="1" applyBorder="1" applyAlignment="1">
      <alignment horizontal="center" vertical="center"/>
    </xf>
    <xf numFmtId="0" fontId="68" fillId="7" borderId="55" xfId="0" applyFont="1" applyFill="1" applyBorder="1" applyAlignment="1">
      <alignment horizontal="center" vertical="center"/>
    </xf>
    <xf numFmtId="0" fontId="68" fillId="7" borderId="56" xfId="0" applyFont="1" applyFill="1" applyBorder="1" applyAlignment="1">
      <alignment horizontal="center" vertical="center"/>
    </xf>
    <xf numFmtId="2" fontId="25" fillId="6" borderId="24" xfId="0" applyNumberFormat="1" applyFont="1" applyFill="1" applyBorder="1" applyAlignment="1">
      <alignment horizontal="left" vertical="center"/>
    </xf>
    <xf numFmtId="0" fontId="38" fillId="4" borderId="18" xfId="0" applyFont="1" applyFill="1" applyBorder="1" applyAlignment="1">
      <alignment vertical="center" wrapText="1"/>
    </xf>
    <xf numFmtId="0" fontId="38" fillId="4" borderId="31" xfId="0" applyFont="1" applyFill="1" applyBorder="1" applyAlignment="1">
      <alignment vertical="center" wrapText="1"/>
    </xf>
    <xf numFmtId="169" fontId="47" fillId="0" borderId="25" xfId="0" applyNumberFormat="1" applyFont="1" applyFill="1" applyBorder="1" applyAlignment="1">
      <alignment horizontal="center" vertical="center"/>
    </xf>
    <xf numFmtId="169" fontId="47" fillId="0" borderId="18" xfId="0" applyNumberFormat="1" applyFont="1" applyFill="1" applyBorder="1" applyAlignment="1">
      <alignment horizontal="center" vertical="center"/>
    </xf>
    <xf numFmtId="0" fontId="25" fillId="4" borderId="25" xfId="0" applyFont="1" applyFill="1" applyBorder="1" applyAlignment="1">
      <alignment horizontal="center"/>
    </xf>
    <xf numFmtId="0" fontId="1" fillId="4" borderId="41" xfId="0" applyFont="1" applyFill="1" applyBorder="1" applyAlignment="1">
      <alignment horizontal="center" vertical="center"/>
    </xf>
    <xf numFmtId="0" fontId="1" fillId="4" borderId="42" xfId="0" applyFont="1" applyFill="1" applyBorder="1" applyAlignment="1">
      <alignment horizontal="center" vertical="center"/>
    </xf>
    <xf numFmtId="2" fontId="1" fillId="4" borderId="26" xfId="0" applyNumberFormat="1" applyFont="1" applyFill="1" applyBorder="1" applyAlignment="1">
      <alignment horizontal="center" vertical="center"/>
    </xf>
    <xf numFmtId="0" fontId="54" fillId="4" borderId="25" xfId="0" applyFont="1" applyFill="1" applyBorder="1" applyAlignment="1">
      <alignment horizontal="center" vertical="center" wrapText="1"/>
    </xf>
    <xf numFmtId="0" fontId="54" fillId="4" borderId="18" xfId="0" applyFont="1" applyFill="1" applyBorder="1" applyAlignment="1">
      <alignment horizontal="center" vertical="center" wrapText="1"/>
    </xf>
    <xf numFmtId="0" fontId="54" fillId="4" borderId="31" xfId="0" applyFont="1" applyFill="1" applyBorder="1" applyAlignment="1">
      <alignment horizontal="center" vertical="center" wrapText="1"/>
    </xf>
    <xf numFmtId="0" fontId="25" fillId="4" borderId="44" xfId="0" applyFont="1" applyFill="1" applyBorder="1" applyAlignment="1">
      <alignment horizontal="center"/>
    </xf>
    <xf numFmtId="0" fontId="1" fillId="4" borderId="1" xfId="0" applyFont="1" applyFill="1" applyBorder="1" applyAlignment="1">
      <alignment horizontal="center" vertical="center"/>
    </xf>
    <xf numFmtId="0" fontId="47" fillId="0" borderId="18" xfId="0" applyFont="1" applyFill="1" applyBorder="1" applyAlignment="1">
      <alignment horizontal="center" vertical="center" shrinkToFit="1"/>
    </xf>
    <xf numFmtId="0" fontId="47" fillId="0" borderId="31" xfId="0" applyFont="1" applyFill="1" applyBorder="1" applyAlignment="1">
      <alignment horizontal="center" vertical="center" shrinkToFit="1"/>
    </xf>
    <xf numFmtId="0" fontId="39" fillId="0" borderId="18"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6" xfId="0" applyFont="1" applyFill="1" applyBorder="1" applyAlignment="1">
      <alignment horizontal="center" vertical="center"/>
    </xf>
    <xf numFmtId="0" fontId="25" fillId="6" borderId="65" xfId="0" applyFont="1" applyFill="1" applyBorder="1" applyAlignment="1">
      <alignment horizontal="right" vertical="center" wrapText="1"/>
    </xf>
    <xf numFmtId="0" fontId="25" fillId="6" borderId="0" xfId="0" applyFont="1" applyFill="1" applyBorder="1" applyAlignment="1">
      <alignment horizontal="right" vertical="center" wrapText="1"/>
    </xf>
    <xf numFmtId="2" fontId="1" fillId="6" borderId="55" xfId="0" applyNumberFormat="1" applyFont="1" applyFill="1" applyBorder="1" applyAlignment="1">
      <alignment horizontal="left" vertical="center"/>
    </xf>
    <xf numFmtId="0" fontId="1" fillId="4" borderId="16" xfId="0" applyFont="1" applyFill="1" applyBorder="1" applyAlignment="1">
      <alignment horizontal="center" vertical="center"/>
    </xf>
    <xf numFmtId="2" fontId="1" fillId="4" borderId="45" xfId="0" applyNumberFormat="1" applyFont="1" applyFill="1" applyBorder="1" applyAlignment="1">
      <alignment horizontal="center" vertical="center"/>
    </xf>
    <xf numFmtId="0" fontId="1" fillId="4" borderId="37" xfId="0" applyFont="1" applyFill="1" applyBorder="1" applyAlignment="1">
      <alignment horizontal="center" vertical="center"/>
    </xf>
    <xf numFmtId="2" fontId="1" fillId="4" borderId="34" xfId="0" applyNumberFormat="1" applyFont="1" applyFill="1" applyBorder="1" applyAlignment="1">
      <alignment horizontal="center"/>
    </xf>
    <xf numFmtId="2" fontId="1" fillId="4" borderId="7" xfId="0" applyNumberFormat="1" applyFont="1" applyFill="1" applyBorder="1" applyAlignment="1">
      <alignment horizontal="center"/>
    </xf>
    <xf numFmtId="0" fontId="47" fillId="4" borderId="16" xfId="0" applyFont="1" applyFill="1" applyBorder="1" applyAlignment="1">
      <alignment horizontal="center" vertical="center"/>
    </xf>
    <xf numFmtId="0" fontId="47" fillId="4" borderId="55" xfId="0" applyFont="1" applyFill="1" applyBorder="1" applyAlignment="1">
      <alignment horizontal="center" vertical="center"/>
    </xf>
    <xf numFmtId="0" fontId="25" fillId="6" borderId="24" xfId="0" applyFont="1" applyFill="1" applyBorder="1" applyAlignment="1">
      <alignment vertical="center" wrapText="1"/>
    </xf>
    <xf numFmtId="0" fontId="25" fillId="6" borderId="54" xfId="0" applyFont="1" applyFill="1" applyBorder="1" applyAlignment="1">
      <alignment vertical="center" wrapText="1"/>
    </xf>
    <xf numFmtId="0" fontId="25" fillId="6" borderId="55" xfId="0" applyFont="1" applyFill="1" applyBorder="1" applyAlignment="1">
      <alignment vertical="center" wrapText="1"/>
    </xf>
    <xf numFmtId="0" fontId="25" fillId="6" borderId="56" xfId="0" applyFont="1" applyFill="1" applyBorder="1" applyAlignment="1">
      <alignment vertical="center" wrapText="1"/>
    </xf>
    <xf numFmtId="2" fontId="1" fillId="4" borderId="2" xfId="0" applyNumberFormat="1" applyFont="1" applyFill="1" applyBorder="1" applyAlignment="1">
      <alignment horizontal="center"/>
    </xf>
    <xf numFmtId="9" fontId="1" fillId="20" borderId="63" xfId="0" applyNumberFormat="1" applyFont="1" applyFill="1" applyBorder="1" applyAlignment="1">
      <alignment horizontal="center"/>
    </xf>
    <xf numFmtId="2" fontId="1" fillId="4" borderId="45" xfId="0" applyNumberFormat="1" applyFont="1" applyFill="1" applyBorder="1" applyAlignment="1">
      <alignment horizontal="center"/>
    </xf>
    <xf numFmtId="0" fontId="1" fillId="4" borderId="37" xfId="0" applyFont="1" applyFill="1" applyBorder="1" applyAlignment="1">
      <alignment horizontal="center"/>
    </xf>
    <xf numFmtId="0" fontId="25" fillId="6" borderId="3" xfId="0" applyFont="1" applyFill="1" applyBorder="1" applyAlignment="1">
      <alignment horizontal="center" vertical="center"/>
    </xf>
    <xf numFmtId="0" fontId="25" fillId="4" borderId="81" xfId="0" applyFont="1" applyFill="1" applyBorder="1" applyAlignment="1">
      <alignment horizontal="center" vertical="center"/>
    </xf>
    <xf numFmtId="0" fontId="25" fillId="4" borderId="80" xfId="0" applyFont="1" applyFill="1" applyBorder="1" applyAlignment="1">
      <alignment horizontal="center" vertical="center"/>
    </xf>
    <xf numFmtId="0" fontId="25" fillId="6" borderId="2" xfId="0" applyFont="1" applyFill="1" applyBorder="1" applyAlignment="1">
      <alignment horizontal="center" vertical="center"/>
    </xf>
    <xf numFmtId="0" fontId="25" fillId="6" borderId="40" xfId="0" applyFont="1" applyFill="1" applyBorder="1" applyAlignment="1">
      <alignment horizontal="center" vertical="center" wrapText="1"/>
    </xf>
    <xf numFmtId="0" fontId="25" fillId="6" borderId="35" xfId="0" applyFont="1" applyFill="1" applyBorder="1" applyAlignment="1">
      <alignment horizontal="center" vertical="center" wrapText="1"/>
    </xf>
    <xf numFmtId="0" fontId="25" fillId="6" borderId="34" xfId="0" applyFont="1" applyFill="1" applyBorder="1" applyAlignment="1">
      <alignment horizontal="center" vertical="center" shrinkToFit="1"/>
    </xf>
    <xf numFmtId="0" fontId="25" fillId="6" borderId="7" xfId="0" applyFont="1" applyFill="1" applyBorder="1" applyAlignment="1">
      <alignment horizontal="center" vertical="center" shrinkToFit="1"/>
    </xf>
    <xf numFmtId="0" fontId="25" fillId="2" borderId="1" xfId="0" applyFont="1" applyFill="1" applyBorder="1" applyAlignment="1">
      <alignment horizontal="center" vertical="center"/>
    </xf>
    <xf numFmtId="0" fontId="25" fillId="2" borderId="3" xfId="0" applyFont="1" applyFill="1" applyBorder="1" applyAlignment="1">
      <alignment horizontal="center" vertical="center"/>
    </xf>
    <xf numFmtId="0" fontId="25" fillId="0" borderId="26" xfId="0" applyFont="1" applyFill="1" applyBorder="1" applyAlignment="1">
      <alignment horizontal="center" vertical="center" shrinkToFit="1"/>
    </xf>
    <xf numFmtId="0" fontId="25" fillId="0" borderId="2" xfId="0" applyFont="1" applyFill="1" applyBorder="1" applyAlignment="1">
      <alignment horizontal="center" vertical="center" shrinkToFit="1"/>
    </xf>
    <xf numFmtId="0" fontId="25" fillId="0" borderId="13"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4" borderId="18" xfId="0" applyFont="1" applyFill="1" applyBorder="1" applyAlignment="1">
      <alignment horizontal="center"/>
    </xf>
    <xf numFmtId="0" fontId="25" fillId="4" borderId="31" xfId="0" applyFont="1" applyFill="1" applyBorder="1" applyAlignment="1">
      <alignment horizontal="center"/>
    </xf>
    <xf numFmtId="0" fontId="25" fillId="4" borderId="42" xfId="0" applyFont="1" applyFill="1" applyBorder="1" applyAlignment="1">
      <alignment horizontal="center" vertical="center"/>
    </xf>
    <xf numFmtId="0" fontId="25" fillId="2" borderId="26" xfId="0" applyFont="1" applyFill="1" applyBorder="1" applyAlignment="1">
      <alignment horizontal="center" vertical="center"/>
    </xf>
    <xf numFmtId="0" fontId="25" fillId="2" borderId="2" xfId="0" applyFont="1" applyFill="1" applyBorder="1" applyAlignment="1">
      <alignment horizontal="center" vertical="center"/>
    </xf>
    <xf numFmtId="0" fontId="25" fillId="6" borderId="26" xfId="0" applyFont="1" applyFill="1" applyBorder="1" applyAlignment="1">
      <alignment horizontal="center"/>
    </xf>
    <xf numFmtId="0" fontId="25" fillId="6" borderId="13" xfId="0" applyFont="1" applyFill="1" applyBorder="1" applyAlignment="1">
      <alignment horizontal="center"/>
    </xf>
    <xf numFmtId="0" fontId="27" fillId="7" borderId="25" xfId="0" applyFont="1" applyFill="1" applyBorder="1" applyAlignment="1">
      <alignment horizontal="center" vertical="center"/>
    </xf>
    <xf numFmtId="0" fontId="27" fillId="7" borderId="31" xfId="0" applyFont="1" applyFill="1" applyBorder="1" applyAlignment="1">
      <alignment horizontal="center" vertical="center"/>
    </xf>
    <xf numFmtId="0" fontId="25" fillId="6" borderId="60" xfId="0" applyFont="1" applyFill="1" applyBorder="1" applyAlignment="1">
      <alignment horizontal="center"/>
    </xf>
    <xf numFmtId="0" fontId="25" fillId="6" borderId="66" xfId="0" applyFont="1" applyFill="1" applyBorder="1" applyAlignment="1">
      <alignment horizontal="center"/>
    </xf>
    <xf numFmtId="0" fontId="25" fillId="6" borderId="2" xfId="0" applyFont="1" applyFill="1" applyBorder="1" applyAlignment="1">
      <alignment horizontal="center"/>
    </xf>
    <xf numFmtId="0" fontId="25" fillId="6" borderId="4" xfId="0" applyFont="1" applyFill="1" applyBorder="1" applyAlignment="1">
      <alignment horizontal="center"/>
    </xf>
    <xf numFmtId="0" fontId="25" fillId="4" borderId="2" xfId="0" applyFont="1" applyFill="1" applyBorder="1" applyAlignment="1">
      <alignment horizontal="center"/>
    </xf>
    <xf numFmtId="0" fontId="25" fillId="4" borderId="4" xfId="0" applyFont="1" applyFill="1" applyBorder="1" applyAlignment="1">
      <alignment horizontal="center"/>
    </xf>
    <xf numFmtId="0" fontId="25" fillId="4" borderId="60" xfId="0" applyFont="1" applyFill="1" applyBorder="1" applyAlignment="1">
      <alignment horizontal="center"/>
    </xf>
    <xf numFmtId="0" fontId="25" fillId="4" borderId="66" xfId="0" applyFont="1" applyFill="1" applyBorder="1" applyAlignment="1">
      <alignment horizontal="center"/>
    </xf>
    <xf numFmtId="0" fontId="31" fillId="0" borderId="25" xfId="0" applyFont="1" applyBorder="1" applyAlignment="1">
      <alignment horizontal="center"/>
    </xf>
    <xf numFmtId="0" fontId="31" fillId="0" borderId="18" xfId="0" applyFont="1" applyBorder="1" applyAlignment="1">
      <alignment horizontal="center"/>
    </xf>
    <xf numFmtId="0" fontId="32" fillId="0" borderId="18" xfId="0" applyFont="1" applyBorder="1" applyAlignment="1">
      <alignment horizontal="center" shrinkToFit="1"/>
    </xf>
    <xf numFmtId="0" fontId="25" fillId="6" borderId="59" xfId="0" applyFont="1" applyFill="1" applyBorder="1" applyAlignment="1">
      <alignment horizontal="center"/>
    </xf>
    <xf numFmtId="0" fontId="25" fillId="6" borderId="77" xfId="0" applyFont="1" applyFill="1" applyBorder="1" applyAlignment="1">
      <alignment horizontal="center"/>
    </xf>
    <xf numFmtId="0" fontId="38" fillId="0" borderId="15" xfId="0" applyFont="1" applyBorder="1" applyAlignment="1">
      <alignment horizontal="center"/>
    </xf>
    <xf numFmtId="0" fontId="25" fillId="4" borderId="58" xfId="0" applyFont="1" applyFill="1" applyBorder="1" applyAlignment="1">
      <alignment horizontal="center"/>
    </xf>
    <xf numFmtId="0" fontId="25" fillId="6" borderId="78" xfId="0" applyFont="1" applyFill="1" applyBorder="1" applyAlignment="1">
      <alignment horizontal="center"/>
    </xf>
    <xf numFmtId="0" fontId="25" fillId="6" borderId="58" xfId="0" applyFont="1" applyFill="1" applyBorder="1" applyAlignment="1">
      <alignment horizontal="center"/>
    </xf>
    <xf numFmtId="0" fontId="38" fillId="0" borderId="17" xfId="0" applyFont="1" applyBorder="1" applyAlignment="1">
      <alignment horizontal="center"/>
    </xf>
    <xf numFmtId="0" fontId="23" fillId="0" borderId="24" xfId="0" applyFont="1" applyBorder="1" applyAlignment="1">
      <alignment horizontal="center"/>
    </xf>
    <xf numFmtId="0" fontId="23" fillId="0" borderId="54" xfId="0" applyFont="1" applyBorder="1" applyAlignment="1">
      <alignment horizontal="center"/>
    </xf>
    <xf numFmtId="0" fontId="38" fillId="0" borderId="16" xfId="0" applyFont="1" applyBorder="1" applyAlignment="1">
      <alignment horizontal="center" vertical="center"/>
    </xf>
    <xf numFmtId="0" fontId="23" fillId="0" borderId="55" xfId="0" applyFont="1" applyBorder="1" applyAlignment="1">
      <alignment horizontal="center" vertical="center"/>
    </xf>
    <xf numFmtId="0" fontId="23" fillId="0" borderId="56" xfId="0" applyFont="1" applyBorder="1" applyAlignment="1">
      <alignment horizontal="center" vertical="center"/>
    </xf>
    <xf numFmtId="0" fontId="27" fillId="7" borderId="25" xfId="0" applyFont="1" applyFill="1" applyBorder="1" applyAlignment="1">
      <alignment horizontal="center"/>
    </xf>
    <xf numFmtId="0" fontId="27" fillId="7" borderId="31" xfId="0" applyFont="1" applyFill="1" applyBorder="1" applyAlignment="1">
      <alignment horizontal="center"/>
    </xf>
    <xf numFmtId="0" fontId="25" fillId="6" borderId="60" xfId="0" applyFont="1" applyFill="1" applyBorder="1" applyAlignment="1">
      <alignment horizontal="center" shrinkToFit="1"/>
    </xf>
    <xf numFmtId="0" fontId="25" fillId="6" borderId="66" xfId="0" applyFont="1" applyFill="1" applyBorder="1" applyAlignment="1">
      <alignment horizontal="center" shrinkToFit="1"/>
    </xf>
    <xf numFmtId="0" fontId="25" fillId="4" borderId="60" xfId="0" applyFont="1" applyFill="1" applyBorder="1" applyAlignment="1">
      <alignment horizontal="center" shrinkToFit="1"/>
    </xf>
    <xf numFmtId="0" fontId="25" fillId="4" borderId="66" xfId="0" applyFont="1" applyFill="1" applyBorder="1" applyAlignment="1">
      <alignment horizontal="center" shrinkToFit="1"/>
    </xf>
    <xf numFmtId="0" fontId="25" fillId="6" borderId="59" xfId="0" applyFont="1" applyFill="1" applyBorder="1" applyAlignment="1">
      <alignment horizontal="center" shrinkToFit="1"/>
    </xf>
    <xf numFmtId="0" fontId="25" fillId="6" borderId="77" xfId="0" applyFont="1" applyFill="1" applyBorder="1" applyAlignment="1">
      <alignment horizontal="center" shrinkToFit="1"/>
    </xf>
    <xf numFmtId="0" fontId="27" fillId="7" borderId="17" xfId="0" applyFont="1" applyFill="1" applyBorder="1" applyAlignment="1">
      <alignment horizontal="center" vertical="center"/>
    </xf>
    <xf numFmtId="0" fontId="27" fillId="7" borderId="24" xfId="0" applyFont="1" applyFill="1" applyBorder="1" applyAlignment="1">
      <alignment horizontal="center" vertical="center"/>
    </xf>
    <xf numFmtId="0" fontId="27" fillId="7" borderId="17" xfId="0" applyFont="1" applyFill="1" applyBorder="1" applyAlignment="1">
      <alignment horizontal="center"/>
    </xf>
    <xf numFmtId="0" fontId="27" fillId="7" borderId="54" xfId="0" applyFont="1" applyFill="1" applyBorder="1" applyAlignment="1">
      <alignment horizontal="center"/>
    </xf>
    <xf numFmtId="0" fontId="27" fillId="7" borderId="24" xfId="0" applyFont="1" applyFill="1" applyBorder="1" applyAlignment="1">
      <alignment horizontal="center"/>
    </xf>
    <xf numFmtId="0" fontId="25" fillId="6" borderId="3" xfId="0" applyFont="1" applyFill="1" applyBorder="1" applyAlignment="1">
      <alignment vertical="center"/>
    </xf>
    <xf numFmtId="0" fontId="25" fillId="0" borderId="50" xfId="0" applyFont="1" applyBorder="1" applyAlignment="1">
      <alignment vertical="center"/>
    </xf>
    <xf numFmtId="0" fontId="25" fillId="0" borderId="3" xfId="0" applyFont="1" applyBorder="1" applyAlignment="1">
      <alignment vertical="center"/>
    </xf>
    <xf numFmtId="0" fontId="25" fillId="0" borderId="1" xfId="0" applyFont="1" applyBorder="1" applyAlignment="1">
      <alignment vertical="center"/>
    </xf>
    <xf numFmtId="49" fontId="25" fillId="0" borderId="107" xfId="0" applyNumberFormat="1" applyFont="1" applyBorder="1" applyAlignment="1">
      <alignment horizontal="center" vertical="center"/>
    </xf>
    <xf numFmtId="49" fontId="25" fillId="0" borderId="48" xfId="0" applyNumberFormat="1" applyFont="1" applyBorder="1" applyAlignment="1">
      <alignment horizontal="center" vertical="center"/>
    </xf>
    <xf numFmtId="49" fontId="25" fillId="0" borderId="6" xfId="0" applyNumberFormat="1" applyFont="1" applyBorder="1" applyAlignment="1">
      <alignment horizontal="center" vertical="center"/>
    </xf>
    <xf numFmtId="49" fontId="25" fillId="0" borderId="105" xfId="0" applyNumberFormat="1" applyFont="1" applyBorder="1" applyAlignment="1">
      <alignment horizontal="center" vertical="center"/>
    </xf>
    <xf numFmtId="0" fontId="25" fillId="0" borderId="17"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16" xfId="0" applyFont="1" applyBorder="1" applyAlignment="1">
      <alignment horizontal="center" vertical="center" wrapText="1"/>
    </xf>
    <xf numFmtId="0" fontId="25" fillId="0" borderId="56" xfId="0" applyFont="1" applyBorder="1" applyAlignment="1">
      <alignment horizontal="center" vertical="center" wrapText="1"/>
    </xf>
    <xf numFmtId="0" fontId="36" fillId="7" borderId="24" xfId="0" applyFont="1" applyFill="1" applyBorder="1" applyAlignment="1">
      <alignment horizontal="center"/>
    </xf>
    <xf numFmtId="0" fontId="36" fillId="7" borderId="54" xfId="0" applyFont="1" applyFill="1" applyBorder="1" applyAlignment="1">
      <alignment horizontal="center"/>
    </xf>
    <xf numFmtId="0" fontId="25" fillId="0" borderId="24" xfId="0" applyFont="1" applyBorder="1" applyAlignment="1">
      <alignment horizontal="center"/>
    </xf>
    <xf numFmtId="0" fontId="25" fillId="0" borderId="55" xfId="0" applyFont="1" applyBorder="1" applyAlignment="1">
      <alignment horizontal="center"/>
    </xf>
    <xf numFmtId="49" fontId="25" fillId="0" borderId="106" xfId="0" applyNumberFormat="1" applyFont="1" applyBorder="1" applyAlignment="1">
      <alignment horizontal="center" vertical="center"/>
    </xf>
    <xf numFmtId="14" fontId="24" fillId="0" borderId="18" xfId="0" applyNumberFormat="1" applyFont="1" applyBorder="1" applyAlignment="1">
      <alignment horizontal="center" shrinkToFit="1"/>
    </xf>
    <xf numFmtId="0" fontId="25" fillId="0" borderId="27" xfId="0" applyFont="1" applyBorder="1" applyAlignment="1">
      <alignment vertical="center"/>
    </xf>
    <xf numFmtId="0" fontId="25" fillId="0" borderId="52" xfId="0" applyFont="1" applyBorder="1" applyAlignment="1">
      <alignment vertical="center"/>
    </xf>
    <xf numFmtId="0" fontId="25" fillId="0" borderId="0" xfId="0" applyFont="1" applyAlignment="1">
      <alignment horizontal="center"/>
    </xf>
    <xf numFmtId="14" fontId="24" fillId="0" borderId="55" xfId="0" applyNumberFormat="1" applyFont="1" applyBorder="1" applyAlignment="1">
      <alignment horizontal="center" shrinkToFit="1"/>
    </xf>
    <xf numFmtId="0" fontId="25" fillId="0" borderId="8" xfId="0" applyFont="1" applyBorder="1" applyAlignment="1">
      <alignment vertical="center"/>
    </xf>
    <xf numFmtId="0" fontId="36" fillId="7" borderId="36" xfId="0" applyFont="1" applyFill="1" applyBorder="1" applyAlignment="1">
      <alignment horizontal="center"/>
    </xf>
    <xf numFmtId="49" fontId="24" fillId="6" borderId="48" xfId="0" applyNumberFormat="1" applyFont="1" applyFill="1" applyBorder="1" applyAlignment="1">
      <alignment horizontal="center" vertical="center" wrapText="1" shrinkToFit="1"/>
    </xf>
    <xf numFmtId="49" fontId="24" fillId="6" borderId="6" xfId="0" applyNumberFormat="1" applyFont="1" applyFill="1" applyBorder="1" applyAlignment="1">
      <alignment horizontal="center" vertical="center" wrapText="1" shrinkToFit="1"/>
    </xf>
    <xf numFmtId="49" fontId="24" fillId="4" borderId="48" xfId="0" applyNumberFormat="1" applyFont="1" applyFill="1" applyBorder="1" applyAlignment="1">
      <alignment horizontal="center" vertical="center" wrapText="1" shrinkToFit="1"/>
    </xf>
    <xf numFmtId="49" fontId="24" fillId="4" borderId="6" xfId="0" applyNumberFormat="1" applyFont="1" applyFill="1" applyBorder="1" applyAlignment="1">
      <alignment horizontal="center" vertical="center" wrapText="1" shrinkToFit="1"/>
    </xf>
    <xf numFmtId="49" fontId="24" fillId="6" borderId="41" xfId="0" applyNumberFormat="1" applyFont="1" applyFill="1" applyBorder="1" applyAlignment="1">
      <alignment horizontal="center" vertical="center" wrapText="1" shrinkToFit="1"/>
    </xf>
    <xf numFmtId="49" fontId="24" fillId="6" borderId="46" xfId="0" applyNumberFormat="1" applyFont="1" applyFill="1" applyBorder="1" applyAlignment="1">
      <alignment horizontal="center" vertical="center" wrapText="1" shrinkToFit="1"/>
    </xf>
    <xf numFmtId="0" fontId="24" fillId="4" borderId="26" xfId="0" applyFont="1" applyFill="1" applyBorder="1" applyAlignment="1">
      <alignment horizontal="center" vertical="center" wrapText="1" shrinkToFit="1"/>
    </xf>
    <xf numFmtId="0" fontId="24" fillId="4" borderId="49" xfId="0" applyFont="1" applyFill="1" applyBorder="1" applyAlignment="1">
      <alignment horizontal="center" vertical="center" wrapText="1" shrinkToFit="1"/>
    </xf>
    <xf numFmtId="0" fontId="24" fillId="6" borderId="26" xfId="0" applyFont="1" applyFill="1" applyBorder="1" applyAlignment="1">
      <alignment horizontal="center" vertical="center" wrapText="1" shrinkToFit="1"/>
    </xf>
    <xf numFmtId="0" fontId="24" fillId="6" borderId="49" xfId="0" applyFont="1" applyFill="1" applyBorder="1" applyAlignment="1">
      <alignment horizontal="center" vertical="center" wrapText="1" shrinkToFit="1"/>
    </xf>
    <xf numFmtId="0" fontId="24" fillId="4" borderId="7" xfId="0" applyFont="1" applyFill="1" applyBorder="1" applyAlignment="1">
      <alignment horizontal="center" vertical="center" wrapText="1" shrinkToFit="1"/>
    </xf>
    <xf numFmtId="0" fontId="24" fillId="4" borderId="34" xfId="0" applyFont="1" applyFill="1" applyBorder="1" applyAlignment="1">
      <alignment horizontal="center" vertical="center" wrapText="1" shrinkToFit="1"/>
    </xf>
    <xf numFmtId="49" fontId="24" fillId="4" borderId="41" xfId="0" applyNumberFormat="1" applyFont="1" applyFill="1" applyBorder="1" applyAlignment="1">
      <alignment horizontal="center" vertical="center" wrapText="1" shrinkToFit="1"/>
    </xf>
    <xf numFmtId="49" fontId="24" fillId="4" borderId="46" xfId="0" applyNumberFormat="1" applyFont="1" applyFill="1" applyBorder="1" applyAlignment="1">
      <alignment horizontal="center" vertical="center" wrapText="1" shrinkToFit="1"/>
    </xf>
    <xf numFmtId="0" fontId="23" fillId="0" borderId="56" xfId="0" applyFont="1" applyBorder="1" applyAlignment="1">
      <alignment horizontal="center"/>
    </xf>
    <xf numFmtId="49" fontId="32" fillId="0" borderId="17" xfId="0" applyNumberFormat="1" applyFont="1" applyBorder="1" applyAlignment="1">
      <alignment horizontal="center"/>
    </xf>
    <xf numFmtId="49" fontId="37" fillId="0" borderId="24" xfId="0" applyNumberFormat="1" applyFont="1" applyBorder="1" applyAlignment="1">
      <alignment horizontal="center"/>
    </xf>
    <xf numFmtId="49" fontId="37" fillId="0" borderId="54" xfId="0" applyNumberFormat="1" applyFont="1" applyBorder="1" applyAlignment="1">
      <alignment horizontal="center"/>
    </xf>
    <xf numFmtId="0" fontId="32" fillId="0" borderId="80" xfId="0" applyFont="1" applyBorder="1" applyAlignment="1">
      <alignment horizontal="center"/>
    </xf>
    <xf numFmtId="0" fontId="31" fillId="0" borderId="29" xfId="0" applyFont="1" applyBorder="1" applyAlignment="1">
      <alignment horizontal="center"/>
    </xf>
    <xf numFmtId="0" fontId="31" fillId="0" borderId="79" xfId="0" applyFont="1" applyBorder="1" applyAlignment="1">
      <alignment horizontal="center"/>
    </xf>
    <xf numFmtId="49" fontId="25" fillId="0" borderId="46" xfId="0" applyNumberFormat="1" applyFont="1" applyBorder="1" applyAlignment="1">
      <alignment wrapText="1" shrinkToFit="1"/>
    </xf>
    <xf numFmtId="49" fontId="24" fillId="6" borderId="23" xfId="0" applyNumberFormat="1" applyFont="1" applyFill="1" applyBorder="1" applyAlignment="1">
      <alignment horizontal="center" vertical="center" wrapText="1" shrinkToFit="1"/>
    </xf>
    <xf numFmtId="49" fontId="24" fillId="6" borderId="45" xfId="0" applyNumberFormat="1" applyFont="1" applyFill="1" applyBorder="1" applyAlignment="1">
      <alignment horizontal="center" vertical="center" wrapText="1" shrinkToFit="1"/>
    </xf>
    <xf numFmtId="49" fontId="24" fillId="4" borderId="42" xfId="0" applyNumberFormat="1" applyFont="1" applyFill="1" applyBorder="1" applyAlignment="1">
      <alignment horizontal="center" vertical="center" wrapText="1" shrinkToFit="1"/>
    </xf>
    <xf numFmtId="49" fontId="24" fillId="4" borderId="74" xfId="0" applyNumberFormat="1" applyFont="1" applyFill="1" applyBorder="1" applyAlignment="1">
      <alignment horizontal="center" vertical="center" wrapText="1" shrinkToFit="1"/>
    </xf>
    <xf numFmtId="0" fontId="25" fillId="0" borderId="45" xfId="0" applyFont="1" applyBorder="1" applyAlignment="1">
      <alignment wrapText="1" shrinkToFit="1"/>
    </xf>
    <xf numFmtId="0" fontId="24" fillId="0" borderId="31" xfId="0" applyFont="1" applyBorder="1" applyAlignment="1">
      <alignment horizontal="center"/>
    </xf>
    <xf numFmtId="49" fontId="24" fillId="4" borderId="23" xfId="0" applyNumberFormat="1" applyFont="1" applyFill="1" applyBorder="1" applyAlignment="1">
      <alignment horizontal="center" vertical="center" wrapText="1" shrinkToFit="1"/>
    </xf>
    <xf numFmtId="49" fontId="24" fillId="4" borderId="45" xfId="0" applyNumberFormat="1" applyFont="1" applyFill="1" applyBorder="1" applyAlignment="1">
      <alignment horizontal="center" vertical="center" wrapText="1" shrinkToFit="1"/>
    </xf>
    <xf numFmtId="0" fontId="24" fillId="6" borderId="7" xfId="0" applyFont="1" applyFill="1" applyBorder="1" applyAlignment="1">
      <alignment horizontal="center" vertical="center" wrapText="1" shrinkToFit="1"/>
    </xf>
    <xf numFmtId="0" fontId="24" fillId="6" borderId="34" xfId="0" applyFont="1" applyFill="1" applyBorder="1" applyAlignment="1">
      <alignment horizontal="center" vertical="center" wrapText="1" shrinkToFit="1"/>
    </xf>
    <xf numFmtId="0" fontId="24" fillId="4" borderId="23" xfId="0" applyFont="1" applyFill="1" applyBorder="1" applyAlignment="1">
      <alignment horizontal="center" vertical="center" wrapText="1"/>
    </xf>
    <xf numFmtId="0" fontId="24" fillId="4" borderId="45" xfId="0" applyFont="1" applyFill="1" applyBorder="1" applyAlignment="1">
      <alignment horizontal="center" vertical="center" wrapText="1"/>
    </xf>
    <xf numFmtId="0" fontId="24" fillId="6" borderId="45" xfId="0" applyFont="1" applyFill="1" applyBorder="1" applyAlignment="1">
      <alignment horizontal="center" vertical="center" wrapText="1"/>
    </xf>
    <xf numFmtId="165" fontId="32" fillId="0" borderId="18" xfId="0" applyNumberFormat="1" applyFont="1" applyBorder="1" applyAlignment="1">
      <alignment horizontal="center"/>
    </xf>
    <xf numFmtId="49" fontId="24" fillId="6" borderId="42" xfId="0" applyNumberFormat="1" applyFont="1" applyFill="1" applyBorder="1" applyAlignment="1">
      <alignment horizontal="center" vertical="center" wrapText="1" shrinkToFit="1"/>
    </xf>
    <xf numFmtId="49" fontId="24" fillId="6" borderId="74" xfId="0" applyNumberFormat="1" applyFont="1" applyFill="1" applyBorder="1" applyAlignment="1">
      <alignment horizontal="center" vertical="center" wrapText="1" shrinkToFit="1"/>
    </xf>
    <xf numFmtId="0" fontId="24" fillId="6" borderId="41" xfId="0" applyFont="1" applyFill="1" applyBorder="1" applyAlignment="1">
      <alignment horizontal="center" vertical="center" wrapText="1"/>
    </xf>
    <xf numFmtId="0" fontId="24" fillId="6" borderId="46" xfId="0" applyFont="1" applyFill="1" applyBorder="1" applyAlignment="1">
      <alignment horizontal="center" vertical="center" wrapText="1"/>
    </xf>
    <xf numFmtId="0" fontId="40" fillId="7" borderId="11" xfId="0" applyFont="1" applyFill="1" applyBorder="1" applyAlignment="1">
      <alignment horizontal="center"/>
    </xf>
    <xf numFmtId="0" fontId="40" fillId="7" borderId="58" xfId="0" applyFont="1" applyFill="1" applyBorder="1" applyAlignment="1">
      <alignment horizontal="center"/>
    </xf>
    <xf numFmtId="0" fontId="40" fillId="7" borderId="39" xfId="0" applyFont="1" applyFill="1" applyBorder="1" applyAlignment="1">
      <alignment horizontal="center"/>
    </xf>
    <xf numFmtId="0" fontId="24" fillId="0" borderId="53" xfId="0" applyFont="1" applyFill="1" applyBorder="1" applyAlignment="1">
      <alignment horizontal="center"/>
    </xf>
    <xf numFmtId="0" fontId="1" fillId="0" borderId="53" xfId="0" applyFont="1" applyBorder="1" applyAlignment="1">
      <alignment horizontal="center"/>
    </xf>
    <xf numFmtId="0" fontId="25" fillId="0" borderId="0" xfId="0" applyFont="1" applyAlignment="1"/>
    <xf numFmtId="14" fontId="25" fillId="0" borderId="0" xfId="0" applyNumberFormat="1" applyFont="1" applyAlignment="1">
      <alignment horizontal="center"/>
    </xf>
    <xf numFmtId="0" fontId="28" fillId="0" borderId="0" xfId="0" applyFont="1" applyAlignment="1">
      <alignment horizontal="center"/>
    </xf>
    <xf numFmtId="0" fontId="39" fillId="0" borderId="0" xfId="0" applyFont="1" applyBorder="1" applyAlignment="1">
      <alignment horizontal="center"/>
    </xf>
    <xf numFmtId="0" fontId="25" fillId="9" borderId="0" xfId="0" applyFont="1" applyFill="1" applyBorder="1" applyAlignment="1">
      <alignment horizontal="center" vertical="center"/>
    </xf>
    <xf numFmtId="0" fontId="25" fillId="0" borderId="0" xfId="0" applyFont="1" applyBorder="1" applyAlignment="1">
      <alignment horizontal="center" vertical="center"/>
    </xf>
    <xf numFmtId="0" fontId="25" fillId="14" borderId="0" xfId="0" applyFont="1" applyFill="1" applyBorder="1" applyAlignment="1">
      <alignment horizontal="center" vertical="center"/>
    </xf>
    <xf numFmtId="0" fontId="24" fillId="14" borderId="0" xfId="0" applyFont="1" applyFill="1" applyBorder="1" applyAlignment="1">
      <alignment horizontal="center" vertical="center" wrapText="1"/>
    </xf>
    <xf numFmtId="0" fontId="25" fillId="12" borderId="0" xfId="0" applyFont="1" applyFill="1" applyBorder="1" applyAlignment="1">
      <alignment horizontal="center" vertical="center"/>
    </xf>
    <xf numFmtId="0" fontId="24" fillId="14" borderId="0" xfId="0" applyFont="1" applyFill="1" applyAlignment="1">
      <alignment horizontal="center" vertical="center"/>
    </xf>
    <xf numFmtId="0" fontId="25" fillId="0" borderId="0" xfId="0" applyFont="1" applyAlignment="1">
      <alignment vertical="center"/>
    </xf>
    <xf numFmtId="0" fontId="25" fillId="9" borderId="0" xfId="0" applyFont="1" applyFill="1" applyAlignment="1">
      <alignment vertical="center"/>
    </xf>
    <xf numFmtId="49" fontId="25" fillId="0" borderId="0" xfId="0" applyNumberFormat="1" applyFont="1" applyAlignment="1">
      <alignment horizontal="center" vertical="center"/>
    </xf>
    <xf numFmtId="49" fontId="25" fillId="9" borderId="0" xfId="0" applyNumberFormat="1" applyFont="1" applyFill="1" applyAlignment="1">
      <alignment horizontal="center" vertical="center"/>
    </xf>
    <xf numFmtId="0" fontId="25" fillId="9" borderId="0" xfId="0" applyFont="1" applyFill="1" applyAlignment="1">
      <alignment horizontal="center" vertical="center"/>
    </xf>
    <xf numFmtId="0" fontId="25" fillId="0" borderId="0" xfId="0" applyFont="1" applyAlignment="1">
      <alignment horizontal="center" vertical="center"/>
    </xf>
    <xf numFmtId="0" fontId="25" fillId="13" borderId="0" xfId="0" applyFont="1" applyFill="1" applyAlignment="1">
      <alignment horizontal="center"/>
    </xf>
    <xf numFmtId="0" fontId="25" fillId="13" borderId="0" xfId="0" applyFont="1" applyFill="1" applyAlignment="1">
      <alignment horizontal="center" wrapText="1"/>
    </xf>
    <xf numFmtId="0" fontId="36" fillId="7" borderId="0" xfId="0" applyFont="1" applyFill="1" applyAlignment="1">
      <alignment horizontal="center"/>
    </xf>
  </cellXfs>
  <cellStyles count="3">
    <cellStyle name="Hyperlink_stats pack with instructions" xfId="1"/>
    <cellStyle name="Normal" xfId="0" builtinId="0"/>
    <cellStyle name="Normal 2" xfId="2"/>
  </cellStyles>
  <dxfs count="1">
    <dxf>
      <fill>
        <patternFill>
          <fgColor rgb="FFFF99CC"/>
        </patternFill>
      </fill>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9" defaultPivotStyle="PivotStyleLight16">
    <tableStyle name="Table Style 1" pivot="0" count="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CCF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99FF"/>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9525</xdr:rowOff>
    </xdr:from>
    <xdr:to>
      <xdr:col>1</xdr:col>
      <xdr:colOff>95250</xdr:colOff>
      <xdr:row>2</xdr:row>
      <xdr:rowOff>171450</xdr:rowOff>
    </xdr:to>
    <xdr:pic>
      <xdr:nvPicPr>
        <xdr:cNvPr id="63489"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9525" y="9525"/>
          <a:ext cx="466725" cy="733425"/>
        </a:xfrm>
        <a:prstGeom prst="rect">
          <a:avLst/>
        </a:prstGeom>
        <a:noFill/>
        <a:ln w="9525">
          <a:noFill/>
          <a:miter lim="800000"/>
          <a:headEnd/>
          <a:tailEnd/>
        </a:ln>
      </xdr:spPr>
    </xdr:pic>
    <xdr:clientData/>
  </xdr:twoCellAnchor>
  <xdr:twoCellAnchor editAs="oneCell">
    <xdr:from>
      <xdr:col>10</xdr:col>
      <xdr:colOff>228600</xdr:colOff>
      <xdr:row>0</xdr:row>
      <xdr:rowOff>19050</xdr:rowOff>
    </xdr:from>
    <xdr:to>
      <xdr:col>10</xdr:col>
      <xdr:colOff>676275</xdr:colOff>
      <xdr:row>2</xdr:row>
      <xdr:rowOff>161925</xdr:rowOff>
    </xdr:to>
    <xdr:pic>
      <xdr:nvPicPr>
        <xdr:cNvPr id="63490" name="Picture 2"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5524500" y="19050"/>
          <a:ext cx="447675" cy="7143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51</xdr:row>
      <xdr:rowOff>9525</xdr:rowOff>
    </xdr:from>
    <xdr:to>
      <xdr:col>0</xdr:col>
      <xdr:colOff>266700</xdr:colOff>
      <xdr:row>52</xdr:row>
      <xdr:rowOff>180975</xdr:rowOff>
    </xdr:to>
    <xdr:pic>
      <xdr:nvPicPr>
        <xdr:cNvPr id="54289"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0" y="9001125"/>
          <a:ext cx="266700" cy="390525"/>
        </a:xfrm>
        <a:prstGeom prst="rect">
          <a:avLst/>
        </a:prstGeom>
        <a:noFill/>
        <a:ln w="9525">
          <a:noFill/>
          <a:miter lim="800000"/>
          <a:headEnd/>
          <a:tailEnd/>
        </a:ln>
      </xdr:spPr>
    </xdr:pic>
    <xdr:clientData/>
  </xdr:twoCellAnchor>
  <xdr:twoCellAnchor editAs="oneCell">
    <xdr:from>
      <xdr:col>11</xdr:col>
      <xdr:colOff>123825</xdr:colOff>
      <xdr:row>51</xdr:row>
      <xdr:rowOff>9525</xdr:rowOff>
    </xdr:from>
    <xdr:to>
      <xdr:col>11</xdr:col>
      <xdr:colOff>390525</xdr:colOff>
      <xdr:row>52</xdr:row>
      <xdr:rowOff>180975</xdr:rowOff>
    </xdr:to>
    <xdr:pic>
      <xdr:nvPicPr>
        <xdr:cNvPr id="54290" name="Picture 3"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6276975" y="9001125"/>
          <a:ext cx="266700" cy="390525"/>
        </a:xfrm>
        <a:prstGeom prst="rect">
          <a:avLst/>
        </a:prstGeom>
        <a:noFill/>
        <a:ln w="9525">
          <a:noFill/>
          <a:miter lim="800000"/>
          <a:headEnd/>
          <a:tailEnd/>
        </a:ln>
      </xdr:spPr>
    </xdr:pic>
    <xdr:clientData/>
  </xdr:twoCellAnchor>
  <xdr:twoCellAnchor editAs="oneCell">
    <xdr:from>
      <xdr:col>0</xdr:col>
      <xdr:colOff>0</xdr:colOff>
      <xdr:row>81</xdr:row>
      <xdr:rowOff>9525</xdr:rowOff>
    </xdr:from>
    <xdr:to>
      <xdr:col>0</xdr:col>
      <xdr:colOff>266700</xdr:colOff>
      <xdr:row>83</xdr:row>
      <xdr:rowOff>19050</xdr:rowOff>
    </xdr:to>
    <xdr:pic>
      <xdr:nvPicPr>
        <xdr:cNvPr id="54291"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0" y="14039850"/>
          <a:ext cx="266700" cy="390525"/>
        </a:xfrm>
        <a:prstGeom prst="rect">
          <a:avLst/>
        </a:prstGeom>
        <a:noFill/>
        <a:ln w="9525">
          <a:noFill/>
          <a:miter lim="800000"/>
          <a:headEnd/>
          <a:tailEnd/>
        </a:ln>
      </xdr:spPr>
    </xdr:pic>
    <xdr:clientData/>
  </xdr:twoCellAnchor>
  <xdr:twoCellAnchor editAs="oneCell">
    <xdr:from>
      <xdr:col>11</xdr:col>
      <xdr:colOff>123825</xdr:colOff>
      <xdr:row>81</xdr:row>
      <xdr:rowOff>9525</xdr:rowOff>
    </xdr:from>
    <xdr:to>
      <xdr:col>11</xdr:col>
      <xdr:colOff>390525</xdr:colOff>
      <xdr:row>83</xdr:row>
      <xdr:rowOff>19050</xdr:rowOff>
    </xdr:to>
    <xdr:pic>
      <xdr:nvPicPr>
        <xdr:cNvPr id="54292" name="Picture 3"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6276975" y="14039850"/>
          <a:ext cx="266700" cy="390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0</xdr:row>
      <xdr:rowOff>0</xdr:rowOff>
    </xdr:from>
    <xdr:to>
      <xdr:col>6</xdr:col>
      <xdr:colOff>9525</xdr:colOff>
      <xdr:row>2</xdr:row>
      <xdr:rowOff>0</xdr:rowOff>
    </xdr:to>
    <xdr:pic>
      <xdr:nvPicPr>
        <xdr:cNvPr id="64513"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5943600" y="0"/>
          <a:ext cx="495300" cy="638175"/>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495300</xdr:colOff>
      <xdr:row>2</xdr:row>
      <xdr:rowOff>0</xdr:rowOff>
    </xdr:to>
    <xdr:pic>
      <xdr:nvPicPr>
        <xdr:cNvPr id="64514"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4953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enableFormatConditionsCalculation="0">
    <tabColor theme="1"/>
  </sheetPr>
  <dimension ref="A1:CQ444"/>
  <sheetViews>
    <sheetView zoomScaleNormal="100" workbookViewId="0">
      <selection activeCell="A12" sqref="A12:K12"/>
    </sheetView>
  </sheetViews>
  <sheetFormatPr defaultRowHeight="12.75"/>
  <cols>
    <col min="1" max="1" width="5.7109375" customWidth="1"/>
    <col min="2" max="2" width="13" customWidth="1"/>
    <col min="4" max="4" width="4.85546875" customWidth="1"/>
    <col min="7" max="7" width="3.42578125" customWidth="1"/>
    <col min="8" max="8" width="6.7109375" customWidth="1"/>
    <col min="11" max="11" width="10.5703125" customWidth="1"/>
    <col min="12" max="95" width="9.140625" style="15"/>
  </cols>
  <sheetData>
    <row r="1" spans="1:11" ht="27" customHeight="1">
      <c r="A1" s="799" t="s">
        <v>410</v>
      </c>
      <c r="B1" s="800"/>
      <c r="C1" s="800"/>
      <c r="D1" s="800"/>
      <c r="E1" s="800"/>
      <c r="F1" s="800"/>
      <c r="G1" s="800"/>
      <c r="H1" s="800"/>
      <c r="I1" s="800"/>
      <c r="J1" s="800"/>
      <c r="K1" s="801"/>
    </row>
    <row r="2" spans="1:11" ht="18" customHeight="1">
      <c r="A2" s="803" t="s">
        <v>350</v>
      </c>
      <c r="B2" s="804"/>
      <c r="C2" s="804"/>
      <c r="D2" s="804"/>
      <c r="E2" s="804"/>
      <c r="F2" s="804"/>
      <c r="G2" s="804"/>
      <c r="H2" s="804"/>
      <c r="I2" s="804"/>
      <c r="J2" s="804"/>
      <c r="K2" s="805"/>
    </row>
    <row r="3" spans="1:11" ht="15.75" customHeight="1">
      <c r="A3" s="815" t="s">
        <v>459</v>
      </c>
      <c r="B3" s="816"/>
      <c r="C3" s="816"/>
      <c r="D3" s="816"/>
      <c r="E3" s="816"/>
      <c r="F3" s="816"/>
      <c r="G3" s="816"/>
      <c r="H3" s="816"/>
      <c r="I3" s="816"/>
      <c r="J3" s="816"/>
      <c r="K3" s="817"/>
    </row>
    <row r="4" spans="1:11" ht="15.75" customHeight="1" thickBot="1">
      <c r="A4" s="812" t="s">
        <v>460</v>
      </c>
      <c r="B4" s="813"/>
      <c r="C4" s="813"/>
      <c r="D4" s="813"/>
      <c r="E4" s="813"/>
      <c r="F4" s="813"/>
      <c r="G4" s="813"/>
      <c r="H4" s="813"/>
      <c r="I4" s="813"/>
      <c r="J4" s="813"/>
      <c r="K4" s="814"/>
    </row>
    <row r="5" spans="1:11" ht="9" customHeight="1">
      <c r="A5" s="794"/>
      <c r="B5" s="795"/>
      <c r="C5" s="795"/>
      <c r="D5" s="795"/>
      <c r="E5" s="795"/>
      <c r="F5" s="795"/>
      <c r="G5" s="795"/>
      <c r="H5" s="795"/>
      <c r="I5" s="795"/>
      <c r="J5" s="795"/>
      <c r="K5" s="802"/>
    </row>
    <row r="6" spans="1:11" ht="12.75" customHeight="1">
      <c r="A6" s="41">
        <v>1</v>
      </c>
      <c r="B6" s="762" t="s">
        <v>464</v>
      </c>
      <c r="C6" s="762"/>
      <c r="D6" s="762"/>
      <c r="E6" s="762"/>
      <c r="F6" s="762"/>
      <c r="G6" s="762"/>
      <c r="H6" s="762"/>
      <c r="I6" s="762"/>
      <c r="J6" s="762"/>
      <c r="K6" s="763"/>
    </row>
    <row r="7" spans="1:11">
      <c r="A7" s="41">
        <v>2</v>
      </c>
      <c r="B7" s="762" t="s">
        <v>465</v>
      </c>
      <c r="C7" s="762"/>
      <c r="D7" s="762"/>
      <c r="E7" s="762"/>
      <c r="F7" s="762"/>
      <c r="G7" s="762"/>
      <c r="H7" s="762"/>
      <c r="I7" s="762"/>
      <c r="J7" s="762"/>
      <c r="K7" s="763"/>
    </row>
    <row r="8" spans="1:11">
      <c r="A8" s="41">
        <v>3</v>
      </c>
      <c r="B8" s="762" t="s">
        <v>466</v>
      </c>
      <c r="C8" s="762"/>
      <c r="D8" s="762"/>
      <c r="E8" s="762"/>
      <c r="F8" s="762"/>
      <c r="G8" s="762"/>
      <c r="H8" s="762"/>
      <c r="I8" s="762"/>
      <c r="J8" s="762"/>
      <c r="K8" s="763"/>
    </row>
    <row r="9" spans="1:11" ht="13.5" thickBot="1">
      <c r="A9" s="42"/>
      <c r="B9" s="818"/>
      <c r="C9" s="818"/>
      <c r="D9" s="818"/>
      <c r="E9" s="818"/>
      <c r="F9" s="818"/>
      <c r="G9" s="818"/>
      <c r="H9" s="818"/>
      <c r="I9" s="818"/>
      <c r="J9" s="818"/>
      <c r="K9" s="819"/>
    </row>
    <row r="10" spans="1:11" ht="12.75" customHeight="1">
      <c r="A10" s="806" t="s">
        <v>346</v>
      </c>
      <c r="B10" s="807"/>
      <c r="C10" s="807"/>
      <c r="D10" s="807"/>
      <c r="E10" s="807"/>
      <c r="F10" s="807"/>
      <c r="G10" s="807"/>
      <c r="H10" s="807"/>
      <c r="I10" s="807"/>
      <c r="J10" s="807"/>
      <c r="K10" s="808"/>
    </row>
    <row r="11" spans="1:11" ht="13.5" thickBot="1">
      <c r="A11" s="809"/>
      <c r="B11" s="810"/>
      <c r="C11" s="810"/>
      <c r="D11" s="810"/>
      <c r="E11" s="810"/>
      <c r="F11" s="810"/>
      <c r="G11" s="810"/>
      <c r="H11" s="810"/>
      <c r="I11" s="810"/>
      <c r="J11" s="810"/>
      <c r="K11" s="811"/>
    </row>
    <row r="12" spans="1:11" ht="19.5" customHeight="1" thickBot="1">
      <c r="A12" s="820" t="s">
        <v>151</v>
      </c>
      <c r="B12" s="821"/>
      <c r="C12" s="821"/>
      <c r="D12" s="821"/>
      <c r="E12" s="821"/>
      <c r="F12" s="821"/>
      <c r="G12" s="821"/>
      <c r="H12" s="821"/>
      <c r="I12" s="821"/>
      <c r="J12" s="821"/>
      <c r="K12" s="822"/>
    </row>
    <row r="13" spans="1:11" ht="3.75" customHeight="1">
      <c r="A13" s="43"/>
      <c r="B13" s="12"/>
      <c r="C13" s="12"/>
      <c r="D13" s="12"/>
      <c r="E13" s="12"/>
      <c r="F13" s="12"/>
      <c r="G13" s="12"/>
      <c r="H13" s="12"/>
      <c r="I13" s="12"/>
      <c r="J13" s="12"/>
      <c r="K13" s="44"/>
    </row>
    <row r="14" spans="1:11">
      <c r="A14" s="794" t="s">
        <v>153</v>
      </c>
      <c r="B14" s="795"/>
      <c r="C14" s="795"/>
      <c r="D14" s="795"/>
      <c r="E14" s="795"/>
      <c r="F14" s="795"/>
      <c r="G14" s="795"/>
      <c r="H14" s="795"/>
      <c r="I14" s="795"/>
      <c r="J14" s="795"/>
      <c r="K14" s="802"/>
    </row>
    <row r="15" spans="1:11" ht="12.75" customHeight="1">
      <c r="A15" s="774" t="s">
        <v>354</v>
      </c>
      <c r="B15" s="775"/>
      <c r="C15" s="775"/>
      <c r="D15" s="775"/>
      <c r="E15" s="775"/>
      <c r="F15" s="775"/>
      <c r="G15" s="775"/>
      <c r="H15" s="775"/>
      <c r="I15" s="775"/>
      <c r="J15" s="775"/>
      <c r="K15" s="776"/>
    </row>
    <row r="16" spans="1:11">
      <c r="A16" s="777"/>
      <c r="B16" s="775"/>
      <c r="C16" s="775"/>
      <c r="D16" s="775"/>
      <c r="E16" s="775"/>
      <c r="F16" s="775"/>
      <c r="G16" s="775"/>
      <c r="H16" s="775"/>
      <c r="I16" s="775"/>
      <c r="J16" s="775"/>
      <c r="K16" s="776"/>
    </row>
    <row r="17" spans="1:11" ht="12" customHeight="1">
      <c r="A17" s="777"/>
      <c r="B17" s="775"/>
      <c r="C17" s="775"/>
      <c r="D17" s="775"/>
      <c r="E17" s="775"/>
      <c r="F17" s="775"/>
      <c r="G17" s="775"/>
      <c r="H17" s="775"/>
      <c r="I17" s="775"/>
      <c r="J17" s="775"/>
      <c r="K17" s="776"/>
    </row>
    <row r="18" spans="1:11" ht="6.75" customHeight="1">
      <c r="A18" s="471"/>
      <c r="B18" s="472"/>
      <c r="C18" s="472"/>
      <c r="D18" s="472"/>
      <c r="E18" s="472"/>
      <c r="F18" s="472"/>
      <c r="G18" s="472"/>
      <c r="H18" s="472"/>
      <c r="I18" s="472"/>
      <c r="J18" s="472"/>
      <c r="K18" s="473"/>
    </row>
    <row r="19" spans="1:11">
      <c r="A19" s="45" t="s">
        <v>154</v>
      </c>
      <c r="B19" s="13"/>
      <c r="C19" s="13"/>
      <c r="D19" s="8"/>
      <c r="E19" s="8"/>
      <c r="F19" s="8"/>
      <c r="G19" s="13"/>
      <c r="H19" s="13"/>
      <c r="I19" s="13"/>
      <c r="J19" s="13"/>
      <c r="K19" s="46"/>
    </row>
    <row r="20" spans="1:11" ht="6.75" customHeight="1">
      <c r="A20" s="45"/>
      <c r="B20" s="13"/>
      <c r="C20" s="13"/>
      <c r="D20" s="8"/>
      <c r="E20" s="8"/>
      <c r="F20" s="8"/>
      <c r="G20" s="13"/>
      <c r="H20" s="13"/>
      <c r="I20" s="13"/>
      <c r="J20" s="13"/>
      <c r="K20" s="46"/>
    </row>
    <row r="21" spans="1:11">
      <c r="A21" s="794" t="s">
        <v>152</v>
      </c>
      <c r="B21" s="795"/>
      <c r="C21" s="10"/>
      <c r="D21" s="10"/>
      <c r="E21" s="10"/>
      <c r="F21" s="10"/>
      <c r="G21" s="10"/>
      <c r="H21" s="10"/>
      <c r="I21" s="10"/>
      <c r="J21" s="10"/>
      <c r="K21" s="35"/>
    </row>
    <row r="22" spans="1:11" ht="12.75" customHeight="1">
      <c r="A22" s="790" t="s">
        <v>203</v>
      </c>
      <c r="B22" s="762"/>
      <c r="C22" s="762"/>
      <c r="D22" s="762"/>
      <c r="E22" s="762"/>
      <c r="F22" s="762"/>
      <c r="G22" s="762"/>
      <c r="H22" s="762"/>
      <c r="I22" s="762"/>
      <c r="J22" s="762"/>
      <c r="K22" s="763"/>
    </row>
    <row r="23" spans="1:11" ht="12.75" customHeight="1">
      <c r="A23" s="790" t="s">
        <v>164</v>
      </c>
      <c r="B23" s="762"/>
      <c r="C23" s="762"/>
      <c r="D23" s="762"/>
      <c r="E23" s="762"/>
      <c r="F23" s="762"/>
      <c r="G23" s="762"/>
      <c r="H23" s="762"/>
      <c r="I23" s="762"/>
      <c r="J23" s="762"/>
      <c r="K23" s="763"/>
    </row>
    <row r="24" spans="1:11" ht="12.75" customHeight="1">
      <c r="A24" s="791" t="s">
        <v>244</v>
      </c>
      <c r="B24" s="792"/>
      <c r="C24" s="792"/>
      <c r="D24" s="792"/>
      <c r="E24" s="792"/>
      <c r="F24" s="792"/>
      <c r="G24" s="792"/>
      <c r="H24" s="792"/>
      <c r="I24" s="792"/>
      <c r="J24" s="792"/>
      <c r="K24" s="793"/>
    </row>
    <row r="25" spans="1:11">
      <c r="A25" s="791"/>
      <c r="B25" s="792"/>
      <c r="C25" s="792"/>
      <c r="D25" s="792"/>
      <c r="E25" s="792"/>
      <c r="F25" s="792"/>
      <c r="G25" s="792"/>
      <c r="H25" s="792"/>
      <c r="I25" s="792"/>
      <c r="J25" s="792"/>
      <c r="K25" s="793"/>
    </row>
    <row r="26" spans="1:11" ht="6" customHeight="1">
      <c r="A26" s="47"/>
      <c r="B26" s="16"/>
      <c r="C26" s="8"/>
      <c r="D26" s="8"/>
      <c r="E26" s="17"/>
      <c r="F26" s="8"/>
      <c r="G26" s="8"/>
      <c r="H26" s="8"/>
      <c r="I26" s="8"/>
      <c r="J26" s="8"/>
      <c r="K26" s="48"/>
    </row>
    <row r="27" spans="1:11">
      <c r="A27" s="45" t="s">
        <v>163</v>
      </c>
      <c r="B27" s="14"/>
      <c r="C27" s="14"/>
      <c r="D27" s="14"/>
      <c r="E27" s="14"/>
      <c r="F27" s="14"/>
      <c r="G27" s="14"/>
      <c r="H27" s="14"/>
      <c r="I27" s="14"/>
      <c r="J27" s="14"/>
      <c r="K27" s="49"/>
    </row>
    <row r="28" spans="1:11">
      <c r="A28" s="50" t="s">
        <v>156</v>
      </c>
      <c r="B28" s="20" t="s">
        <v>351</v>
      </c>
      <c r="C28" s="17"/>
      <c r="D28" s="17"/>
      <c r="E28" s="17"/>
      <c r="F28" s="17"/>
      <c r="G28" s="17"/>
      <c r="H28" s="17"/>
      <c r="I28" s="17"/>
      <c r="J28" s="17"/>
      <c r="K28" s="52"/>
    </row>
    <row r="29" spans="1:11">
      <c r="A29" s="50"/>
      <c r="B29" s="20" t="s">
        <v>352</v>
      </c>
      <c r="C29" s="17"/>
      <c r="D29" s="17"/>
      <c r="E29" s="17"/>
      <c r="F29" s="17"/>
      <c r="G29" s="17"/>
      <c r="H29" s="17"/>
      <c r="I29" s="17"/>
      <c r="J29" s="17"/>
      <c r="K29" s="52"/>
    </row>
    <row r="30" spans="1:11">
      <c r="A30" s="50"/>
      <c r="B30" s="20" t="s">
        <v>353</v>
      </c>
      <c r="C30" s="17"/>
      <c r="D30" s="17"/>
      <c r="E30" s="17"/>
      <c r="F30" s="17"/>
      <c r="G30" s="17"/>
      <c r="H30" s="17"/>
      <c r="I30" s="17"/>
      <c r="J30" s="17"/>
      <c r="K30" s="52"/>
    </row>
    <row r="31" spans="1:11">
      <c r="A31" s="50"/>
      <c r="B31" s="20" t="s">
        <v>190</v>
      </c>
      <c r="C31" s="17"/>
      <c r="D31" s="17"/>
      <c r="E31" s="17"/>
      <c r="F31" s="17"/>
      <c r="G31" s="17"/>
      <c r="H31" s="17"/>
      <c r="I31" s="17"/>
      <c r="J31" s="17"/>
      <c r="K31" s="52"/>
    </row>
    <row r="32" spans="1:11">
      <c r="A32" s="50"/>
      <c r="B32" s="20" t="s">
        <v>191</v>
      </c>
      <c r="C32" s="17"/>
      <c r="D32" s="17"/>
      <c r="E32" s="17"/>
      <c r="F32" s="17"/>
      <c r="G32" s="17"/>
      <c r="H32" s="17"/>
      <c r="I32" s="17"/>
      <c r="J32" s="17"/>
      <c r="K32" s="52"/>
    </row>
    <row r="33" spans="1:11" ht="7.5" customHeight="1">
      <c r="A33" s="50"/>
      <c r="B33" s="20"/>
      <c r="C33" s="17"/>
      <c r="D33" s="17"/>
      <c r="E33" s="17"/>
      <c r="F33" s="17"/>
      <c r="G33" s="17"/>
      <c r="H33" s="17"/>
      <c r="I33" s="17"/>
      <c r="J33" s="17"/>
      <c r="K33" s="52"/>
    </row>
    <row r="34" spans="1:11">
      <c r="A34" s="787" t="s">
        <v>212</v>
      </c>
      <c r="B34" s="788"/>
      <c r="C34" s="788"/>
      <c r="D34" s="788"/>
      <c r="E34" s="788"/>
      <c r="F34" s="788"/>
      <c r="G34" s="788"/>
      <c r="H34" s="788"/>
      <c r="I34" s="788"/>
      <c r="J34" s="788"/>
      <c r="K34" s="789"/>
    </row>
    <row r="35" spans="1:11">
      <c r="A35" s="787" t="s">
        <v>192</v>
      </c>
      <c r="B35" s="788"/>
      <c r="C35" s="788"/>
      <c r="D35" s="788"/>
      <c r="E35" s="788"/>
      <c r="F35" s="788"/>
      <c r="G35" s="788"/>
      <c r="H35" s="788"/>
      <c r="I35" s="788"/>
      <c r="J35" s="788"/>
      <c r="K35" s="789"/>
    </row>
    <row r="36" spans="1:11">
      <c r="A36" s="50" t="s">
        <v>156</v>
      </c>
      <c r="B36" s="18" t="s">
        <v>347</v>
      </c>
      <c r="C36" s="9"/>
      <c r="D36" s="9"/>
      <c r="E36" s="9"/>
      <c r="F36" s="9"/>
      <c r="G36" s="9"/>
      <c r="H36" s="9"/>
      <c r="I36" s="9"/>
      <c r="J36" s="9"/>
      <c r="K36" s="40"/>
    </row>
    <row r="37" spans="1:11" ht="13.5" customHeight="1">
      <c r="A37" s="50" t="s">
        <v>157</v>
      </c>
      <c r="B37" s="18" t="s">
        <v>330</v>
      </c>
      <c r="C37" s="762" t="s">
        <v>329</v>
      </c>
      <c r="D37" s="762"/>
      <c r="E37" s="762"/>
      <c r="F37" s="762"/>
      <c r="G37" s="762"/>
      <c r="H37" s="783"/>
      <c r="I37" s="783"/>
      <c r="J37" s="783"/>
      <c r="K37" s="784"/>
    </row>
    <row r="38" spans="1:11" ht="12.75" customHeight="1">
      <c r="A38" s="50" t="s">
        <v>158</v>
      </c>
      <c r="B38" s="18" t="s">
        <v>56</v>
      </c>
      <c r="C38" s="762" t="s">
        <v>329</v>
      </c>
      <c r="D38" s="762"/>
      <c r="E38" s="762"/>
      <c r="F38" s="762"/>
      <c r="G38" s="762"/>
      <c r="H38" s="781"/>
      <c r="I38" s="781"/>
      <c r="J38" s="781"/>
      <c r="K38" s="782"/>
    </row>
    <row r="39" spans="1:11" ht="12.75" customHeight="1">
      <c r="A39" s="50" t="s">
        <v>159</v>
      </c>
      <c r="B39" s="18" t="s">
        <v>331</v>
      </c>
      <c r="C39" s="762" t="s">
        <v>329</v>
      </c>
      <c r="D39" s="762"/>
      <c r="E39" s="762"/>
      <c r="F39" s="762"/>
      <c r="G39" s="762"/>
      <c r="H39" s="783"/>
      <c r="I39" s="783"/>
      <c r="J39" s="783"/>
      <c r="K39" s="784"/>
    </row>
    <row r="40" spans="1:11" ht="12.75" customHeight="1">
      <c r="A40" s="50" t="s">
        <v>160</v>
      </c>
      <c r="B40" s="484" t="s">
        <v>381</v>
      </c>
      <c r="C40" s="785" t="s">
        <v>411</v>
      </c>
      <c r="D40" s="785"/>
      <c r="E40" s="785"/>
      <c r="F40" s="785"/>
      <c r="G40" s="785"/>
      <c r="H40" s="785"/>
      <c r="I40" s="785"/>
      <c r="J40" s="785"/>
      <c r="K40" s="786"/>
    </row>
    <row r="41" spans="1:11" ht="12.75" customHeight="1">
      <c r="A41" s="50"/>
      <c r="B41" s="484" t="s">
        <v>377</v>
      </c>
      <c r="C41" s="9"/>
      <c r="D41" s="9"/>
      <c r="E41" s="9"/>
      <c r="F41" s="9"/>
      <c r="G41" s="9"/>
      <c r="H41" s="9"/>
      <c r="I41" s="9"/>
      <c r="J41" s="9"/>
      <c r="K41" s="40"/>
    </row>
    <row r="42" spans="1:11" ht="6" customHeight="1">
      <c r="A42" s="50"/>
      <c r="B42" s="18"/>
      <c r="C42" s="11"/>
      <c r="D42" s="11"/>
      <c r="E42" s="11"/>
      <c r="F42" s="11"/>
      <c r="G42" s="11"/>
      <c r="H42" s="19"/>
      <c r="I42" s="19"/>
      <c r="J42" s="19"/>
      <c r="K42" s="39"/>
    </row>
    <row r="43" spans="1:11">
      <c r="A43" s="796" t="s">
        <v>193</v>
      </c>
      <c r="B43" s="797"/>
      <c r="C43" s="797"/>
      <c r="D43" s="797"/>
      <c r="E43" s="797"/>
      <c r="F43" s="797"/>
      <c r="G43" s="797"/>
      <c r="H43" s="797"/>
      <c r="I43" s="797"/>
      <c r="J43" s="797"/>
      <c r="K43" s="798"/>
    </row>
    <row r="44" spans="1:11" ht="12.75" customHeight="1">
      <c r="A44" s="50" t="s">
        <v>156</v>
      </c>
      <c r="B44" s="20" t="s">
        <v>333</v>
      </c>
      <c r="C44" s="762" t="s">
        <v>332</v>
      </c>
      <c r="D44" s="762"/>
      <c r="E44" s="762"/>
      <c r="F44" s="762"/>
      <c r="G44" s="762"/>
      <c r="H44" s="783"/>
      <c r="I44" s="783"/>
      <c r="J44" s="783"/>
      <c r="K44" s="784"/>
    </row>
    <row r="45" spans="1:11">
      <c r="A45" s="50" t="s">
        <v>157</v>
      </c>
      <c r="B45" s="20" t="s">
        <v>334</v>
      </c>
      <c r="C45" s="762" t="s">
        <v>166</v>
      </c>
      <c r="D45" s="762"/>
      <c r="E45" s="762"/>
      <c r="F45" s="762"/>
      <c r="G45" s="762"/>
      <c r="H45" s="781"/>
      <c r="I45" s="781"/>
      <c r="J45" s="781"/>
      <c r="K45" s="782"/>
    </row>
    <row r="46" spans="1:11" ht="12.75" customHeight="1">
      <c r="A46" s="50" t="s">
        <v>158</v>
      </c>
      <c r="B46" s="20" t="s">
        <v>0</v>
      </c>
      <c r="C46" s="762" t="s">
        <v>195</v>
      </c>
      <c r="D46" s="762"/>
      <c r="E46" s="762"/>
      <c r="F46" s="762"/>
      <c r="G46" s="762"/>
      <c r="H46" s="783"/>
      <c r="I46" s="783"/>
      <c r="J46" s="783"/>
      <c r="K46" s="784"/>
    </row>
    <row r="47" spans="1:11" ht="6" customHeight="1">
      <c r="A47" s="51"/>
      <c r="B47" s="17"/>
      <c r="C47" s="17"/>
      <c r="D47" s="17"/>
      <c r="E47" s="17"/>
      <c r="F47" s="17"/>
      <c r="G47" s="17"/>
      <c r="H47" s="17"/>
      <c r="I47" s="17"/>
      <c r="J47" s="17"/>
      <c r="K47" s="52"/>
    </row>
    <row r="48" spans="1:11" ht="12.75" customHeight="1">
      <c r="A48" s="53" t="s">
        <v>144</v>
      </c>
      <c r="B48" s="1"/>
      <c r="C48" s="1"/>
      <c r="D48" s="17"/>
      <c r="E48" s="17"/>
      <c r="F48" s="17"/>
      <c r="G48" s="17"/>
      <c r="H48" s="17"/>
      <c r="I48" s="17"/>
      <c r="J48" s="17"/>
      <c r="K48" s="52"/>
    </row>
    <row r="49" spans="1:11" ht="12.75" customHeight="1">
      <c r="A49" s="50" t="s">
        <v>157</v>
      </c>
      <c r="B49" s="8" t="s">
        <v>145</v>
      </c>
      <c r="C49" s="9"/>
      <c r="D49" s="9"/>
      <c r="E49" s="9"/>
      <c r="F49" s="9"/>
      <c r="G49" s="9"/>
      <c r="H49" s="9"/>
      <c r="I49" s="9"/>
      <c r="J49" s="9"/>
      <c r="K49" s="40"/>
    </row>
    <row r="50" spans="1:11" ht="12.75" customHeight="1">
      <c r="A50" s="50" t="s">
        <v>158</v>
      </c>
      <c r="B50" s="8" t="s">
        <v>146</v>
      </c>
      <c r="C50" s="9"/>
      <c r="D50" s="9"/>
      <c r="E50" s="9"/>
      <c r="F50" s="9"/>
      <c r="G50" s="9"/>
      <c r="H50" s="9"/>
      <c r="I50" s="9"/>
      <c r="J50" s="9"/>
      <c r="K50" s="40"/>
    </row>
    <row r="51" spans="1:11">
      <c r="A51" s="50" t="s">
        <v>159</v>
      </c>
      <c r="B51" s="8" t="s">
        <v>147</v>
      </c>
      <c r="C51" s="17"/>
      <c r="D51" s="17"/>
      <c r="E51" s="17"/>
      <c r="F51" s="17"/>
      <c r="G51" s="17"/>
      <c r="H51" s="17"/>
      <c r="I51" s="17"/>
      <c r="J51" s="17"/>
      <c r="K51" s="52"/>
    </row>
    <row r="52" spans="1:11">
      <c r="A52" s="50" t="s">
        <v>160</v>
      </c>
      <c r="B52" s="8" t="s">
        <v>148</v>
      </c>
      <c r="C52" s="17"/>
      <c r="D52" s="17"/>
      <c r="E52" s="17"/>
      <c r="F52" s="17"/>
      <c r="G52" s="17"/>
      <c r="H52" s="17"/>
      <c r="I52" s="17"/>
      <c r="J52" s="17"/>
      <c r="K52" s="52"/>
    </row>
    <row r="53" spans="1:11">
      <c r="A53" s="50" t="s">
        <v>161</v>
      </c>
      <c r="B53" s="8" t="s">
        <v>149</v>
      </c>
      <c r="C53" s="17"/>
      <c r="D53" s="17"/>
      <c r="E53" s="17"/>
      <c r="F53" s="17"/>
      <c r="G53" s="17"/>
      <c r="H53" s="17"/>
      <c r="I53" s="17"/>
      <c r="J53" s="17"/>
      <c r="K53" s="52"/>
    </row>
    <row r="54" spans="1:11">
      <c r="A54" s="55" t="s">
        <v>162</v>
      </c>
      <c r="B54" s="56" t="s">
        <v>194</v>
      </c>
      <c r="C54" s="17"/>
      <c r="D54" s="17"/>
      <c r="E54" s="17"/>
      <c r="F54" s="17"/>
      <c r="G54" s="17"/>
      <c r="H54" s="17"/>
      <c r="I54" s="17"/>
      <c r="J54" s="17"/>
      <c r="K54" s="52"/>
    </row>
    <row r="55" spans="1:11" ht="5.25" customHeight="1">
      <c r="A55" s="50"/>
      <c r="B55" s="18"/>
      <c r="C55" s="11"/>
      <c r="D55" s="11"/>
      <c r="E55" s="11"/>
      <c r="F55" s="11"/>
      <c r="G55" s="11"/>
      <c r="H55" s="19"/>
      <c r="I55" s="19"/>
      <c r="J55" s="19"/>
      <c r="K55" s="39"/>
    </row>
    <row r="56" spans="1:11">
      <c r="A56" s="778" t="s">
        <v>405</v>
      </c>
      <c r="B56" s="779"/>
      <c r="C56" s="779"/>
      <c r="D56" s="779"/>
      <c r="E56" s="779"/>
      <c r="F56" s="779"/>
      <c r="G56" s="779"/>
      <c r="H56" s="779"/>
      <c r="I56" s="779"/>
      <c r="J56" s="779"/>
      <c r="K56" s="780"/>
    </row>
    <row r="57" spans="1:11" ht="12.75" customHeight="1">
      <c r="A57" s="778" t="s">
        <v>211</v>
      </c>
      <c r="B57" s="779"/>
      <c r="C57" s="779"/>
      <c r="D57" s="779"/>
      <c r="E57" s="779"/>
      <c r="F57" s="779"/>
      <c r="G57" s="779"/>
      <c r="H57" s="779"/>
      <c r="I57" s="779"/>
      <c r="J57" s="779"/>
      <c r="K57" s="780"/>
    </row>
    <row r="58" spans="1:11" ht="6.75" customHeight="1">
      <c r="A58" s="55"/>
      <c r="B58" s="56"/>
      <c r="C58" s="17"/>
      <c r="D58" s="17"/>
      <c r="E58" s="17"/>
      <c r="F58" s="17"/>
      <c r="G58" s="17"/>
      <c r="H58" s="17"/>
      <c r="I58" s="17"/>
      <c r="J58" s="17"/>
      <c r="K58" s="52"/>
    </row>
    <row r="59" spans="1:11">
      <c r="A59" s="671" t="s">
        <v>407</v>
      </c>
      <c r="B59" s="672"/>
      <c r="C59" s="672"/>
      <c r="D59" s="672"/>
      <c r="E59" s="672"/>
      <c r="F59" s="672"/>
      <c r="G59" s="672"/>
      <c r="H59" s="672"/>
      <c r="I59" s="672"/>
      <c r="J59" s="672"/>
      <c r="K59" s="673"/>
    </row>
    <row r="60" spans="1:11" ht="12.75" customHeight="1">
      <c r="A60" s="51"/>
      <c r="B60" s="762" t="s">
        <v>348</v>
      </c>
      <c r="C60" s="762"/>
      <c r="D60" s="762"/>
      <c r="E60" s="762"/>
      <c r="F60" s="762"/>
      <c r="G60" s="762"/>
      <c r="H60" s="762"/>
      <c r="I60" s="762"/>
      <c r="J60" s="762"/>
      <c r="K60" s="763"/>
    </row>
    <row r="61" spans="1:11">
      <c r="A61" s="51"/>
      <c r="B61" s="762"/>
      <c r="C61" s="762"/>
      <c r="D61" s="762"/>
      <c r="E61" s="762"/>
      <c r="F61" s="762"/>
      <c r="G61" s="762"/>
      <c r="H61" s="762"/>
      <c r="I61" s="762"/>
      <c r="J61" s="762"/>
      <c r="K61" s="763"/>
    </row>
    <row r="62" spans="1:11">
      <c r="A62" s="54" t="s">
        <v>408</v>
      </c>
      <c r="B62" s="8"/>
      <c r="C62" s="17"/>
      <c r="D62" s="17"/>
      <c r="E62" s="17"/>
      <c r="F62" s="17"/>
      <c r="G62" s="17"/>
      <c r="H62" s="17"/>
      <c r="I62" s="17"/>
      <c r="J62" s="17"/>
      <c r="K62" s="52"/>
    </row>
    <row r="63" spans="1:11" ht="12.75" customHeight="1">
      <c r="A63" s="51"/>
      <c r="B63" s="762" t="s">
        <v>406</v>
      </c>
      <c r="C63" s="762"/>
      <c r="D63" s="762"/>
      <c r="E63" s="762"/>
      <c r="F63" s="762"/>
      <c r="G63" s="762"/>
      <c r="H63" s="762"/>
      <c r="I63" s="762"/>
      <c r="J63" s="762"/>
      <c r="K63" s="763"/>
    </row>
    <row r="64" spans="1:11">
      <c r="A64" s="51"/>
      <c r="B64" s="762"/>
      <c r="C64" s="762"/>
      <c r="D64" s="762"/>
      <c r="E64" s="762"/>
      <c r="F64" s="762"/>
      <c r="G64" s="762"/>
      <c r="H64" s="762"/>
      <c r="I64" s="762"/>
      <c r="J64" s="762"/>
      <c r="K64" s="763"/>
    </row>
    <row r="65" spans="1:11">
      <c r="A65" s="54" t="s">
        <v>409</v>
      </c>
      <c r="B65" s="17"/>
      <c r="C65" s="17"/>
      <c r="D65" s="17"/>
      <c r="E65" s="17"/>
      <c r="F65" s="17"/>
      <c r="G65" s="17"/>
      <c r="H65" s="17"/>
      <c r="I65" s="17"/>
      <c r="J65" s="17"/>
      <c r="K65" s="52"/>
    </row>
    <row r="66" spans="1:11" ht="12.75" customHeight="1">
      <c r="A66" s="51"/>
      <c r="B66" s="762" t="s">
        <v>349</v>
      </c>
      <c r="C66" s="762"/>
      <c r="D66" s="762"/>
      <c r="E66" s="762"/>
      <c r="F66" s="762"/>
      <c r="G66" s="762"/>
      <c r="H66" s="762"/>
      <c r="I66" s="762"/>
      <c r="J66" s="762"/>
      <c r="K66" s="763"/>
    </row>
    <row r="67" spans="1:11">
      <c r="A67" s="51"/>
      <c r="B67" s="762"/>
      <c r="C67" s="762"/>
      <c r="D67" s="762"/>
      <c r="E67" s="762"/>
      <c r="F67" s="762"/>
      <c r="G67" s="762"/>
      <c r="H67" s="762"/>
      <c r="I67" s="762"/>
      <c r="J67" s="762"/>
      <c r="K67" s="763"/>
    </row>
    <row r="68" spans="1:11">
      <c r="A68" s="51"/>
      <c r="B68" s="762"/>
      <c r="C68" s="762"/>
      <c r="D68" s="762"/>
      <c r="E68" s="762"/>
      <c r="F68" s="762"/>
      <c r="G68" s="762"/>
      <c r="H68" s="762"/>
      <c r="I68" s="762"/>
      <c r="J68" s="762"/>
      <c r="K68" s="763"/>
    </row>
    <row r="69" spans="1:11">
      <c r="A69" s="51"/>
      <c r="B69" s="762"/>
      <c r="C69" s="762"/>
      <c r="D69" s="762"/>
      <c r="E69" s="762"/>
      <c r="F69" s="762"/>
      <c r="G69" s="762"/>
      <c r="H69" s="762"/>
      <c r="I69" s="762"/>
      <c r="J69" s="762"/>
      <c r="K69" s="763"/>
    </row>
    <row r="70" spans="1:11" ht="6.75" customHeight="1">
      <c r="A70" s="51"/>
      <c r="B70" s="11"/>
      <c r="C70" s="11"/>
      <c r="D70" s="11"/>
      <c r="E70" s="11"/>
      <c r="F70" s="11"/>
      <c r="G70" s="11"/>
      <c r="H70" s="11"/>
      <c r="I70" s="11"/>
      <c r="J70" s="11"/>
      <c r="K70" s="34"/>
    </row>
    <row r="71" spans="1:11">
      <c r="A71" s="768" t="s">
        <v>204</v>
      </c>
      <c r="B71" s="769"/>
      <c r="C71" s="769"/>
      <c r="D71" s="769"/>
      <c r="E71" s="769"/>
      <c r="F71" s="769"/>
      <c r="G71" s="769"/>
      <c r="H71" s="769"/>
      <c r="I71" s="769"/>
      <c r="J71" s="769"/>
      <c r="K71" s="770"/>
    </row>
    <row r="72" spans="1:11">
      <c r="A72" s="768"/>
      <c r="B72" s="769"/>
      <c r="C72" s="769"/>
      <c r="D72" s="769"/>
      <c r="E72" s="769"/>
      <c r="F72" s="769"/>
      <c r="G72" s="769"/>
      <c r="H72" s="769"/>
      <c r="I72" s="769"/>
      <c r="J72" s="769"/>
      <c r="K72" s="770"/>
    </row>
    <row r="73" spans="1:11">
      <c r="A73" s="768"/>
      <c r="B73" s="769"/>
      <c r="C73" s="769"/>
      <c r="D73" s="769"/>
      <c r="E73" s="769"/>
      <c r="F73" s="769"/>
      <c r="G73" s="769"/>
      <c r="H73" s="769"/>
      <c r="I73" s="769"/>
      <c r="J73" s="769"/>
      <c r="K73" s="770"/>
    </row>
    <row r="74" spans="1:11" ht="12.75" customHeight="1">
      <c r="A74" s="771"/>
      <c r="B74" s="772"/>
      <c r="C74" s="772"/>
      <c r="D74" s="772"/>
      <c r="E74" s="772"/>
      <c r="F74" s="772"/>
      <c r="G74" s="772"/>
      <c r="H74" s="772"/>
      <c r="I74" s="772"/>
      <c r="J74" s="772"/>
      <c r="K74" s="773"/>
    </row>
    <row r="75" spans="1:11" ht="15.75" customHeight="1" thickBot="1">
      <c r="A75" s="765" t="s">
        <v>155</v>
      </c>
      <c r="B75" s="766"/>
      <c r="C75" s="766"/>
      <c r="D75" s="766"/>
      <c r="E75" s="766"/>
      <c r="F75" s="766"/>
      <c r="G75" s="766"/>
      <c r="H75" s="766"/>
      <c r="I75" s="766"/>
      <c r="J75" s="766"/>
      <c r="K75" s="767"/>
    </row>
    <row r="76" spans="1:11" ht="15">
      <c r="A76" s="764" t="s">
        <v>404</v>
      </c>
      <c r="B76" s="764"/>
      <c r="C76" s="764"/>
      <c r="D76" s="764"/>
      <c r="E76" s="764"/>
      <c r="F76" s="764"/>
      <c r="G76" s="764"/>
      <c r="H76" s="764"/>
      <c r="I76" s="764"/>
      <c r="J76" s="764"/>
      <c r="K76" s="764"/>
    </row>
    <row r="77" spans="1:11">
      <c r="A77" s="15"/>
      <c r="B77" s="15"/>
      <c r="C77" s="15"/>
      <c r="D77" s="15"/>
      <c r="E77" s="15"/>
      <c r="F77" s="15"/>
      <c r="G77" s="15"/>
      <c r="H77" s="15"/>
      <c r="I77" s="15"/>
      <c r="J77" s="15"/>
      <c r="K77" s="15"/>
    </row>
    <row r="78" spans="1:11">
      <c r="A78" s="15"/>
      <c r="B78" s="15"/>
      <c r="C78" s="15"/>
      <c r="D78" s="15"/>
      <c r="E78" s="15"/>
      <c r="F78" s="15"/>
      <c r="G78" s="15"/>
      <c r="H78" s="15"/>
      <c r="I78" s="15"/>
      <c r="J78" s="15"/>
      <c r="K78" s="15"/>
    </row>
    <row r="79" spans="1:11">
      <c r="A79" s="15"/>
      <c r="B79" s="15"/>
      <c r="C79" s="15"/>
      <c r="D79" s="15"/>
      <c r="E79" s="15"/>
      <c r="F79" s="15"/>
      <c r="G79" s="15"/>
      <c r="H79" s="15"/>
      <c r="I79" s="15"/>
      <c r="J79" s="15"/>
      <c r="K79" s="15"/>
    </row>
    <row r="80" spans="1:11">
      <c r="A80" s="15"/>
      <c r="B80" s="15"/>
      <c r="C80" s="15"/>
      <c r="D80" s="15"/>
      <c r="E80" s="15"/>
      <c r="F80" s="15"/>
      <c r="G80" s="15"/>
      <c r="H80" s="15"/>
      <c r="I80" s="15"/>
      <c r="J80" s="15"/>
      <c r="K80" s="15"/>
    </row>
    <row r="81" spans="1:11">
      <c r="A81" s="15"/>
      <c r="B81" s="15"/>
      <c r="C81" s="15"/>
      <c r="D81" s="15"/>
      <c r="E81" s="15"/>
      <c r="F81" s="15"/>
      <c r="G81" s="15"/>
      <c r="H81" s="15"/>
      <c r="I81" s="15"/>
      <c r="J81" s="15"/>
      <c r="K81" s="15"/>
    </row>
    <row r="82" spans="1:11">
      <c r="A82" s="15"/>
      <c r="B82" s="15"/>
      <c r="C82" s="15"/>
      <c r="D82" s="15"/>
      <c r="E82" s="15"/>
      <c r="F82" s="15"/>
      <c r="G82" s="15"/>
      <c r="H82" s="15"/>
      <c r="I82" s="15"/>
      <c r="J82" s="15"/>
      <c r="K82" s="15"/>
    </row>
    <row r="83" spans="1:11">
      <c r="A83" s="15"/>
      <c r="B83" s="15"/>
      <c r="C83" s="15"/>
      <c r="D83" s="15"/>
      <c r="E83" s="15"/>
      <c r="F83" s="15"/>
      <c r="G83" s="15"/>
      <c r="H83" s="15"/>
      <c r="I83" s="15"/>
      <c r="J83" s="15"/>
      <c r="K83" s="15"/>
    </row>
    <row r="84" spans="1:11">
      <c r="A84" s="15"/>
      <c r="B84" s="15"/>
      <c r="C84" s="15"/>
      <c r="D84" s="15"/>
      <c r="E84" s="15"/>
      <c r="F84" s="15"/>
      <c r="G84" s="15"/>
      <c r="H84" s="15"/>
      <c r="I84" s="15"/>
      <c r="J84" s="15"/>
      <c r="K84" s="15"/>
    </row>
    <row r="85" spans="1:11">
      <c r="A85" s="15"/>
      <c r="B85" s="15"/>
      <c r="C85" s="15"/>
      <c r="D85" s="15"/>
      <c r="E85" s="15"/>
      <c r="F85" s="15"/>
      <c r="G85" s="15"/>
      <c r="H85" s="15"/>
      <c r="I85" s="15"/>
      <c r="J85" s="15"/>
      <c r="K85" s="15"/>
    </row>
    <row r="86" spans="1:11">
      <c r="A86" s="15"/>
      <c r="B86" s="15"/>
      <c r="C86" s="15"/>
      <c r="D86" s="15"/>
      <c r="E86" s="15"/>
      <c r="F86" s="15"/>
      <c r="G86" s="15"/>
      <c r="H86" s="15"/>
      <c r="I86" s="15"/>
      <c r="J86" s="15"/>
      <c r="K86" s="15"/>
    </row>
    <row r="87" spans="1:11">
      <c r="A87" s="15"/>
      <c r="B87" s="15"/>
      <c r="C87" s="15"/>
      <c r="D87" s="15"/>
      <c r="E87" s="15"/>
      <c r="F87" s="15"/>
      <c r="G87" s="15"/>
      <c r="H87" s="15"/>
      <c r="I87" s="15"/>
      <c r="J87" s="15"/>
      <c r="K87" s="15"/>
    </row>
    <row r="88" spans="1:11">
      <c r="A88" s="15"/>
      <c r="B88" s="15"/>
      <c r="C88" s="15"/>
      <c r="D88" s="15"/>
      <c r="E88" s="15"/>
      <c r="F88" s="15"/>
      <c r="G88" s="15"/>
      <c r="H88" s="15"/>
      <c r="I88" s="15"/>
      <c r="J88" s="15"/>
      <c r="K88" s="15"/>
    </row>
    <row r="89" spans="1:11">
      <c r="A89" s="15"/>
      <c r="B89" s="15"/>
      <c r="C89" s="15"/>
      <c r="D89" s="15"/>
      <c r="E89" s="15"/>
      <c r="F89" s="15"/>
      <c r="G89" s="15"/>
      <c r="H89" s="15"/>
      <c r="I89" s="15"/>
      <c r="J89" s="15"/>
      <c r="K89" s="15"/>
    </row>
    <row r="90" spans="1:11">
      <c r="A90" s="15"/>
      <c r="B90" s="15"/>
      <c r="C90" s="15"/>
      <c r="D90" s="15"/>
      <c r="E90" s="15"/>
      <c r="F90" s="15"/>
      <c r="G90" s="15"/>
      <c r="H90" s="15"/>
      <c r="I90" s="15"/>
      <c r="J90" s="15"/>
      <c r="K90" s="15"/>
    </row>
    <row r="91" spans="1:11">
      <c r="A91" s="15"/>
      <c r="B91" s="15"/>
      <c r="C91" s="15"/>
      <c r="D91" s="15"/>
      <c r="E91" s="15"/>
      <c r="F91" s="15"/>
      <c r="G91" s="15"/>
      <c r="H91" s="15"/>
      <c r="I91" s="15"/>
      <c r="J91" s="15"/>
      <c r="K91" s="15"/>
    </row>
    <row r="92" spans="1:11">
      <c r="A92" s="15"/>
      <c r="B92" s="15"/>
      <c r="C92" s="15"/>
      <c r="D92" s="15"/>
      <c r="E92" s="15"/>
      <c r="F92" s="15"/>
      <c r="G92" s="15"/>
      <c r="H92" s="15"/>
      <c r="I92" s="15"/>
      <c r="J92" s="15"/>
      <c r="K92" s="15"/>
    </row>
    <row r="93" spans="1:11">
      <c r="A93" s="15"/>
      <c r="B93" s="15"/>
      <c r="C93" s="15"/>
      <c r="D93" s="15"/>
      <c r="E93" s="15"/>
      <c r="F93" s="15"/>
      <c r="G93" s="15"/>
      <c r="H93" s="15"/>
      <c r="I93" s="15"/>
      <c r="J93" s="15"/>
      <c r="K93" s="15"/>
    </row>
    <row r="94" spans="1:11">
      <c r="A94" s="15"/>
      <c r="B94" s="15"/>
      <c r="C94" s="15"/>
      <c r="D94" s="15"/>
      <c r="E94" s="15"/>
      <c r="F94" s="15"/>
      <c r="G94" s="15"/>
      <c r="H94" s="15"/>
      <c r="I94" s="15"/>
      <c r="J94" s="15"/>
      <c r="K94" s="15"/>
    </row>
    <row r="95" spans="1:11">
      <c r="A95" s="15"/>
      <c r="B95" s="15"/>
      <c r="C95" s="15"/>
      <c r="D95" s="15"/>
      <c r="E95" s="15"/>
      <c r="F95" s="15"/>
      <c r="G95" s="15"/>
      <c r="H95" s="15"/>
      <c r="I95" s="15"/>
      <c r="J95" s="15"/>
      <c r="K95" s="15"/>
    </row>
    <row r="96" spans="1:11">
      <c r="A96" s="15"/>
      <c r="B96" s="15"/>
      <c r="C96" s="15"/>
      <c r="D96" s="15"/>
      <c r="E96" s="15"/>
      <c r="F96" s="15"/>
      <c r="G96" s="15"/>
      <c r="H96" s="15"/>
      <c r="I96" s="15"/>
      <c r="J96" s="15"/>
      <c r="K96" s="15"/>
    </row>
    <row r="97" spans="1:11">
      <c r="A97" s="15"/>
      <c r="B97" s="15"/>
      <c r="C97" s="15"/>
      <c r="D97" s="15"/>
      <c r="E97" s="15"/>
      <c r="F97" s="15"/>
      <c r="G97" s="15"/>
      <c r="H97" s="15"/>
      <c r="I97" s="15"/>
      <c r="J97" s="15"/>
      <c r="K97" s="15"/>
    </row>
    <row r="98" spans="1:11">
      <c r="A98" s="15"/>
      <c r="B98" s="15"/>
      <c r="C98" s="15"/>
      <c r="D98" s="15"/>
      <c r="E98" s="15"/>
      <c r="F98" s="15"/>
      <c r="G98" s="15"/>
      <c r="H98" s="15"/>
      <c r="I98" s="15"/>
      <c r="J98" s="15"/>
      <c r="K98" s="15"/>
    </row>
    <row r="99" spans="1:11">
      <c r="A99" s="15"/>
      <c r="B99" s="15"/>
      <c r="C99" s="15"/>
      <c r="D99" s="15"/>
      <c r="E99" s="15"/>
      <c r="F99" s="15"/>
      <c r="G99" s="15"/>
      <c r="H99" s="15"/>
      <c r="I99" s="15"/>
      <c r="J99" s="15"/>
      <c r="K99" s="15"/>
    </row>
    <row r="100" spans="1:11">
      <c r="A100" s="15"/>
      <c r="B100" s="15"/>
      <c r="C100" s="15"/>
      <c r="D100" s="15"/>
      <c r="E100" s="15"/>
      <c r="F100" s="15"/>
      <c r="G100" s="15"/>
      <c r="H100" s="15"/>
      <c r="I100" s="15"/>
      <c r="J100" s="15"/>
      <c r="K100" s="15"/>
    </row>
    <row r="101" spans="1:11">
      <c r="A101" s="15"/>
      <c r="B101" s="15"/>
      <c r="C101" s="15"/>
      <c r="D101" s="15"/>
      <c r="E101" s="15"/>
      <c r="F101" s="15"/>
      <c r="G101" s="15"/>
      <c r="H101" s="15"/>
      <c r="I101" s="15"/>
      <c r="J101" s="15"/>
      <c r="K101" s="15"/>
    </row>
    <row r="102" spans="1:11">
      <c r="A102" s="15"/>
      <c r="B102" s="15"/>
      <c r="C102" s="15"/>
      <c r="D102" s="15"/>
      <c r="E102" s="15"/>
      <c r="F102" s="15"/>
      <c r="G102" s="15"/>
      <c r="H102" s="15"/>
      <c r="I102" s="15"/>
      <c r="J102" s="15"/>
      <c r="K102" s="15"/>
    </row>
    <row r="103" spans="1:11">
      <c r="A103" s="15"/>
      <c r="B103" s="15"/>
      <c r="C103" s="15"/>
      <c r="D103" s="15"/>
      <c r="E103" s="15"/>
      <c r="F103" s="15"/>
      <c r="G103" s="15"/>
      <c r="H103" s="15"/>
      <c r="I103" s="15"/>
      <c r="J103" s="15"/>
      <c r="K103" s="15"/>
    </row>
    <row r="104" spans="1:11">
      <c r="A104" s="15"/>
      <c r="B104" s="15"/>
      <c r="C104" s="15"/>
      <c r="D104" s="15"/>
      <c r="E104" s="15"/>
      <c r="F104" s="15"/>
      <c r="G104" s="15"/>
      <c r="H104" s="15"/>
      <c r="I104" s="15"/>
      <c r="J104" s="15"/>
      <c r="K104" s="15"/>
    </row>
    <row r="105" spans="1:11">
      <c r="A105" s="15"/>
      <c r="B105" s="15"/>
      <c r="C105" s="15"/>
      <c r="D105" s="15"/>
      <c r="E105" s="15"/>
      <c r="F105" s="15"/>
      <c r="G105" s="15"/>
      <c r="H105" s="15"/>
      <c r="I105" s="15"/>
      <c r="J105" s="15"/>
      <c r="K105" s="15"/>
    </row>
    <row r="106" spans="1:11">
      <c r="A106" s="15"/>
      <c r="B106" s="15"/>
      <c r="C106" s="15"/>
      <c r="D106" s="15"/>
      <c r="E106" s="15"/>
      <c r="F106" s="15"/>
      <c r="G106" s="15"/>
      <c r="H106" s="15"/>
      <c r="I106" s="15"/>
      <c r="J106" s="15"/>
      <c r="K106" s="15"/>
    </row>
    <row r="107" spans="1:11">
      <c r="A107" s="15"/>
      <c r="B107" s="15"/>
      <c r="C107" s="15"/>
      <c r="D107" s="15"/>
      <c r="E107" s="15"/>
      <c r="F107" s="15"/>
      <c r="G107" s="15"/>
      <c r="H107" s="15"/>
      <c r="I107" s="15"/>
      <c r="J107" s="15"/>
      <c r="K107" s="15"/>
    </row>
    <row r="108" spans="1:11">
      <c r="A108" s="15"/>
      <c r="B108" s="15"/>
      <c r="C108" s="15"/>
      <c r="D108" s="15"/>
      <c r="E108" s="15"/>
      <c r="F108" s="15"/>
      <c r="G108" s="15"/>
      <c r="H108" s="15"/>
      <c r="I108" s="15"/>
      <c r="J108" s="15"/>
      <c r="K108" s="15"/>
    </row>
    <row r="109" spans="1:11">
      <c r="A109" s="15"/>
      <c r="B109" s="15"/>
      <c r="C109" s="15"/>
      <c r="D109" s="15"/>
      <c r="E109" s="15"/>
      <c r="F109" s="15"/>
      <c r="G109" s="15"/>
      <c r="H109" s="15"/>
      <c r="I109" s="15"/>
      <c r="J109" s="15"/>
      <c r="K109" s="15"/>
    </row>
    <row r="110" spans="1:11">
      <c r="A110" s="15"/>
      <c r="B110" s="15"/>
      <c r="C110" s="15"/>
      <c r="D110" s="15"/>
      <c r="E110" s="15"/>
      <c r="F110" s="15"/>
      <c r="G110" s="15"/>
      <c r="H110" s="15"/>
      <c r="I110" s="15"/>
      <c r="J110" s="15"/>
      <c r="K110" s="15"/>
    </row>
    <row r="111" spans="1:11">
      <c r="A111" s="15"/>
      <c r="B111" s="15"/>
      <c r="C111" s="15"/>
      <c r="D111" s="15"/>
      <c r="E111" s="15"/>
      <c r="F111" s="15"/>
      <c r="G111" s="15"/>
      <c r="H111" s="15"/>
      <c r="I111" s="15"/>
      <c r="J111" s="15"/>
      <c r="K111" s="15"/>
    </row>
    <row r="112" spans="1:11">
      <c r="A112" s="15"/>
      <c r="B112" s="15"/>
      <c r="C112" s="15"/>
      <c r="D112" s="15"/>
      <c r="E112" s="15"/>
      <c r="F112" s="15"/>
      <c r="G112" s="15"/>
      <c r="H112" s="15"/>
      <c r="I112" s="15"/>
      <c r="J112" s="15"/>
      <c r="K112" s="15"/>
    </row>
    <row r="113" spans="1:11">
      <c r="A113" s="15"/>
      <c r="B113" s="15"/>
      <c r="C113" s="15"/>
      <c r="D113" s="15"/>
      <c r="E113" s="15"/>
      <c r="F113" s="15"/>
      <c r="G113" s="15"/>
      <c r="H113" s="15"/>
      <c r="I113" s="15"/>
      <c r="J113" s="15"/>
      <c r="K113" s="15"/>
    </row>
    <row r="114" spans="1:11">
      <c r="A114" s="15"/>
      <c r="B114" s="15"/>
      <c r="C114" s="15"/>
      <c r="D114" s="15"/>
      <c r="E114" s="15"/>
      <c r="F114" s="15"/>
      <c r="G114" s="15"/>
      <c r="H114" s="15"/>
      <c r="I114" s="15"/>
      <c r="J114" s="15"/>
      <c r="K114" s="15"/>
    </row>
    <row r="115" spans="1:11">
      <c r="A115" s="15"/>
      <c r="B115" s="15"/>
      <c r="C115" s="15"/>
      <c r="D115" s="15"/>
      <c r="E115" s="15"/>
      <c r="F115" s="15"/>
      <c r="G115" s="15"/>
      <c r="H115" s="15"/>
      <c r="I115" s="15"/>
      <c r="J115" s="15"/>
      <c r="K115" s="15"/>
    </row>
    <row r="116" spans="1:11">
      <c r="A116" s="15"/>
      <c r="B116" s="15"/>
      <c r="C116" s="15"/>
      <c r="D116" s="15"/>
      <c r="E116" s="15"/>
      <c r="F116" s="15"/>
      <c r="G116" s="15"/>
      <c r="H116" s="15"/>
      <c r="I116" s="15"/>
      <c r="J116" s="15"/>
      <c r="K116" s="15"/>
    </row>
    <row r="117" spans="1:11">
      <c r="A117" s="15"/>
      <c r="B117" s="15"/>
      <c r="C117" s="15"/>
      <c r="D117" s="15"/>
      <c r="E117" s="15"/>
      <c r="F117" s="15"/>
      <c r="G117" s="15"/>
      <c r="H117" s="15"/>
      <c r="I117" s="15"/>
      <c r="J117" s="15"/>
      <c r="K117" s="15"/>
    </row>
    <row r="118" spans="1:11">
      <c r="A118" s="15"/>
      <c r="B118" s="15"/>
      <c r="C118" s="15"/>
      <c r="D118" s="15"/>
      <c r="E118" s="15"/>
      <c r="F118" s="15"/>
      <c r="G118" s="15"/>
      <c r="H118" s="15"/>
      <c r="I118" s="15"/>
      <c r="J118" s="15"/>
      <c r="K118" s="15"/>
    </row>
    <row r="119" spans="1:11">
      <c r="A119" s="15"/>
      <c r="B119" s="15"/>
      <c r="C119" s="15"/>
      <c r="D119" s="15"/>
      <c r="E119" s="15"/>
      <c r="F119" s="15"/>
      <c r="G119" s="15"/>
      <c r="H119" s="15"/>
      <c r="I119" s="15"/>
      <c r="J119" s="15"/>
      <c r="K119" s="15"/>
    </row>
    <row r="120" spans="1:11">
      <c r="A120" s="15"/>
      <c r="B120" s="15"/>
      <c r="C120" s="15"/>
      <c r="D120" s="15"/>
      <c r="E120" s="15"/>
      <c r="F120" s="15"/>
      <c r="G120" s="15"/>
      <c r="H120" s="15"/>
      <c r="I120" s="15"/>
      <c r="J120" s="15"/>
      <c r="K120" s="15"/>
    </row>
    <row r="121" spans="1:11">
      <c r="A121" s="15"/>
      <c r="B121" s="15"/>
      <c r="C121" s="15"/>
      <c r="D121" s="15"/>
      <c r="E121" s="15"/>
      <c r="F121" s="15"/>
      <c r="G121" s="15"/>
      <c r="H121" s="15"/>
      <c r="I121" s="15"/>
      <c r="J121" s="15"/>
      <c r="K121" s="15"/>
    </row>
    <row r="122" spans="1:11">
      <c r="A122" s="15"/>
      <c r="B122" s="15"/>
      <c r="C122" s="15"/>
      <c r="D122" s="15"/>
      <c r="E122" s="15"/>
      <c r="F122" s="15"/>
      <c r="G122" s="15"/>
      <c r="H122" s="15"/>
      <c r="I122" s="15"/>
      <c r="J122" s="15"/>
      <c r="K122" s="15"/>
    </row>
    <row r="123" spans="1:11">
      <c r="A123" s="15"/>
      <c r="B123" s="15"/>
      <c r="C123" s="15"/>
      <c r="D123" s="15"/>
      <c r="E123" s="15"/>
      <c r="F123" s="15"/>
      <c r="G123" s="15"/>
      <c r="H123" s="15"/>
      <c r="I123" s="15"/>
      <c r="J123" s="15"/>
      <c r="K123" s="15"/>
    </row>
    <row r="124" spans="1:11">
      <c r="A124" s="15"/>
      <c r="B124" s="15"/>
      <c r="C124" s="15"/>
      <c r="D124" s="15"/>
      <c r="E124" s="15"/>
      <c r="F124" s="15"/>
      <c r="G124" s="15"/>
      <c r="H124" s="15"/>
      <c r="I124" s="15"/>
      <c r="J124" s="15"/>
      <c r="K124" s="15"/>
    </row>
    <row r="125" spans="1:11">
      <c r="A125" s="15"/>
      <c r="B125" s="15"/>
      <c r="C125" s="15"/>
      <c r="D125" s="15"/>
      <c r="E125" s="15"/>
      <c r="F125" s="15"/>
      <c r="G125" s="15"/>
      <c r="H125" s="15"/>
      <c r="I125" s="15"/>
      <c r="J125" s="15"/>
      <c r="K125" s="15"/>
    </row>
    <row r="126" spans="1:11">
      <c r="A126" s="15"/>
      <c r="B126" s="15"/>
      <c r="C126" s="15"/>
      <c r="D126" s="15"/>
      <c r="E126" s="15"/>
      <c r="F126" s="15"/>
      <c r="G126" s="15"/>
      <c r="H126" s="15"/>
      <c r="I126" s="15"/>
      <c r="J126" s="15"/>
      <c r="K126" s="15"/>
    </row>
    <row r="127" spans="1:11">
      <c r="A127" s="15"/>
      <c r="B127" s="15"/>
      <c r="C127" s="15"/>
      <c r="D127" s="15"/>
      <c r="E127" s="15"/>
      <c r="F127" s="15"/>
      <c r="G127" s="15"/>
      <c r="H127" s="15"/>
      <c r="I127" s="15"/>
      <c r="J127" s="15"/>
      <c r="K127" s="15"/>
    </row>
    <row r="128" spans="1:11">
      <c r="A128" s="15"/>
      <c r="B128" s="15"/>
      <c r="C128" s="15"/>
      <c r="D128" s="15"/>
      <c r="E128" s="15"/>
      <c r="F128" s="15"/>
      <c r="G128" s="15"/>
      <c r="H128" s="15"/>
      <c r="I128" s="15"/>
      <c r="J128" s="15"/>
      <c r="K128" s="15"/>
    </row>
    <row r="129" spans="1:11">
      <c r="A129" s="15"/>
      <c r="B129" s="15"/>
      <c r="C129" s="15"/>
      <c r="D129" s="15"/>
      <c r="E129" s="15"/>
      <c r="F129" s="15"/>
      <c r="G129" s="15"/>
      <c r="H129" s="15"/>
      <c r="I129" s="15"/>
      <c r="J129" s="15"/>
      <c r="K129" s="15"/>
    </row>
    <row r="130" spans="1:11">
      <c r="A130" s="15"/>
      <c r="B130" s="15"/>
      <c r="C130" s="15"/>
      <c r="D130" s="15"/>
      <c r="E130" s="15"/>
      <c r="F130" s="15"/>
      <c r="G130" s="15"/>
      <c r="H130" s="15"/>
      <c r="I130" s="15"/>
      <c r="J130" s="15"/>
      <c r="K130" s="15"/>
    </row>
    <row r="131" spans="1:11">
      <c r="A131" s="15"/>
      <c r="B131" s="15"/>
      <c r="C131" s="15"/>
      <c r="D131" s="15"/>
      <c r="E131" s="15"/>
      <c r="F131" s="15"/>
      <c r="G131" s="15"/>
      <c r="H131" s="15"/>
      <c r="I131" s="15"/>
      <c r="J131" s="15"/>
      <c r="K131" s="15"/>
    </row>
    <row r="132" spans="1:11">
      <c r="A132" s="15"/>
      <c r="B132" s="15"/>
      <c r="C132" s="15"/>
      <c r="D132" s="15"/>
      <c r="E132" s="15"/>
      <c r="F132" s="15"/>
      <c r="G132" s="15"/>
      <c r="H132" s="15"/>
      <c r="I132" s="15"/>
      <c r="J132" s="15"/>
      <c r="K132" s="15"/>
    </row>
    <row r="133" spans="1:11">
      <c r="A133" s="15"/>
      <c r="B133" s="15"/>
      <c r="C133" s="15"/>
      <c r="D133" s="15"/>
      <c r="E133" s="15"/>
      <c r="F133" s="15"/>
      <c r="G133" s="15"/>
      <c r="H133" s="15"/>
      <c r="I133" s="15"/>
      <c r="J133" s="15"/>
      <c r="K133" s="15"/>
    </row>
    <row r="134" spans="1:11">
      <c r="A134" s="15"/>
      <c r="B134" s="15"/>
      <c r="C134" s="15"/>
      <c r="D134" s="15"/>
      <c r="E134" s="15"/>
      <c r="F134" s="15"/>
      <c r="G134" s="15"/>
      <c r="H134" s="15"/>
      <c r="I134" s="15"/>
      <c r="J134" s="15"/>
      <c r="K134" s="15"/>
    </row>
    <row r="135" spans="1:11">
      <c r="A135" s="15"/>
      <c r="B135" s="15"/>
      <c r="C135" s="15"/>
      <c r="D135" s="15"/>
      <c r="E135" s="15"/>
      <c r="F135" s="15"/>
      <c r="G135" s="15"/>
      <c r="H135" s="15"/>
      <c r="I135" s="15"/>
      <c r="J135" s="15"/>
      <c r="K135" s="15"/>
    </row>
    <row r="136" spans="1:11">
      <c r="A136" s="15"/>
      <c r="B136" s="15"/>
      <c r="C136" s="15"/>
      <c r="D136" s="15"/>
      <c r="E136" s="15"/>
      <c r="F136" s="15"/>
      <c r="G136" s="15"/>
      <c r="H136" s="15"/>
      <c r="I136" s="15"/>
      <c r="J136" s="15"/>
      <c r="K136" s="15"/>
    </row>
    <row r="137" spans="1:11">
      <c r="A137" s="15"/>
      <c r="B137" s="15"/>
      <c r="C137" s="15"/>
      <c r="D137" s="15"/>
      <c r="E137" s="15"/>
      <c r="F137" s="15"/>
      <c r="G137" s="15"/>
      <c r="H137" s="15"/>
      <c r="I137" s="15"/>
      <c r="J137" s="15"/>
      <c r="K137" s="15"/>
    </row>
    <row r="138" spans="1:11">
      <c r="A138" s="15"/>
      <c r="B138" s="15"/>
      <c r="C138" s="15"/>
      <c r="D138" s="15"/>
      <c r="E138" s="15"/>
      <c r="F138" s="15"/>
      <c r="G138" s="15"/>
      <c r="H138" s="15"/>
      <c r="I138" s="15"/>
      <c r="J138" s="15"/>
      <c r="K138" s="15"/>
    </row>
    <row r="139" spans="1:11">
      <c r="A139" s="15"/>
      <c r="B139" s="15"/>
      <c r="C139" s="15"/>
      <c r="D139" s="15"/>
      <c r="E139" s="15"/>
      <c r="F139" s="15"/>
      <c r="G139" s="15"/>
      <c r="H139" s="15"/>
      <c r="I139" s="15"/>
      <c r="J139" s="15"/>
      <c r="K139" s="15"/>
    </row>
    <row r="140" spans="1:11">
      <c r="A140" s="15"/>
      <c r="B140" s="15"/>
      <c r="C140" s="15"/>
      <c r="D140" s="15"/>
      <c r="E140" s="15"/>
      <c r="F140" s="15"/>
      <c r="G140" s="15"/>
      <c r="H140" s="15"/>
      <c r="I140" s="15"/>
      <c r="J140" s="15"/>
      <c r="K140" s="15"/>
    </row>
    <row r="141" spans="1:11">
      <c r="A141" s="15"/>
      <c r="B141" s="15"/>
      <c r="C141" s="15"/>
      <c r="D141" s="15"/>
      <c r="E141" s="15"/>
      <c r="F141" s="15"/>
      <c r="G141" s="15"/>
      <c r="H141" s="15"/>
      <c r="I141" s="15"/>
      <c r="J141" s="15"/>
      <c r="K141" s="15"/>
    </row>
    <row r="142" spans="1:11">
      <c r="A142" s="15"/>
      <c r="B142" s="15"/>
      <c r="C142" s="15"/>
      <c r="D142" s="15"/>
      <c r="E142" s="15"/>
      <c r="F142" s="15"/>
      <c r="G142" s="15"/>
      <c r="H142" s="15"/>
      <c r="I142" s="15"/>
      <c r="J142" s="15"/>
      <c r="K142" s="15"/>
    </row>
    <row r="143" spans="1:11">
      <c r="A143" s="15"/>
      <c r="B143" s="15"/>
      <c r="C143" s="15"/>
      <c r="D143" s="15"/>
      <c r="E143" s="15"/>
      <c r="F143" s="15"/>
      <c r="G143" s="15"/>
      <c r="H143" s="15"/>
      <c r="I143" s="15"/>
      <c r="J143" s="15"/>
      <c r="K143" s="15"/>
    </row>
    <row r="144" spans="1:11">
      <c r="A144" s="15"/>
      <c r="B144" s="15"/>
      <c r="C144" s="15"/>
      <c r="D144" s="15"/>
      <c r="E144" s="15"/>
      <c r="F144" s="15"/>
      <c r="G144" s="15"/>
      <c r="H144" s="15"/>
      <c r="I144" s="15"/>
      <c r="J144" s="15"/>
      <c r="K144" s="15"/>
    </row>
    <row r="145" spans="1:11">
      <c r="A145" s="15"/>
      <c r="B145" s="15"/>
      <c r="C145" s="15"/>
      <c r="D145" s="15"/>
      <c r="E145" s="15"/>
      <c r="F145" s="15"/>
      <c r="G145" s="15"/>
      <c r="H145" s="15"/>
      <c r="I145" s="15"/>
      <c r="J145" s="15"/>
      <c r="K145" s="15"/>
    </row>
    <row r="146" spans="1:11">
      <c r="A146" s="15"/>
      <c r="B146" s="15"/>
      <c r="C146" s="15"/>
      <c r="D146" s="15"/>
      <c r="E146" s="15"/>
      <c r="F146" s="15"/>
      <c r="G146" s="15"/>
      <c r="H146" s="15"/>
      <c r="I146" s="15"/>
      <c r="J146" s="15"/>
      <c r="K146" s="15"/>
    </row>
    <row r="147" spans="1:11">
      <c r="A147" s="15"/>
      <c r="B147" s="15"/>
      <c r="C147" s="15"/>
      <c r="D147" s="15"/>
      <c r="E147" s="15"/>
      <c r="F147" s="15"/>
      <c r="G147" s="15"/>
      <c r="H147" s="15"/>
      <c r="I147" s="15"/>
      <c r="J147" s="15"/>
      <c r="K147" s="15"/>
    </row>
    <row r="148" spans="1:11">
      <c r="A148" s="15"/>
      <c r="B148" s="15"/>
      <c r="C148" s="15"/>
      <c r="D148" s="15"/>
      <c r="E148" s="15"/>
      <c r="F148" s="15"/>
      <c r="G148" s="15"/>
      <c r="H148" s="15"/>
      <c r="I148" s="15"/>
      <c r="J148" s="15"/>
      <c r="K148" s="15"/>
    </row>
    <row r="149" spans="1:11">
      <c r="A149" s="15"/>
      <c r="B149" s="15"/>
      <c r="C149" s="15"/>
      <c r="D149" s="15"/>
      <c r="E149" s="15"/>
      <c r="F149" s="15"/>
      <c r="G149" s="15"/>
      <c r="H149" s="15"/>
      <c r="I149" s="15"/>
      <c r="J149" s="15"/>
      <c r="K149" s="15"/>
    </row>
    <row r="150" spans="1:11">
      <c r="A150" s="15"/>
      <c r="B150" s="15"/>
      <c r="C150" s="15"/>
      <c r="D150" s="15"/>
      <c r="E150" s="15"/>
      <c r="F150" s="15"/>
      <c r="G150" s="15"/>
      <c r="H150" s="15"/>
      <c r="I150" s="15"/>
      <c r="J150" s="15"/>
      <c r="K150" s="15"/>
    </row>
    <row r="151" spans="1:11">
      <c r="A151" s="15"/>
      <c r="B151" s="15"/>
      <c r="C151" s="15"/>
      <c r="D151" s="15"/>
      <c r="E151" s="15"/>
      <c r="F151" s="15"/>
      <c r="G151" s="15"/>
      <c r="H151" s="15"/>
      <c r="I151" s="15"/>
      <c r="J151" s="15"/>
      <c r="K151" s="15"/>
    </row>
    <row r="152" spans="1:11">
      <c r="A152" s="15"/>
      <c r="B152" s="15"/>
      <c r="C152" s="15"/>
      <c r="D152" s="15"/>
      <c r="E152" s="15"/>
      <c r="F152" s="15"/>
      <c r="G152" s="15"/>
      <c r="H152" s="15"/>
      <c r="I152" s="15"/>
      <c r="J152" s="15"/>
      <c r="K152" s="15"/>
    </row>
    <row r="153" spans="1:11">
      <c r="A153" s="15"/>
      <c r="B153" s="15"/>
      <c r="C153" s="15"/>
      <c r="D153" s="15"/>
      <c r="E153" s="15"/>
      <c r="F153" s="15"/>
      <c r="G153" s="15"/>
      <c r="H153" s="15"/>
      <c r="I153" s="15"/>
      <c r="J153" s="15"/>
      <c r="K153" s="15"/>
    </row>
    <row r="154" spans="1:11">
      <c r="A154" s="15"/>
      <c r="B154" s="15"/>
      <c r="C154" s="15"/>
      <c r="D154" s="15"/>
      <c r="E154" s="15"/>
      <c r="F154" s="15"/>
      <c r="G154" s="15"/>
      <c r="H154" s="15"/>
      <c r="I154" s="15"/>
      <c r="J154" s="15"/>
      <c r="K154" s="15"/>
    </row>
    <row r="155" spans="1:11">
      <c r="A155" s="15"/>
      <c r="B155" s="15"/>
      <c r="C155" s="15"/>
      <c r="D155" s="15"/>
      <c r="E155" s="15"/>
      <c r="F155" s="15"/>
      <c r="G155" s="15"/>
      <c r="H155" s="15"/>
      <c r="I155" s="15"/>
      <c r="J155" s="15"/>
      <c r="K155" s="15"/>
    </row>
    <row r="156" spans="1:11">
      <c r="A156" s="15"/>
      <c r="B156" s="15"/>
      <c r="C156" s="15"/>
      <c r="D156" s="15"/>
      <c r="E156" s="15"/>
      <c r="F156" s="15"/>
      <c r="G156" s="15"/>
      <c r="H156" s="15"/>
      <c r="I156" s="15"/>
      <c r="J156" s="15"/>
      <c r="K156" s="15"/>
    </row>
    <row r="157" spans="1:11">
      <c r="A157" s="15"/>
      <c r="B157" s="15"/>
      <c r="C157" s="15"/>
      <c r="D157" s="15"/>
      <c r="E157" s="15"/>
      <c r="F157" s="15"/>
      <c r="G157" s="15"/>
      <c r="H157" s="15"/>
      <c r="I157" s="15"/>
      <c r="J157" s="15"/>
      <c r="K157" s="15"/>
    </row>
    <row r="158" spans="1:11">
      <c r="A158" s="15"/>
      <c r="B158" s="15"/>
      <c r="C158" s="15"/>
      <c r="D158" s="15"/>
      <c r="E158" s="15"/>
      <c r="F158" s="15"/>
      <c r="G158" s="15"/>
      <c r="H158" s="15"/>
      <c r="I158" s="15"/>
      <c r="J158" s="15"/>
      <c r="K158" s="15"/>
    </row>
    <row r="159" spans="1:11">
      <c r="A159" s="15"/>
      <c r="B159" s="15"/>
      <c r="C159" s="15"/>
      <c r="D159" s="15"/>
      <c r="E159" s="15"/>
      <c r="F159" s="15"/>
      <c r="G159" s="15"/>
      <c r="H159" s="15"/>
      <c r="I159" s="15"/>
      <c r="J159" s="15"/>
      <c r="K159" s="15"/>
    </row>
    <row r="160" spans="1:11">
      <c r="A160" s="15"/>
      <c r="B160" s="15"/>
      <c r="C160" s="15"/>
      <c r="D160" s="15"/>
      <c r="E160" s="15"/>
      <c r="F160" s="15"/>
      <c r="G160" s="15"/>
      <c r="H160" s="15"/>
      <c r="I160" s="15"/>
      <c r="J160" s="15"/>
      <c r="K160" s="15"/>
    </row>
    <row r="161" spans="1:11">
      <c r="A161" s="15"/>
      <c r="B161" s="15"/>
      <c r="C161" s="15"/>
      <c r="D161" s="15"/>
      <c r="E161" s="15"/>
      <c r="F161" s="15"/>
      <c r="G161" s="15"/>
      <c r="H161" s="15"/>
      <c r="I161" s="15"/>
      <c r="J161" s="15"/>
      <c r="K161" s="15"/>
    </row>
    <row r="162" spans="1:11">
      <c r="A162" s="15"/>
      <c r="B162" s="15"/>
      <c r="C162" s="15"/>
      <c r="D162" s="15"/>
      <c r="E162" s="15"/>
      <c r="F162" s="15"/>
      <c r="G162" s="15"/>
      <c r="H162" s="15"/>
      <c r="I162" s="15"/>
      <c r="J162" s="15"/>
      <c r="K162" s="15"/>
    </row>
    <row r="163" spans="1:11">
      <c r="A163" s="15"/>
      <c r="B163" s="15"/>
      <c r="C163" s="15"/>
      <c r="D163" s="15"/>
      <c r="E163" s="15"/>
      <c r="F163" s="15"/>
      <c r="G163" s="15"/>
      <c r="H163" s="15"/>
      <c r="I163" s="15"/>
      <c r="J163" s="15"/>
      <c r="K163" s="15"/>
    </row>
    <row r="164" spans="1:11">
      <c r="A164" s="15"/>
      <c r="B164" s="15"/>
      <c r="C164" s="15"/>
      <c r="D164" s="15"/>
      <c r="E164" s="15"/>
      <c r="F164" s="15"/>
      <c r="G164" s="15"/>
      <c r="H164" s="15"/>
      <c r="I164" s="15"/>
      <c r="J164" s="15"/>
      <c r="K164" s="15"/>
    </row>
    <row r="165" spans="1:11">
      <c r="A165" s="15"/>
      <c r="B165" s="15"/>
      <c r="C165" s="15"/>
      <c r="D165" s="15"/>
      <c r="E165" s="15"/>
      <c r="F165" s="15"/>
      <c r="G165" s="15"/>
      <c r="H165" s="15"/>
      <c r="I165" s="15"/>
      <c r="J165" s="15"/>
      <c r="K165" s="15"/>
    </row>
    <row r="166" spans="1:11">
      <c r="A166" s="15"/>
      <c r="B166" s="15"/>
      <c r="C166" s="15"/>
      <c r="D166" s="15"/>
      <c r="E166" s="15"/>
      <c r="F166" s="15"/>
      <c r="G166" s="15"/>
      <c r="H166" s="15"/>
      <c r="I166" s="15"/>
      <c r="J166" s="15"/>
      <c r="K166" s="15"/>
    </row>
    <row r="167" spans="1:11">
      <c r="A167" s="15"/>
      <c r="B167" s="15"/>
      <c r="C167" s="15"/>
      <c r="D167" s="15"/>
      <c r="E167" s="15"/>
      <c r="F167" s="15"/>
      <c r="G167" s="15"/>
      <c r="H167" s="15"/>
      <c r="I167" s="15"/>
      <c r="J167" s="15"/>
      <c r="K167" s="15"/>
    </row>
    <row r="168" spans="1:11">
      <c r="A168" s="15"/>
      <c r="B168" s="15"/>
      <c r="C168" s="15"/>
      <c r="D168" s="15"/>
      <c r="E168" s="15"/>
      <c r="F168" s="15"/>
      <c r="G168" s="15"/>
      <c r="H168" s="15"/>
      <c r="I168" s="15"/>
      <c r="J168" s="15"/>
      <c r="K168" s="15"/>
    </row>
    <row r="169" spans="1:11">
      <c r="A169" s="15"/>
      <c r="B169" s="15"/>
      <c r="C169" s="15"/>
      <c r="D169" s="15"/>
      <c r="E169" s="15"/>
      <c r="F169" s="15"/>
      <c r="G169" s="15"/>
      <c r="H169" s="15"/>
      <c r="I169" s="15"/>
      <c r="J169" s="15"/>
      <c r="K169" s="15"/>
    </row>
    <row r="170" spans="1:11">
      <c r="A170" s="15"/>
      <c r="B170" s="15"/>
      <c r="C170" s="15"/>
      <c r="D170" s="15"/>
      <c r="E170" s="15"/>
      <c r="F170" s="15"/>
      <c r="G170" s="15"/>
      <c r="H170" s="15"/>
      <c r="I170" s="15"/>
      <c r="J170" s="15"/>
      <c r="K170" s="15"/>
    </row>
    <row r="171" spans="1:11">
      <c r="A171" s="15"/>
      <c r="B171" s="15"/>
      <c r="C171" s="15"/>
      <c r="D171" s="15"/>
      <c r="E171" s="15"/>
      <c r="F171" s="15"/>
      <c r="G171" s="15"/>
      <c r="H171" s="15"/>
      <c r="I171" s="15"/>
      <c r="J171" s="15"/>
      <c r="K171" s="15"/>
    </row>
    <row r="172" spans="1:11">
      <c r="A172" s="15"/>
      <c r="B172" s="15"/>
      <c r="C172" s="15"/>
      <c r="D172" s="15"/>
      <c r="E172" s="15"/>
      <c r="F172" s="15"/>
      <c r="G172" s="15"/>
      <c r="H172" s="15"/>
      <c r="I172" s="15"/>
      <c r="J172" s="15"/>
      <c r="K172" s="15"/>
    </row>
    <row r="173" spans="1:11">
      <c r="A173" s="15"/>
      <c r="B173" s="15"/>
      <c r="C173" s="15"/>
      <c r="D173" s="15"/>
      <c r="E173" s="15"/>
      <c r="F173" s="15"/>
      <c r="G173" s="15"/>
      <c r="H173" s="15"/>
      <c r="I173" s="15"/>
      <c r="J173" s="15"/>
      <c r="K173" s="15"/>
    </row>
    <row r="174" spans="1:11">
      <c r="A174" s="15"/>
      <c r="B174" s="15"/>
      <c r="C174" s="15"/>
      <c r="D174" s="15"/>
      <c r="E174" s="15"/>
      <c r="F174" s="15"/>
      <c r="G174" s="15"/>
      <c r="H174" s="15"/>
      <c r="I174" s="15"/>
      <c r="J174" s="15"/>
      <c r="K174" s="15"/>
    </row>
    <row r="175" spans="1:11">
      <c r="A175" s="15"/>
      <c r="B175" s="15"/>
      <c r="C175" s="15"/>
      <c r="D175" s="15"/>
      <c r="E175" s="15"/>
      <c r="F175" s="15"/>
      <c r="G175" s="15"/>
      <c r="H175" s="15"/>
      <c r="I175" s="15"/>
      <c r="J175" s="15"/>
      <c r="K175" s="15"/>
    </row>
    <row r="176" spans="1:11">
      <c r="A176" s="15"/>
      <c r="B176" s="15"/>
      <c r="C176" s="15"/>
      <c r="D176" s="15"/>
      <c r="E176" s="15"/>
      <c r="F176" s="15"/>
      <c r="G176" s="15"/>
      <c r="H176" s="15"/>
      <c r="I176" s="15"/>
      <c r="J176" s="15"/>
      <c r="K176" s="15"/>
    </row>
    <row r="177" spans="1:11">
      <c r="A177" s="15"/>
      <c r="B177" s="15"/>
      <c r="C177" s="15"/>
      <c r="D177" s="15"/>
      <c r="E177" s="15"/>
      <c r="F177" s="15"/>
      <c r="G177" s="15"/>
      <c r="H177" s="15"/>
      <c r="I177" s="15"/>
      <c r="J177" s="15"/>
      <c r="K177" s="15"/>
    </row>
    <row r="178" spans="1:11">
      <c r="A178" s="15"/>
      <c r="B178" s="15"/>
      <c r="C178" s="15"/>
      <c r="D178" s="15"/>
      <c r="E178" s="15"/>
      <c r="F178" s="15"/>
      <c r="G178" s="15"/>
      <c r="H178" s="15"/>
      <c r="I178" s="15"/>
      <c r="J178" s="15"/>
      <c r="K178" s="15"/>
    </row>
    <row r="179" spans="1:11">
      <c r="A179" s="15"/>
      <c r="B179" s="15"/>
      <c r="C179" s="15"/>
      <c r="D179" s="15"/>
      <c r="E179" s="15"/>
      <c r="F179" s="15"/>
      <c r="G179" s="15"/>
      <c r="H179" s="15"/>
      <c r="I179" s="15"/>
      <c r="J179" s="15"/>
      <c r="K179" s="15"/>
    </row>
    <row r="180" spans="1:11">
      <c r="A180" s="15"/>
      <c r="B180" s="15"/>
      <c r="C180" s="15"/>
      <c r="D180" s="15"/>
      <c r="E180" s="15"/>
      <c r="F180" s="15"/>
      <c r="G180" s="15"/>
      <c r="H180" s="15"/>
      <c r="I180" s="15"/>
      <c r="J180" s="15"/>
      <c r="K180" s="15"/>
    </row>
    <row r="181" spans="1:11">
      <c r="A181" s="15"/>
      <c r="B181" s="15"/>
      <c r="C181" s="15"/>
      <c r="D181" s="15"/>
      <c r="E181" s="15"/>
      <c r="F181" s="15"/>
      <c r="G181" s="15"/>
      <c r="H181" s="15"/>
      <c r="I181" s="15"/>
      <c r="J181" s="15"/>
      <c r="K181" s="15"/>
    </row>
    <row r="182" spans="1:11">
      <c r="A182" s="15"/>
      <c r="B182" s="15"/>
      <c r="C182" s="15"/>
      <c r="D182" s="15"/>
      <c r="E182" s="15"/>
      <c r="F182" s="15"/>
      <c r="G182" s="15"/>
      <c r="H182" s="15"/>
      <c r="I182" s="15"/>
      <c r="J182" s="15"/>
      <c r="K182" s="15"/>
    </row>
    <row r="183" spans="1:11">
      <c r="A183" s="15"/>
      <c r="B183" s="15"/>
      <c r="C183" s="15"/>
      <c r="D183" s="15"/>
      <c r="E183" s="15"/>
      <c r="F183" s="15"/>
      <c r="G183" s="15"/>
      <c r="H183" s="15"/>
      <c r="I183" s="15"/>
      <c r="J183" s="15"/>
      <c r="K183" s="15"/>
    </row>
    <row r="184" spans="1:11">
      <c r="A184" s="15"/>
      <c r="B184" s="15"/>
      <c r="C184" s="15"/>
      <c r="D184" s="15"/>
      <c r="E184" s="15"/>
      <c r="F184" s="15"/>
      <c r="G184" s="15"/>
      <c r="H184" s="15"/>
      <c r="I184" s="15"/>
      <c r="J184" s="15"/>
      <c r="K184" s="15"/>
    </row>
    <row r="185" spans="1:11">
      <c r="A185" s="15"/>
      <c r="B185" s="15"/>
      <c r="C185" s="15"/>
      <c r="D185" s="15"/>
      <c r="E185" s="15"/>
      <c r="F185" s="15"/>
      <c r="G185" s="15"/>
      <c r="H185" s="15"/>
      <c r="I185" s="15"/>
      <c r="J185" s="15"/>
      <c r="K185" s="15"/>
    </row>
    <row r="186" spans="1:11">
      <c r="A186" s="15"/>
      <c r="B186" s="15"/>
      <c r="C186" s="15"/>
      <c r="D186" s="15"/>
      <c r="E186" s="15"/>
      <c r="F186" s="15"/>
      <c r="G186" s="15"/>
      <c r="H186" s="15"/>
      <c r="I186" s="15"/>
      <c r="J186" s="15"/>
      <c r="K186" s="15"/>
    </row>
    <row r="187" spans="1:11">
      <c r="A187" s="15"/>
      <c r="B187" s="15"/>
      <c r="C187" s="15"/>
      <c r="D187" s="15"/>
      <c r="E187" s="15"/>
      <c r="F187" s="15"/>
      <c r="G187" s="15"/>
      <c r="H187" s="15"/>
      <c r="I187" s="15"/>
      <c r="J187" s="15"/>
      <c r="K187" s="15"/>
    </row>
    <row r="188" spans="1:11">
      <c r="A188" s="15"/>
      <c r="B188" s="15"/>
      <c r="C188" s="15"/>
      <c r="D188" s="15"/>
      <c r="E188" s="15"/>
      <c r="F188" s="15"/>
      <c r="G188" s="15"/>
      <c r="H188" s="15"/>
      <c r="I188" s="15"/>
      <c r="J188" s="15"/>
      <c r="K188" s="15"/>
    </row>
    <row r="189" spans="1:11">
      <c r="A189" s="15"/>
      <c r="B189" s="15"/>
      <c r="C189" s="15"/>
      <c r="D189" s="15"/>
      <c r="E189" s="15"/>
      <c r="F189" s="15"/>
      <c r="G189" s="15"/>
      <c r="H189" s="15"/>
      <c r="I189" s="15"/>
      <c r="J189" s="15"/>
      <c r="K189" s="15"/>
    </row>
    <row r="190" spans="1:11">
      <c r="A190" s="15"/>
      <c r="B190" s="15"/>
      <c r="C190" s="15"/>
      <c r="D190" s="15"/>
      <c r="E190" s="15"/>
      <c r="F190" s="15"/>
      <c r="G190" s="15"/>
      <c r="H190" s="15"/>
      <c r="I190" s="15"/>
      <c r="J190" s="15"/>
      <c r="K190" s="15"/>
    </row>
    <row r="191" spans="1:11">
      <c r="A191" s="15"/>
      <c r="B191" s="15"/>
      <c r="C191" s="15"/>
      <c r="D191" s="15"/>
      <c r="E191" s="15"/>
      <c r="F191" s="15"/>
      <c r="G191" s="15"/>
      <c r="H191" s="15"/>
      <c r="I191" s="15"/>
      <c r="J191" s="15"/>
      <c r="K191" s="15"/>
    </row>
    <row r="192" spans="1:11">
      <c r="A192" s="15"/>
      <c r="B192" s="15"/>
      <c r="C192" s="15"/>
      <c r="D192" s="15"/>
      <c r="E192" s="15"/>
      <c r="F192" s="15"/>
      <c r="G192" s="15"/>
      <c r="H192" s="15"/>
      <c r="I192" s="15"/>
      <c r="J192" s="15"/>
      <c r="K192" s="15"/>
    </row>
    <row r="193" spans="1:11">
      <c r="A193" s="15"/>
      <c r="B193" s="15"/>
      <c r="C193" s="15"/>
      <c r="D193" s="15"/>
      <c r="E193" s="15"/>
      <c r="F193" s="15"/>
      <c r="G193" s="15"/>
      <c r="H193" s="15"/>
      <c r="I193" s="15"/>
      <c r="J193" s="15"/>
      <c r="K193" s="15"/>
    </row>
    <row r="194" spans="1:11">
      <c r="A194" s="15"/>
      <c r="B194" s="15"/>
      <c r="C194" s="15"/>
      <c r="D194" s="15"/>
      <c r="E194" s="15"/>
      <c r="F194" s="15"/>
      <c r="G194" s="15"/>
      <c r="H194" s="15"/>
      <c r="I194" s="15"/>
      <c r="J194" s="15"/>
      <c r="K194" s="15"/>
    </row>
    <row r="195" spans="1:11">
      <c r="A195" s="15"/>
      <c r="B195" s="15"/>
      <c r="C195" s="15"/>
      <c r="D195" s="15"/>
      <c r="E195" s="15"/>
      <c r="F195" s="15"/>
      <c r="G195" s="15"/>
      <c r="H195" s="15"/>
      <c r="I195" s="15"/>
      <c r="J195" s="15"/>
      <c r="K195" s="15"/>
    </row>
    <row r="196" spans="1:11">
      <c r="A196" s="15"/>
      <c r="B196" s="15"/>
      <c r="C196" s="15"/>
      <c r="D196" s="15"/>
      <c r="E196" s="15"/>
      <c r="F196" s="15"/>
      <c r="G196" s="15"/>
      <c r="H196" s="15"/>
      <c r="I196" s="15"/>
      <c r="J196" s="15"/>
      <c r="K196" s="15"/>
    </row>
    <row r="197" spans="1:11">
      <c r="A197" s="15"/>
      <c r="B197" s="15"/>
      <c r="C197" s="15"/>
      <c r="D197" s="15"/>
      <c r="E197" s="15"/>
      <c r="F197" s="15"/>
      <c r="G197" s="15"/>
      <c r="H197" s="15"/>
      <c r="I197" s="15"/>
      <c r="J197" s="15"/>
      <c r="K197" s="15"/>
    </row>
    <row r="198" spans="1:11">
      <c r="A198" s="15"/>
      <c r="B198" s="15"/>
      <c r="C198" s="15"/>
      <c r="D198" s="15"/>
      <c r="E198" s="15"/>
      <c r="F198" s="15"/>
      <c r="G198" s="15"/>
      <c r="H198" s="15"/>
      <c r="I198" s="15"/>
      <c r="J198" s="15"/>
      <c r="K198" s="15"/>
    </row>
    <row r="199" spans="1:11">
      <c r="A199" s="15"/>
      <c r="B199" s="15"/>
      <c r="C199" s="15"/>
      <c r="D199" s="15"/>
      <c r="E199" s="15"/>
      <c r="F199" s="15"/>
      <c r="G199" s="15"/>
      <c r="H199" s="15"/>
      <c r="I199" s="15"/>
      <c r="J199" s="15"/>
      <c r="K199" s="15"/>
    </row>
    <row r="200" spans="1:11">
      <c r="A200" s="15"/>
      <c r="B200" s="15"/>
      <c r="C200" s="15"/>
      <c r="D200" s="15"/>
      <c r="E200" s="15"/>
      <c r="F200" s="15"/>
      <c r="G200" s="15"/>
      <c r="H200" s="15"/>
      <c r="I200" s="15"/>
      <c r="J200" s="15"/>
      <c r="K200" s="15"/>
    </row>
    <row r="201" spans="1:11">
      <c r="A201" s="15"/>
      <c r="B201" s="15"/>
      <c r="C201" s="15"/>
      <c r="D201" s="15"/>
      <c r="E201" s="15"/>
      <c r="F201" s="15"/>
      <c r="G201" s="15"/>
      <c r="H201" s="15"/>
      <c r="I201" s="15"/>
      <c r="J201" s="15"/>
      <c r="K201" s="15"/>
    </row>
    <row r="202" spans="1:11">
      <c r="A202" s="15"/>
      <c r="B202" s="15"/>
      <c r="C202" s="15"/>
      <c r="D202" s="15"/>
      <c r="E202" s="15"/>
      <c r="F202" s="15"/>
      <c r="G202" s="15"/>
      <c r="H202" s="15"/>
      <c r="I202" s="15"/>
      <c r="J202" s="15"/>
      <c r="K202" s="15"/>
    </row>
    <row r="203" spans="1:11">
      <c r="A203" s="15"/>
      <c r="B203" s="15"/>
      <c r="C203" s="15"/>
      <c r="D203" s="15"/>
      <c r="E203" s="15"/>
      <c r="F203" s="15"/>
      <c r="G203" s="15"/>
      <c r="H203" s="15"/>
      <c r="I203" s="15"/>
      <c r="J203" s="15"/>
      <c r="K203" s="15"/>
    </row>
    <row r="204" spans="1:11">
      <c r="A204" s="15"/>
      <c r="B204" s="15"/>
      <c r="C204" s="15"/>
      <c r="D204" s="15"/>
      <c r="E204" s="15"/>
      <c r="F204" s="15"/>
      <c r="G204" s="15"/>
      <c r="H204" s="15"/>
      <c r="I204" s="15"/>
      <c r="J204" s="15"/>
      <c r="K204" s="15"/>
    </row>
    <row r="205" spans="1:11">
      <c r="A205" s="15"/>
      <c r="B205" s="15"/>
      <c r="C205" s="15"/>
      <c r="D205" s="15"/>
      <c r="E205" s="15"/>
      <c r="F205" s="15"/>
      <c r="G205" s="15"/>
      <c r="H205" s="15"/>
      <c r="I205" s="15"/>
      <c r="J205" s="15"/>
      <c r="K205" s="15"/>
    </row>
    <row r="206" spans="1:11">
      <c r="A206" s="15"/>
      <c r="B206" s="15"/>
      <c r="C206" s="15"/>
      <c r="D206" s="15"/>
      <c r="E206" s="15"/>
      <c r="F206" s="15"/>
      <c r="G206" s="15"/>
      <c r="H206" s="15"/>
      <c r="I206" s="15"/>
      <c r="J206" s="15"/>
      <c r="K206" s="15"/>
    </row>
    <row r="207" spans="1:11">
      <c r="A207" s="15"/>
      <c r="B207" s="15"/>
      <c r="C207" s="15"/>
      <c r="D207" s="15"/>
      <c r="E207" s="15"/>
      <c r="F207" s="15"/>
      <c r="G207" s="15"/>
      <c r="H207" s="15"/>
      <c r="I207" s="15"/>
      <c r="J207" s="15"/>
      <c r="K207" s="15"/>
    </row>
    <row r="208" spans="1:11">
      <c r="A208" s="15"/>
      <c r="B208" s="15"/>
      <c r="C208" s="15"/>
      <c r="D208" s="15"/>
      <c r="E208" s="15"/>
      <c r="F208" s="15"/>
      <c r="G208" s="15"/>
      <c r="H208" s="15"/>
      <c r="I208" s="15"/>
      <c r="J208" s="15"/>
      <c r="K208" s="15"/>
    </row>
    <row r="209" spans="1:11">
      <c r="A209" s="15"/>
      <c r="B209" s="15"/>
      <c r="C209" s="15"/>
      <c r="D209" s="15"/>
      <c r="E209" s="15"/>
      <c r="F209" s="15"/>
      <c r="G209" s="15"/>
      <c r="H209" s="15"/>
      <c r="I209" s="15"/>
      <c r="J209" s="15"/>
      <c r="K209" s="15"/>
    </row>
    <row r="210" spans="1:11">
      <c r="A210" s="15"/>
      <c r="B210" s="15"/>
      <c r="C210" s="15"/>
      <c r="D210" s="15"/>
      <c r="E210" s="15"/>
      <c r="F210" s="15"/>
      <c r="G210" s="15"/>
      <c r="H210" s="15"/>
      <c r="I210" s="15"/>
      <c r="J210" s="15"/>
      <c r="K210" s="15"/>
    </row>
    <row r="211" spans="1:11">
      <c r="A211" s="15"/>
      <c r="B211" s="15"/>
      <c r="C211" s="15"/>
      <c r="D211" s="15"/>
      <c r="E211" s="15"/>
      <c r="F211" s="15"/>
      <c r="G211" s="15"/>
      <c r="H211" s="15"/>
      <c r="I211" s="15"/>
      <c r="J211" s="15"/>
      <c r="K211" s="15"/>
    </row>
    <row r="212" spans="1:11">
      <c r="A212" s="15"/>
      <c r="B212" s="15"/>
      <c r="C212" s="15"/>
      <c r="D212" s="15"/>
      <c r="E212" s="15"/>
      <c r="F212" s="15"/>
      <c r="G212" s="15"/>
      <c r="H212" s="15"/>
      <c r="I212" s="15"/>
      <c r="J212" s="15"/>
      <c r="K212" s="15"/>
    </row>
    <row r="213" spans="1:11">
      <c r="A213" s="15"/>
      <c r="B213" s="15"/>
      <c r="C213" s="15"/>
      <c r="D213" s="15"/>
      <c r="E213" s="15"/>
      <c r="F213" s="15"/>
      <c r="G213" s="15"/>
      <c r="H213" s="15"/>
      <c r="I213" s="15"/>
      <c r="J213" s="15"/>
      <c r="K213" s="15"/>
    </row>
    <row r="214" spans="1:11">
      <c r="A214" s="15"/>
      <c r="B214" s="15"/>
      <c r="C214" s="15"/>
      <c r="D214" s="15"/>
      <c r="E214" s="15"/>
      <c r="F214" s="15"/>
      <c r="G214" s="15"/>
      <c r="H214" s="15"/>
      <c r="I214" s="15"/>
      <c r="J214" s="15"/>
      <c r="K214" s="15"/>
    </row>
    <row r="215" spans="1:11">
      <c r="A215" s="15"/>
      <c r="B215" s="15"/>
      <c r="C215" s="15"/>
      <c r="D215" s="15"/>
      <c r="E215" s="15"/>
      <c r="F215" s="15"/>
      <c r="G215" s="15"/>
      <c r="H215" s="15"/>
      <c r="I215" s="15"/>
      <c r="J215" s="15"/>
      <c r="K215" s="15"/>
    </row>
    <row r="216" spans="1:11">
      <c r="A216" s="15"/>
      <c r="B216" s="15"/>
      <c r="C216" s="15"/>
      <c r="D216" s="15"/>
      <c r="E216" s="15"/>
      <c r="F216" s="15"/>
      <c r="G216" s="15"/>
      <c r="H216" s="15"/>
      <c r="I216" s="15"/>
      <c r="J216" s="15"/>
      <c r="K216" s="15"/>
    </row>
    <row r="217" spans="1:11">
      <c r="A217" s="15"/>
      <c r="B217" s="15"/>
      <c r="C217" s="15"/>
      <c r="D217" s="15"/>
      <c r="E217" s="15"/>
      <c r="F217" s="15"/>
      <c r="G217" s="15"/>
      <c r="H217" s="15"/>
      <c r="I217" s="15"/>
      <c r="J217" s="15"/>
      <c r="K217" s="15"/>
    </row>
    <row r="218" spans="1:11">
      <c r="A218" s="15"/>
      <c r="B218" s="15"/>
      <c r="C218" s="15"/>
      <c r="D218" s="15"/>
      <c r="E218" s="15"/>
      <c r="F218" s="15"/>
      <c r="G218" s="15"/>
      <c r="H218" s="15"/>
      <c r="I218" s="15"/>
      <c r="J218" s="15"/>
      <c r="K218" s="15"/>
    </row>
    <row r="219" spans="1:11">
      <c r="A219" s="15"/>
      <c r="B219" s="15"/>
      <c r="C219" s="15"/>
      <c r="D219" s="15"/>
      <c r="E219" s="15"/>
      <c r="F219" s="15"/>
      <c r="G219" s="15"/>
      <c r="H219" s="15"/>
      <c r="I219" s="15"/>
      <c r="J219" s="15"/>
      <c r="K219" s="15"/>
    </row>
    <row r="220" spans="1:11">
      <c r="A220" s="15"/>
      <c r="B220" s="15"/>
      <c r="C220" s="15"/>
      <c r="D220" s="15"/>
      <c r="E220" s="15"/>
      <c r="F220" s="15"/>
      <c r="G220" s="15"/>
      <c r="H220" s="15"/>
      <c r="I220" s="15"/>
      <c r="J220" s="15"/>
      <c r="K220" s="15"/>
    </row>
    <row r="221" spans="1:11">
      <c r="A221" s="15"/>
      <c r="B221" s="15"/>
      <c r="C221" s="15"/>
      <c r="D221" s="15"/>
      <c r="E221" s="15"/>
      <c r="F221" s="15"/>
      <c r="G221" s="15"/>
      <c r="H221" s="15"/>
      <c r="I221" s="15"/>
      <c r="J221" s="15"/>
      <c r="K221" s="15"/>
    </row>
    <row r="222" spans="1:11">
      <c r="A222" s="15"/>
      <c r="B222" s="15"/>
      <c r="C222" s="15"/>
      <c r="D222" s="15"/>
      <c r="E222" s="15"/>
      <c r="F222" s="15"/>
      <c r="G222" s="15"/>
      <c r="H222" s="15"/>
      <c r="I222" s="15"/>
      <c r="J222" s="15"/>
      <c r="K222" s="15"/>
    </row>
    <row r="223" spans="1:11">
      <c r="A223" s="15"/>
      <c r="B223" s="15"/>
      <c r="C223" s="15"/>
      <c r="D223" s="15"/>
      <c r="E223" s="15"/>
      <c r="F223" s="15"/>
      <c r="G223" s="15"/>
      <c r="H223" s="15"/>
      <c r="I223" s="15"/>
      <c r="J223" s="15"/>
      <c r="K223" s="15"/>
    </row>
    <row r="224" spans="1:11">
      <c r="A224" s="15"/>
      <c r="B224" s="15"/>
      <c r="C224" s="15"/>
      <c r="D224" s="15"/>
      <c r="E224" s="15"/>
      <c r="F224" s="15"/>
      <c r="G224" s="15"/>
      <c r="H224" s="15"/>
      <c r="I224" s="15"/>
      <c r="J224" s="15"/>
      <c r="K224" s="15"/>
    </row>
    <row r="225" spans="1:11">
      <c r="A225" s="15"/>
      <c r="B225" s="15"/>
      <c r="C225" s="15"/>
      <c r="D225" s="15"/>
      <c r="E225" s="15"/>
      <c r="F225" s="15"/>
      <c r="G225" s="15"/>
      <c r="H225" s="15"/>
      <c r="I225" s="15"/>
      <c r="J225" s="15"/>
      <c r="K225" s="15"/>
    </row>
    <row r="226" spans="1:11">
      <c r="A226" s="15"/>
      <c r="B226" s="15"/>
      <c r="C226" s="15"/>
      <c r="D226" s="15"/>
      <c r="E226" s="15"/>
      <c r="F226" s="15"/>
      <c r="G226" s="15"/>
      <c r="H226" s="15"/>
      <c r="I226" s="15"/>
      <c r="J226" s="15"/>
      <c r="K226" s="15"/>
    </row>
    <row r="227" spans="1:11">
      <c r="A227" s="15"/>
      <c r="B227" s="15"/>
      <c r="C227" s="15"/>
      <c r="D227" s="15"/>
      <c r="E227" s="15"/>
      <c r="F227" s="15"/>
      <c r="G227" s="15"/>
      <c r="H227" s="15"/>
      <c r="I227" s="15"/>
      <c r="J227" s="15"/>
      <c r="K227" s="15"/>
    </row>
    <row r="228" spans="1:11">
      <c r="A228" s="15"/>
      <c r="B228" s="15"/>
      <c r="C228" s="15"/>
      <c r="D228" s="15"/>
      <c r="E228" s="15"/>
      <c r="F228" s="15"/>
      <c r="G228" s="15"/>
      <c r="H228" s="15"/>
      <c r="I228" s="15"/>
      <c r="J228" s="15"/>
      <c r="K228" s="15"/>
    </row>
    <row r="229" spans="1:11">
      <c r="A229" s="15"/>
      <c r="B229" s="15"/>
      <c r="C229" s="15"/>
      <c r="D229" s="15"/>
      <c r="E229" s="15"/>
      <c r="F229" s="15"/>
      <c r="G229" s="15"/>
      <c r="H229" s="15"/>
      <c r="I229" s="15"/>
      <c r="J229" s="15"/>
      <c r="K229" s="15"/>
    </row>
    <row r="230" spans="1:11">
      <c r="A230" s="15"/>
      <c r="B230" s="15"/>
      <c r="C230" s="15"/>
      <c r="D230" s="15"/>
      <c r="E230" s="15"/>
      <c r="F230" s="15"/>
      <c r="G230" s="15"/>
      <c r="H230" s="15"/>
      <c r="I230" s="15"/>
      <c r="J230" s="15"/>
      <c r="K230" s="15"/>
    </row>
    <row r="231" spans="1:11">
      <c r="A231" s="15"/>
      <c r="B231" s="15"/>
      <c r="C231" s="15"/>
      <c r="D231" s="15"/>
      <c r="E231" s="15"/>
      <c r="F231" s="15"/>
      <c r="G231" s="15"/>
      <c r="H231" s="15"/>
      <c r="I231" s="15"/>
      <c r="J231" s="15"/>
      <c r="K231" s="15"/>
    </row>
    <row r="232" spans="1:11">
      <c r="A232" s="15"/>
      <c r="B232" s="15"/>
      <c r="C232" s="15"/>
      <c r="D232" s="15"/>
      <c r="E232" s="15"/>
      <c r="F232" s="15"/>
      <c r="G232" s="15"/>
      <c r="H232" s="15"/>
      <c r="I232" s="15"/>
      <c r="J232" s="15"/>
      <c r="K232" s="15"/>
    </row>
    <row r="233" spans="1:11">
      <c r="A233" s="15"/>
      <c r="B233" s="15"/>
      <c r="C233" s="15"/>
      <c r="D233" s="15"/>
      <c r="E233" s="15"/>
      <c r="F233" s="15"/>
      <c r="G233" s="15"/>
      <c r="H233" s="15"/>
      <c r="I233" s="15"/>
      <c r="J233" s="15"/>
      <c r="K233" s="15"/>
    </row>
    <row r="234" spans="1:11">
      <c r="A234" s="15"/>
      <c r="B234" s="15"/>
      <c r="C234" s="15"/>
      <c r="D234" s="15"/>
      <c r="E234" s="15"/>
      <c r="F234" s="15"/>
      <c r="G234" s="15"/>
      <c r="H234" s="15"/>
      <c r="I234" s="15"/>
      <c r="J234" s="15"/>
      <c r="K234" s="15"/>
    </row>
    <row r="235" spans="1:11">
      <c r="A235" s="15"/>
      <c r="B235" s="15"/>
      <c r="C235" s="15"/>
      <c r="D235" s="15"/>
      <c r="E235" s="15"/>
      <c r="F235" s="15"/>
      <c r="G235" s="15"/>
      <c r="H235" s="15"/>
      <c r="I235" s="15"/>
      <c r="J235" s="15"/>
      <c r="K235" s="15"/>
    </row>
    <row r="236" spans="1:11">
      <c r="A236" s="15"/>
      <c r="B236" s="15"/>
      <c r="C236" s="15"/>
      <c r="D236" s="15"/>
      <c r="E236" s="15"/>
      <c r="F236" s="15"/>
      <c r="G236" s="15"/>
      <c r="H236" s="15"/>
      <c r="I236" s="15"/>
      <c r="J236" s="15"/>
      <c r="K236" s="15"/>
    </row>
    <row r="237" spans="1:11">
      <c r="A237" s="15"/>
      <c r="B237" s="15"/>
      <c r="C237" s="15"/>
      <c r="D237" s="15"/>
      <c r="E237" s="15"/>
      <c r="F237" s="15"/>
      <c r="G237" s="15"/>
      <c r="H237" s="15"/>
      <c r="I237" s="15"/>
      <c r="J237" s="15"/>
      <c r="K237" s="15"/>
    </row>
    <row r="238" spans="1:11">
      <c r="A238" s="15"/>
      <c r="B238" s="15"/>
      <c r="C238" s="15"/>
      <c r="D238" s="15"/>
      <c r="E238" s="15"/>
      <c r="F238" s="15"/>
      <c r="G238" s="15"/>
      <c r="H238" s="15"/>
      <c r="I238" s="15"/>
      <c r="J238" s="15"/>
      <c r="K238" s="15"/>
    </row>
    <row r="239" spans="1:11">
      <c r="A239" s="15"/>
      <c r="B239" s="15"/>
      <c r="C239" s="15"/>
      <c r="D239" s="15"/>
      <c r="E239" s="15"/>
      <c r="F239" s="15"/>
      <c r="G239" s="15"/>
      <c r="H239" s="15"/>
      <c r="I239" s="15"/>
      <c r="J239" s="15"/>
      <c r="K239" s="15"/>
    </row>
    <row r="240" spans="1:11">
      <c r="A240" s="15"/>
      <c r="B240" s="15"/>
      <c r="C240" s="15"/>
      <c r="D240" s="15"/>
      <c r="E240" s="15"/>
      <c r="F240" s="15"/>
      <c r="G240" s="15"/>
      <c r="H240" s="15"/>
      <c r="I240" s="15"/>
      <c r="J240" s="15"/>
      <c r="K240" s="15"/>
    </row>
    <row r="241" spans="1:11">
      <c r="A241" s="15"/>
      <c r="B241" s="15"/>
      <c r="C241" s="15"/>
      <c r="D241" s="15"/>
      <c r="E241" s="15"/>
      <c r="F241" s="15"/>
      <c r="G241" s="15"/>
      <c r="H241" s="15"/>
      <c r="I241" s="15"/>
      <c r="J241" s="15"/>
      <c r="K241" s="15"/>
    </row>
    <row r="242" spans="1:11">
      <c r="A242" s="15"/>
      <c r="B242" s="15"/>
      <c r="C242" s="15"/>
      <c r="D242" s="15"/>
      <c r="E242" s="15"/>
      <c r="F242" s="15"/>
      <c r="G242" s="15"/>
      <c r="H242" s="15"/>
      <c r="I242" s="15"/>
      <c r="J242" s="15"/>
      <c r="K242" s="15"/>
    </row>
    <row r="243" spans="1:11">
      <c r="A243" s="15"/>
      <c r="B243" s="15"/>
      <c r="C243" s="15"/>
      <c r="D243" s="15"/>
      <c r="E243" s="15"/>
      <c r="F243" s="15"/>
      <c r="G243" s="15"/>
      <c r="H243" s="15"/>
      <c r="I243" s="15"/>
      <c r="J243" s="15"/>
      <c r="K243" s="15"/>
    </row>
    <row r="244" spans="1:11">
      <c r="A244" s="15"/>
      <c r="B244" s="15"/>
      <c r="C244" s="15"/>
      <c r="D244" s="15"/>
      <c r="E244" s="15"/>
      <c r="F244" s="15"/>
      <c r="G244" s="15"/>
      <c r="H244" s="15"/>
      <c r="I244" s="15"/>
      <c r="J244" s="15"/>
      <c r="K244" s="15"/>
    </row>
    <row r="245" spans="1:11">
      <c r="A245" s="15"/>
      <c r="B245" s="15"/>
      <c r="C245" s="15"/>
      <c r="D245" s="15"/>
      <c r="E245" s="15"/>
      <c r="F245" s="15"/>
      <c r="G245" s="15"/>
      <c r="H245" s="15"/>
      <c r="I245" s="15"/>
      <c r="J245" s="15"/>
      <c r="K245" s="15"/>
    </row>
    <row r="246" spans="1:11">
      <c r="A246" s="15"/>
      <c r="B246" s="15"/>
      <c r="C246" s="15"/>
      <c r="D246" s="15"/>
      <c r="E246" s="15"/>
      <c r="F246" s="15"/>
      <c r="G246" s="15"/>
      <c r="H246" s="15"/>
      <c r="I246" s="15"/>
      <c r="J246" s="15"/>
      <c r="K246" s="15"/>
    </row>
    <row r="247" spans="1:11">
      <c r="A247" s="15"/>
      <c r="B247" s="15"/>
      <c r="C247" s="15"/>
      <c r="D247" s="15"/>
      <c r="E247" s="15"/>
      <c r="F247" s="15"/>
      <c r="G247" s="15"/>
      <c r="H247" s="15"/>
      <c r="I247" s="15"/>
      <c r="J247" s="15"/>
      <c r="K247" s="15"/>
    </row>
    <row r="248" spans="1:11">
      <c r="A248" s="15"/>
      <c r="B248" s="15"/>
      <c r="C248" s="15"/>
      <c r="D248" s="15"/>
      <c r="E248" s="15"/>
      <c r="F248" s="15"/>
      <c r="G248" s="15"/>
      <c r="H248" s="15"/>
      <c r="I248" s="15"/>
      <c r="J248" s="15"/>
      <c r="K248" s="15"/>
    </row>
    <row r="249" spans="1:11">
      <c r="A249" s="15"/>
      <c r="B249" s="15"/>
      <c r="C249" s="15"/>
      <c r="D249" s="15"/>
      <c r="E249" s="15"/>
      <c r="F249" s="15"/>
      <c r="G249" s="15"/>
      <c r="H249" s="15"/>
      <c r="I249" s="15"/>
      <c r="J249" s="15"/>
      <c r="K249" s="15"/>
    </row>
    <row r="250" spans="1:11">
      <c r="A250" s="15"/>
      <c r="B250" s="15"/>
      <c r="C250" s="15"/>
      <c r="D250" s="15"/>
      <c r="E250" s="15"/>
      <c r="F250" s="15"/>
      <c r="G250" s="15"/>
      <c r="H250" s="15"/>
      <c r="I250" s="15"/>
      <c r="J250" s="15"/>
      <c r="K250" s="15"/>
    </row>
    <row r="251" spans="1:11">
      <c r="A251" s="15"/>
      <c r="B251" s="15"/>
      <c r="C251" s="15"/>
      <c r="D251" s="15"/>
      <c r="E251" s="15"/>
      <c r="F251" s="15"/>
      <c r="G251" s="15"/>
      <c r="H251" s="15"/>
      <c r="I251" s="15"/>
      <c r="J251" s="15"/>
      <c r="K251" s="15"/>
    </row>
    <row r="252" spans="1:11">
      <c r="A252" s="15"/>
      <c r="B252" s="15"/>
      <c r="C252" s="15"/>
      <c r="D252" s="15"/>
      <c r="E252" s="15"/>
      <c r="F252" s="15"/>
      <c r="G252" s="15"/>
      <c r="H252" s="15"/>
      <c r="I252" s="15"/>
      <c r="J252" s="15"/>
      <c r="K252" s="15"/>
    </row>
    <row r="253" spans="1:11">
      <c r="A253" s="15"/>
      <c r="B253" s="15"/>
      <c r="C253" s="15"/>
      <c r="D253" s="15"/>
      <c r="E253" s="15"/>
      <c r="F253" s="15"/>
      <c r="G253" s="15"/>
      <c r="H253" s="15"/>
      <c r="I253" s="15"/>
      <c r="J253" s="15"/>
      <c r="K253" s="15"/>
    </row>
    <row r="254" spans="1:11">
      <c r="A254" s="15"/>
      <c r="B254" s="15"/>
      <c r="C254" s="15"/>
      <c r="D254" s="15"/>
      <c r="E254" s="15"/>
      <c r="F254" s="15"/>
      <c r="G254" s="15"/>
      <c r="H254" s="15"/>
      <c r="I254" s="15"/>
      <c r="J254" s="15"/>
      <c r="K254" s="15"/>
    </row>
    <row r="255" spans="1:11">
      <c r="A255" s="15"/>
      <c r="B255" s="15"/>
      <c r="C255" s="15"/>
      <c r="D255" s="15"/>
      <c r="E255" s="15"/>
      <c r="F255" s="15"/>
      <c r="G255" s="15"/>
      <c r="H255" s="15"/>
      <c r="I255" s="15"/>
      <c r="J255" s="15"/>
      <c r="K255" s="15"/>
    </row>
    <row r="256" spans="1:11">
      <c r="A256" s="15"/>
      <c r="B256" s="15"/>
      <c r="C256" s="15"/>
      <c r="D256" s="15"/>
      <c r="E256" s="15"/>
      <c r="F256" s="15"/>
      <c r="G256" s="15"/>
      <c r="H256" s="15"/>
      <c r="I256" s="15"/>
      <c r="J256" s="15"/>
      <c r="K256" s="15"/>
    </row>
    <row r="257" spans="1:11">
      <c r="A257" s="15"/>
      <c r="B257" s="15"/>
      <c r="C257" s="15"/>
      <c r="D257" s="15"/>
      <c r="E257" s="15"/>
      <c r="F257" s="15"/>
      <c r="G257" s="15"/>
      <c r="H257" s="15"/>
      <c r="I257" s="15"/>
      <c r="J257" s="15"/>
      <c r="K257" s="15"/>
    </row>
    <row r="258" spans="1:11">
      <c r="A258" s="15"/>
      <c r="B258" s="15"/>
      <c r="C258" s="15"/>
      <c r="D258" s="15"/>
      <c r="E258" s="15"/>
      <c r="F258" s="15"/>
      <c r="G258" s="15"/>
      <c r="H258" s="15"/>
      <c r="I258" s="15"/>
      <c r="J258" s="15"/>
      <c r="K258" s="15"/>
    </row>
    <row r="259" spans="1:11">
      <c r="A259" s="15"/>
      <c r="B259" s="15"/>
      <c r="C259" s="15"/>
      <c r="D259" s="15"/>
      <c r="E259" s="15"/>
      <c r="F259" s="15"/>
      <c r="G259" s="15"/>
      <c r="H259" s="15"/>
      <c r="I259" s="15"/>
      <c r="J259" s="15"/>
      <c r="K259" s="15"/>
    </row>
    <row r="260" spans="1:11">
      <c r="A260" s="15"/>
      <c r="B260" s="15"/>
      <c r="C260" s="15"/>
      <c r="D260" s="15"/>
      <c r="E260" s="15"/>
      <c r="F260" s="15"/>
      <c r="G260" s="15"/>
      <c r="H260" s="15"/>
      <c r="I260" s="15"/>
      <c r="J260" s="15"/>
      <c r="K260" s="15"/>
    </row>
    <row r="261" spans="1:11">
      <c r="A261" s="15"/>
      <c r="B261" s="15"/>
      <c r="C261" s="15"/>
      <c r="D261" s="15"/>
      <c r="E261" s="15"/>
      <c r="F261" s="15"/>
      <c r="G261" s="15"/>
      <c r="H261" s="15"/>
      <c r="I261" s="15"/>
      <c r="J261" s="15"/>
      <c r="K261" s="15"/>
    </row>
    <row r="262" spans="1:11">
      <c r="A262" s="15"/>
      <c r="B262" s="15"/>
      <c r="C262" s="15"/>
      <c r="D262" s="15"/>
      <c r="E262" s="15"/>
      <c r="F262" s="15"/>
      <c r="G262" s="15"/>
      <c r="H262" s="15"/>
      <c r="I262" s="15"/>
      <c r="J262" s="15"/>
      <c r="K262" s="15"/>
    </row>
    <row r="263" spans="1:11">
      <c r="A263" s="15"/>
      <c r="B263" s="15"/>
      <c r="C263" s="15"/>
      <c r="D263" s="15"/>
      <c r="E263" s="15"/>
      <c r="F263" s="15"/>
      <c r="G263" s="15"/>
      <c r="H263" s="15"/>
      <c r="I263" s="15"/>
      <c r="J263" s="15"/>
      <c r="K263" s="15"/>
    </row>
    <row r="264" spans="1:11">
      <c r="A264" s="15"/>
      <c r="B264" s="15"/>
      <c r="C264" s="15"/>
      <c r="D264" s="15"/>
      <c r="E264" s="15"/>
      <c r="F264" s="15"/>
      <c r="G264" s="15"/>
      <c r="H264" s="15"/>
      <c r="I264" s="15"/>
      <c r="J264" s="15"/>
      <c r="K264" s="15"/>
    </row>
    <row r="265" spans="1:11">
      <c r="A265" s="15"/>
      <c r="B265" s="15"/>
      <c r="C265" s="15"/>
      <c r="D265" s="15"/>
      <c r="E265" s="15"/>
      <c r="F265" s="15"/>
      <c r="G265" s="15"/>
      <c r="H265" s="15"/>
      <c r="I265" s="15"/>
      <c r="J265" s="15"/>
      <c r="K265" s="15"/>
    </row>
    <row r="266" spans="1:11">
      <c r="A266" s="15"/>
      <c r="B266" s="15"/>
      <c r="C266" s="15"/>
      <c r="D266" s="15"/>
      <c r="E266" s="15"/>
      <c r="F266" s="15"/>
      <c r="G266" s="15"/>
      <c r="H266" s="15"/>
      <c r="I266" s="15"/>
      <c r="J266" s="15"/>
      <c r="K266" s="15"/>
    </row>
    <row r="267" spans="1:11">
      <c r="A267" s="15"/>
      <c r="B267" s="15"/>
      <c r="C267" s="15"/>
      <c r="D267" s="15"/>
      <c r="E267" s="15"/>
      <c r="F267" s="15"/>
      <c r="G267" s="15"/>
      <c r="H267" s="15"/>
      <c r="I267" s="15"/>
      <c r="J267" s="15"/>
      <c r="K267" s="15"/>
    </row>
    <row r="268" spans="1:11">
      <c r="A268" s="15"/>
      <c r="B268" s="15"/>
      <c r="C268" s="15"/>
      <c r="D268" s="15"/>
      <c r="E268" s="15"/>
      <c r="F268" s="15"/>
      <c r="G268" s="15"/>
      <c r="H268" s="15"/>
      <c r="I268" s="15"/>
      <c r="J268" s="15"/>
      <c r="K268" s="15"/>
    </row>
    <row r="269" spans="1:11">
      <c r="A269" s="15"/>
      <c r="B269" s="15"/>
      <c r="C269" s="15"/>
      <c r="D269" s="15"/>
      <c r="E269" s="15"/>
      <c r="F269" s="15"/>
      <c r="G269" s="15"/>
      <c r="H269" s="15"/>
      <c r="I269" s="15"/>
      <c r="J269" s="15"/>
      <c r="K269" s="15"/>
    </row>
    <row r="270" spans="1:11">
      <c r="A270" s="15"/>
      <c r="B270" s="15"/>
      <c r="C270" s="15"/>
      <c r="D270" s="15"/>
      <c r="E270" s="15"/>
      <c r="F270" s="15"/>
      <c r="G270" s="15"/>
      <c r="H270" s="15"/>
      <c r="I270" s="15"/>
      <c r="J270" s="15"/>
      <c r="K270" s="15"/>
    </row>
    <row r="271" spans="1:11">
      <c r="A271" s="15"/>
      <c r="B271" s="15"/>
      <c r="C271" s="15"/>
      <c r="D271" s="15"/>
      <c r="E271" s="15"/>
      <c r="F271" s="15"/>
      <c r="G271" s="15"/>
      <c r="H271" s="15"/>
      <c r="I271" s="15"/>
      <c r="J271" s="15"/>
      <c r="K271" s="15"/>
    </row>
    <row r="272" spans="1:11">
      <c r="A272" s="15"/>
      <c r="B272" s="15"/>
      <c r="C272" s="15"/>
      <c r="D272" s="15"/>
      <c r="E272" s="15"/>
      <c r="F272" s="15"/>
      <c r="G272" s="15"/>
      <c r="H272" s="15"/>
      <c r="I272" s="15"/>
      <c r="J272" s="15"/>
      <c r="K272" s="15"/>
    </row>
    <row r="273" spans="1:11">
      <c r="A273" s="15"/>
      <c r="B273" s="15"/>
      <c r="C273" s="15"/>
      <c r="D273" s="15"/>
      <c r="E273" s="15"/>
      <c r="F273" s="15"/>
      <c r="G273" s="15"/>
      <c r="H273" s="15"/>
      <c r="I273" s="15"/>
      <c r="J273" s="15"/>
      <c r="K273" s="15"/>
    </row>
    <row r="274" spans="1:11">
      <c r="A274" s="15"/>
      <c r="B274" s="15"/>
      <c r="C274" s="15"/>
      <c r="D274" s="15"/>
      <c r="E274" s="15"/>
      <c r="F274" s="15"/>
      <c r="G274" s="15"/>
      <c r="H274" s="15"/>
      <c r="I274" s="15"/>
      <c r="J274" s="15"/>
      <c r="K274" s="15"/>
    </row>
    <row r="275" spans="1:11">
      <c r="A275" s="15"/>
      <c r="B275" s="15"/>
      <c r="C275" s="15"/>
      <c r="D275" s="15"/>
      <c r="E275" s="15"/>
      <c r="F275" s="15"/>
      <c r="G275" s="15"/>
      <c r="H275" s="15"/>
      <c r="I275" s="15"/>
      <c r="J275" s="15"/>
      <c r="K275" s="15"/>
    </row>
    <row r="276" spans="1:11">
      <c r="A276" s="15"/>
      <c r="B276" s="15"/>
      <c r="C276" s="15"/>
      <c r="D276" s="15"/>
      <c r="E276" s="15"/>
      <c r="F276" s="15"/>
      <c r="G276" s="15"/>
      <c r="H276" s="15"/>
      <c r="I276" s="15"/>
      <c r="J276" s="15"/>
      <c r="K276" s="15"/>
    </row>
    <row r="277" spans="1:11">
      <c r="A277" s="15"/>
      <c r="B277" s="15"/>
      <c r="C277" s="15"/>
      <c r="D277" s="15"/>
      <c r="E277" s="15"/>
      <c r="F277" s="15"/>
      <c r="G277" s="15"/>
      <c r="H277" s="15"/>
      <c r="I277" s="15"/>
      <c r="J277" s="15"/>
      <c r="K277" s="15"/>
    </row>
    <row r="278" spans="1:11">
      <c r="A278" s="15"/>
      <c r="B278" s="15"/>
      <c r="C278" s="15"/>
      <c r="D278" s="15"/>
      <c r="E278" s="15"/>
      <c r="F278" s="15"/>
      <c r="G278" s="15"/>
      <c r="H278" s="15"/>
      <c r="I278" s="15"/>
      <c r="J278" s="15"/>
      <c r="K278" s="15"/>
    </row>
    <row r="279" spans="1:11">
      <c r="A279" s="15"/>
      <c r="B279" s="15"/>
      <c r="C279" s="15"/>
      <c r="D279" s="15"/>
      <c r="E279" s="15"/>
      <c r="F279" s="15"/>
      <c r="G279" s="15"/>
      <c r="H279" s="15"/>
      <c r="I279" s="15"/>
      <c r="J279" s="15"/>
      <c r="K279" s="15"/>
    </row>
    <row r="280" spans="1:11">
      <c r="A280" s="15"/>
      <c r="B280" s="15"/>
      <c r="C280" s="15"/>
      <c r="D280" s="15"/>
      <c r="E280" s="15"/>
      <c r="F280" s="15"/>
      <c r="G280" s="15"/>
      <c r="H280" s="15"/>
      <c r="I280" s="15"/>
      <c r="J280" s="15"/>
      <c r="K280" s="15"/>
    </row>
    <row r="281" spans="1:11">
      <c r="A281" s="15"/>
      <c r="B281" s="15"/>
      <c r="C281" s="15"/>
      <c r="D281" s="15"/>
      <c r="E281" s="15"/>
      <c r="F281" s="15"/>
      <c r="G281" s="15"/>
      <c r="H281" s="15"/>
      <c r="I281" s="15"/>
      <c r="J281" s="15"/>
      <c r="K281" s="15"/>
    </row>
    <row r="282" spans="1:11">
      <c r="A282" s="15"/>
      <c r="B282" s="15"/>
      <c r="C282" s="15"/>
      <c r="D282" s="15"/>
      <c r="E282" s="15"/>
      <c r="F282" s="15"/>
      <c r="G282" s="15"/>
      <c r="H282" s="15"/>
      <c r="I282" s="15"/>
      <c r="J282" s="15"/>
      <c r="K282" s="15"/>
    </row>
    <row r="283" spans="1:11">
      <c r="A283" s="15"/>
      <c r="B283" s="15"/>
      <c r="C283" s="15"/>
      <c r="D283" s="15"/>
      <c r="E283" s="15"/>
      <c r="F283" s="15"/>
      <c r="G283" s="15"/>
      <c r="H283" s="15"/>
      <c r="I283" s="15"/>
      <c r="J283" s="15"/>
      <c r="K283" s="15"/>
    </row>
    <row r="284" spans="1:11">
      <c r="A284" s="15"/>
      <c r="B284" s="15"/>
      <c r="C284" s="15"/>
      <c r="D284" s="15"/>
      <c r="E284" s="15"/>
      <c r="F284" s="15"/>
      <c r="G284" s="15"/>
      <c r="H284" s="15"/>
      <c r="I284" s="15"/>
      <c r="J284" s="15"/>
      <c r="K284" s="15"/>
    </row>
    <row r="285" spans="1:11">
      <c r="A285" s="15"/>
      <c r="B285" s="15"/>
      <c r="C285" s="15"/>
      <c r="D285" s="15"/>
      <c r="E285" s="15"/>
      <c r="F285" s="15"/>
      <c r="G285" s="15"/>
      <c r="H285" s="15"/>
      <c r="I285" s="15"/>
      <c r="J285" s="15"/>
      <c r="K285" s="15"/>
    </row>
    <row r="286" spans="1:11">
      <c r="A286" s="15"/>
      <c r="B286" s="15"/>
      <c r="C286" s="15"/>
      <c r="D286" s="15"/>
      <c r="E286" s="15"/>
      <c r="F286" s="15"/>
      <c r="G286" s="15"/>
      <c r="H286" s="15"/>
      <c r="I286" s="15"/>
      <c r="J286" s="15"/>
      <c r="K286" s="15"/>
    </row>
    <row r="287" spans="1:11">
      <c r="A287" s="15"/>
      <c r="B287" s="15"/>
      <c r="C287" s="15"/>
      <c r="D287" s="15"/>
      <c r="E287" s="15"/>
      <c r="F287" s="15"/>
      <c r="G287" s="15"/>
      <c r="H287" s="15"/>
      <c r="I287" s="15"/>
      <c r="J287" s="15"/>
      <c r="K287" s="15"/>
    </row>
    <row r="288" spans="1:11">
      <c r="A288" s="15"/>
      <c r="B288" s="15"/>
      <c r="C288" s="15"/>
      <c r="D288" s="15"/>
      <c r="E288" s="15"/>
      <c r="F288" s="15"/>
      <c r="G288" s="15"/>
      <c r="H288" s="15"/>
      <c r="I288" s="15"/>
      <c r="J288" s="15"/>
      <c r="K288" s="15"/>
    </row>
    <row r="289" spans="1:11">
      <c r="A289" s="15"/>
      <c r="B289" s="15"/>
      <c r="C289" s="15"/>
      <c r="D289" s="15"/>
      <c r="E289" s="15"/>
      <c r="F289" s="15"/>
      <c r="G289" s="15"/>
      <c r="H289" s="15"/>
      <c r="I289" s="15"/>
      <c r="J289" s="15"/>
      <c r="K289" s="15"/>
    </row>
    <row r="290" spans="1:11">
      <c r="A290" s="15"/>
      <c r="B290" s="15"/>
      <c r="C290" s="15"/>
      <c r="D290" s="15"/>
      <c r="E290" s="15"/>
      <c r="F290" s="15"/>
      <c r="G290" s="15"/>
      <c r="H290" s="15"/>
      <c r="I290" s="15"/>
      <c r="J290" s="15"/>
      <c r="K290" s="15"/>
    </row>
    <row r="291" spans="1:11">
      <c r="A291" s="15"/>
      <c r="B291" s="15"/>
      <c r="C291" s="15"/>
      <c r="D291" s="15"/>
      <c r="E291" s="15"/>
      <c r="F291" s="15"/>
      <c r="G291" s="15"/>
      <c r="H291" s="15"/>
      <c r="I291" s="15"/>
      <c r="J291" s="15"/>
      <c r="K291" s="15"/>
    </row>
    <row r="292" spans="1:11">
      <c r="A292" s="15"/>
      <c r="B292" s="15"/>
      <c r="C292" s="15"/>
      <c r="D292" s="15"/>
      <c r="E292" s="15"/>
      <c r="F292" s="15"/>
      <c r="G292" s="15"/>
      <c r="H292" s="15"/>
      <c r="I292" s="15"/>
      <c r="J292" s="15"/>
      <c r="K292" s="15"/>
    </row>
    <row r="293" spans="1:11">
      <c r="A293" s="15"/>
      <c r="B293" s="15"/>
      <c r="C293" s="15"/>
      <c r="D293" s="15"/>
      <c r="E293" s="15"/>
      <c r="F293" s="15"/>
      <c r="G293" s="15"/>
      <c r="H293" s="15"/>
      <c r="I293" s="15"/>
      <c r="J293" s="15"/>
      <c r="K293" s="15"/>
    </row>
    <row r="294" spans="1:11">
      <c r="A294" s="15"/>
      <c r="B294" s="15"/>
      <c r="C294" s="15"/>
      <c r="D294" s="15"/>
      <c r="E294" s="15"/>
      <c r="F294" s="15"/>
      <c r="G294" s="15"/>
      <c r="H294" s="15"/>
      <c r="I294" s="15"/>
      <c r="J294" s="15"/>
      <c r="K294" s="15"/>
    </row>
    <row r="295" spans="1:11">
      <c r="A295" s="15"/>
      <c r="B295" s="15"/>
      <c r="C295" s="15"/>
      <c r="D295" s="15"/>
      <c r="E295" s="15"/>
      <c r="F295" s="15"/>
      <c r="G295" s="15"/>
      <c r="H295" s="15"/>
      <c r="I295" s="15"/>
      <c r="J295" s="15"/>
      <c r="K295" s="15"/>
    </row>
    <row r="296" spans="1:11">
      <c r="A296" s="15"/>
      <c r="B296" s="15"/>
      <c r="C296" s="15"/>
      <c r="D296" s="15"/>
      <c r="E296" s="15"/>
      <c r="F296" s="15"/>
      <c r="G296" s="15"/>
      <c r="H296" s="15"/>
      <c r="I296" s="15"/>
      <c r="J296" s="15"/>
      <c r="K296" s="15"/>
    </row>
    <row r="297" spans="1:11">
      <c r="A297" s="15"/>
      <c r="B297" s="15"/>
      <c r="C297" s="15"/>
      <c r="D297" s="15"/>
      <c r="E297" s="15"/>
      <c r="F297" s="15"/>
      <c r="G297" s="15"/>
      <c r="H297" s="15"/>
      <c r="I297" s="15"/>
      <c r="J297" s="15"/>
      <c r="K297" s="15"/>
    </row>
    <row r="298" spans="1:11">
      <c r="A298" s="15"/>
      <c r="B298" s="15"/>
      <c r="C298" s="15"/>
      <c r="D298" s="15"/>
      <c r="E298" s="15"/>
      <c r="F298" s="15"/>
      <c r="G298" s="15"/>
      <c r="H298" s="15"/>
      <c r="I298" s="15"/>
      <c r="J298" s="15"/>
      <c r="K298" s="15"/>
    </row>
    <row r="299" spans="1:11">
      <c r="A299" s="15"/>
      <c r="B299" s="15"/>
      <c r="C299" s="15"/>
      <c r="D299" s="15"/>
      <c r="E299" s="15"/>
      <c r="F299" s="15"/>
      <c r="G299" s="15"/>
      <c r="H299" s="15"/>
      <c r="I299" s="15"/>
      <c r="J299" s="15"/>
      <c r="K299" s="15"/>
    </row>
    <row r="300" spans="1:11">
      <c r="A300" s="15"/>
      <c r="B300" s="15"/>
      <c r="C300" s="15"/>
      <c r="D300" s="15"/>
      <c r="E300" s="15"/>
      <c r="F300" s="15"/>
      <c r="G300" s="15"/>
      <c r="H300" s="15"/>
      <c r="I300" s="15"/>
      <c r="J300" s="15"/>
      <c r="K300" s="15"/>
    </row>
    <row r="301" spans="1:11">
      <c r="A301" s="15"/>
      <c r="B301" s="15"/>
      <c r="C301" s="15"/>
      <c r="D301" s="15"/>
      <c r="E301" s="15"/>
      <c r="F301" s="15"/>
      <c r="G301" s="15"/>
      <c r="H301" s="15"/>
      <c r="I301" s="15"/>
      <c r="J301" s="15"/>
      <c r="K301" s="15"/>
    </row>
    <row r="302" spans="1:11">
      <c r="A302" s="15"/>
      <c r="B302" s="15"/>
      <c r="C302" s="15"/>
      <c r="D302" s="15"/>
      <c r="E302" s="15"/>
      <c r="F302" s="15"/>
      <c r="G302" s="15"/>
      <c r="H302" s="15"/>
      <c r="I302" s="15"/>
      <c r="J302" s="15"/>
      <c r="K302" s="15"/>
    </row>
    <row r="303" spans="1:11">
      <c r="A303" s="15"/>
      <c r="B303" s="15"/>
      <c r="C303" s="15"/>
      <c r="D303" s="15"/>
      <c r="E303" s="15"/>
      <c r="F303" s="15"/>
      <c r="G303" s="15"/>
      <c r="H303" s="15"/>
      <c r="I303" s="15"/>
      <c r="J303" s="15"/>
      <c r="K303" s="15"/>
    </row>
    <row r="304" spans="1:11">
      <c r="A304" s="15"/>
      <c r="B304" s="15"/>
      <c r="C304" s="15"/>
      <c r="D304" s="15"/>
      <c r="E304" s="15"/>
      <c r="F304" s="15"/>
      <c r="G304" s="15"/>
      <c r="H304" s="15"/>
      <c r="I304" s="15"/>
      <c r="J304" s="15"/>
      <c r="K304" s="15"/>
    </row>
    <row r="305" spans="1:11">
      <c r="A305" s="15"/>
      <c r="B305" s="15"/>
      <c r="C305" s="15"/>
      <c r="D305" s="15"/>
      <c r="E305" s="15"/>
      <c r="F305" s="15"/>
      <c r="G305" s="15"/>
      <c r="H305" s="15"/>
      <c r="I305" s="15"/>
      <c r="J305" s="15"/>
      <c r="K305" s="15"/>
    </row>
    <row r="306" spans="1:11">
      <c r="A306" s="15"/>
      <c r="B306" s="15"/>
      <c r="C306" s="15"/>
      <c r="D306" s="15"/>
      <c r="E306" s="15"/>
      <c r="F306" s="15"/>
      <c r="G306" s="15"/>
      <c r="H306" s="15"/>
      <c r="I306" s="15"/>
      <c r="J306" s="15"/>
      <c r="K306" s="15"/>
    </row>
    <row r="307" spans="1:11">
      <c r="A307" s="15"/>
      <c r="B307" s="15"/>
      <c r="C307" s="15"/>
      <c r="D307" s="15"/>
      <c r="E307" s="15"/>
      <c r="F307" s="15"/>
      <c r="G307" s="15"/>
      <c r="H307" s="15"/>
      <c r="I307" s="15"/>
      <c r="J307" s="15"/>
      <c r="K307" s="15"/>
    </row>
    <row r="308" spans="1:11">
      <c r="A308" s="15"/>
      <c r="B308" s="15"/>
      <c r="C308" s="15"/>
      <c r="D308" s="15"/>
      <c r="E308" s="15"/>
      <c r="F308" s="15"/>
      <c r="G308" s="15"/>
      <c r="H308" s="15"/>
      <c r="I308" s="15"/>
      <c r="J308" s="15"/>
      <c r="K308" s="15"/>
    </row>
    <row r="309" spans="1:11">
      <c r="A309" s="15"/>
      <c r="B309" s="15"/>
      <c r="C309" s="15"/>
      <c r="D309" s="15"/>
      <c r="E309" s="15"/>
      <c r="F309" s="15"/>
      <c r="G309" s="15"/>
      <c r="H309" s="15"/>
      <c r="I309" s="15"/>
      <c r="J309" s="15"/>
      <c r="K309" s="15"/>
    </row>
    <row r="310" spans="1:11">
      <c r="A310" s="15"/>
      <c r="B310" s="15"/>
      <c r="C310" s="15"/>
      <c r="D310" s="15"/>
      <c r="E310" s="15"/>
      <c r="F310" s="15"/>
      <c r="G310" s="15"/>
      <c r="H310" s="15"/>
      <c r="I310" s="15"/>
      <c r="J310" s="15"/>
      <c r="K310" s="15"/>
    </row>
    <row r="311" spans="1:11">
      <c r="A311" s="15"/>
      <c r="B311" s="15"/>
      <c r="C311" s="15"/>
      <c r="D311" s="15"/>
      <c r="E311" s="15"/>
      <c r="F311" s="15"/>
      <c r="G311" s="15"/>
      <c r="H311" s="15"/>
      <c r="I311" s="15"/>
      <c r="J311" s="15"/>
      <c r="K311" s="15"/>
    </row>
    <row r="312" spans="1:11">
      <c r="A312" s="15"/>
      <c r="B312" s="15"/>
      <c r="C312" s="15"/>
      <c r="D312" s="15"/>
      <c r="E312" s="15"/>
      <c r="F312" s="15"/>
      <c r="G312" s="15"/>
      <c r="H312" s="15"/>
      <c r="I312" s="15"/>
      <c r="J312" s="15"/>
      <c r="K312" s="15"/>
    </row>
    <row r="313" spans="1:11">
      <c r="A313" s="15"/>
      <c r="B313" s="15"/>
      <c r="C313" s="15"/>
      <c r="D313" s="15"/>
      <c r="E313" s="15"/>
      <c r="F313" s="15"/>
      <c r="G313" s="15"/>
      <c r="H313" s="15"/>
      <c r="I313" s="15"/>
      <c r="J313" s="15"/>
      <c r="K313" s="15"/>
    </row>
    <row r="314" spans="1:11">
      <c r="A314" s="15"/>
      <c r="B314" s="15"/>
      <c r="C314" s="15"/>
      <c r="D314" s="15"/>
      <c r="E314" s="15"/>
      <c r="F314" s="15"/>
      <c r="G314" s="15"/>
      <c r="H314" s="15"/>
      <c r="I314" s="15"/>
      <c r="J314" s="15"/>
      <c r="K314" s="15"/>
    </row>
    <row r="315" spans="1:11">
      <c r="A315" s="15"/>
      <c r="B315" s="15"/>
      <c r="C315" s="15"/>
      <c r="D315" s="15"/>
      <c r="E315" s="15"/>
      <c r="F315" s="15"/>
      <c r="G315" s="15"/>
      <c r="H315" s="15"/>
      <c r="I315" s="15"/>
      <c r="J315" s="15"/>
      <c r="K315" s="15"/>
    </row>
    <row r="316" spans="1:11">
      <c r="A316" s="15"/>
      <c r="B316" s="15"/>
      <c r="C316" s="15"/>
      <c r="D316" s="15"/>
      <c r="E316" s="15"/>
      <c r="F316" s="15"/>
      <c r="G316" s="15"/>
      <c r="H316" s="15"/>
      <c r="I316" s="15"/>
      <c r="J316" s="15"/>
      <c r="K316" s="15"/>
    </row>
    <row r="317" spans="1:11">
      <c r="A317" s="15"/>
      <c r="B317" s="15"/>
      <c r="C317" s="15"/>
      <c r="D317" s="15"/>
      <c r="E317" s="15"/>
      <c r="F317" s="15"/>
      <c r="G317" s="15"/>
      <c r="H317" s="15"/>
      <c r="I317" s="15"/>
      <c r="J317" s="15"/>
      <c r="K317" s="15"/>
    </row>
    <row r="318" spans="1:11">
      <c r="A318" s="15"/>
      <c r="B318" s="15"/>
      <c r="C318" s="15"/>
      <c r="D318" s="15"/>
      <c r="E318" s="15"/>
      <c r="F318" s="15"/>
      <c r="G318" s="15"/>
      <c r="H318" s="15"/>
      <c r="I318" s="15"/>
      <c r="J318" s="15"/>
      <c r="K318" s="15"/>
    </row>
    <row r="319" spans="1:11">
      <c r="A319" s="15"/>
      <c r="B319" s="15"/>
      <c r="C319" s="15"/>
      <c r="D319" s="15"/>
      <c r="E319" s="15"/>
      <c r="F319" s="15"/>
      <c r="G319" s="15"/>
      <c r="H319" s="15"/>
      <c r="I319" s="15"/>
      <c r="J319" s="15"/>
      <c r="K319" s="15"/>
    </row>
    <row r="320" spans="1:11">
      <c r="A320" s="15"/>
      <c r="B320" s="15"/>
      <c r="C320" s="15"/>
      <c r="D320" s="15"/>
      <c r="E320" s="15"/>
      <c r="F320" s="15"/>
      <c r="G320" s="15"/>
      <c r="H320" s="15"/>
      <c r="I320" s="15"/>
      <c r="J320" s="15"/>
      <c r="K320" s="15"/>
    </row>
    <row r="321" spans="1:11">
      <c r="A321" s="15"/>
      <c r="B321" s="15"/>
      <c r="C321" s="15"/>
      <c r="D321" s="15"/>
      <c r="E321" s="15"/>
      <c r="F321" s="15"/>
      <c r="G321" s="15"/>
      <c r="H321" s="15"/>
      <c r="I321" s="15"/>
      <c r="J321" s="15"/>
      <c r="K321" s="15"/>
    </row>
    <row r="322" spans="1:11">
      <c r="A322" s="15"/>
      <c r="B322" s="15"/>
      <c r="C322" s="15"/>
      <c r="D322" s="15"/>
      <c r="E322" s="15"/>
      <c r="F322" s="15"/>
      <c r="G322" s="15"/>
      <c r="H322" s="15"/>
      <c r="I322" s="15"/>
      <c r="J322" s="15"/>
      <c r="K322" s="15"/>
    </row>
    <row r="323" spans="1:11">
      <c r="A323" s="15"/>
      <c r="B323" s="15"/>
      <c r="C323" s="15"/>
      <c r="D323" s="15"/>
      <c r="E323" s="15"/>
      <c r="F323" s="15"/>
      <c r="G323" s="15"/>
      <c r="H323" s="15"/>
      <c r="I323" s="15"/>
      <c r="J323" s="15"/>
      <c r="K323" s="15"/>
    </row>
    <row r="324" spans="1:11">
      <c r="A324" s="15"/>
      <c r="B324" s="15"/>
      <c r="C324" s="15"/>
      <c r="D324" s="15"/>
      <c r="E324" s="15"/>
      <c r="F324" s="15"/>
      <c r="G324" s="15"/>
      <c r="H324" s="15"/>
      <c r="I324" s="15"/>
      <c r="J324" s="15"/>
      <c r="K324" s="15"/>
    </row>
    <row r="325" spans="1:11">
      <c r="A325" s="15"/>
      <c r="B325" s="15"/>
      <c r="C325" s="15"/>
      <c r="D325" s="15"/>
      <c r="E325" s="15"/>
      <c r="F325" s="15"/>
      <c r="G325" s="15"/>
      <c r="H325" s="15"/>
      <c r="I325" s="15"/>
      <c r="J325" s="15"/>
      <c r="K325" s="15"/>
    </row>
    <row r="326" spans="1:11">
      <c r="A326" s="15"/>
      <c r="B326" s="15"/>
      <c r="C326" s="15"/>
      <c r="D326" s="15"/>
      <c r="E326" s="15"/>
      <c r="F326" s="15"/>
      <c r="G326" s="15"/>
      <c r="H326" s="15"/>
      <c r="I326" s="15"/>
      <c r="J326" s="15"/>
      <c r="K326" s="15"/>
    </row>
    <row r="327" spans="1:11">
      <c r="A327" s="15"/>
      <c r="B327" s="15"/>
      <c r="C327" s="15"/>
      <c r="D327" s="15"/>
      <c r="E327" s="15"/>
      <c r="F327" s="15"/>
      <c r="G327" s="15"/>
      <c r="H327" s="15"/>
      <c r="I327" s="15"/>
      <c r="J327" s="15"/>
      <c r="K327" s="15"/>
    </row>
    <row r="328" spans="1:11">
      <c r="A328" s="15"/>
      <c r="B328" s="15"/>
      <c r="C328" s="15"/>
      <c r="D328" s="15"/>
      <c r="E328" s="15"/>
      <c r="F328" s="15"/>
      <c r="G328" s="15"/>
      <c r="H328" s="15"/>
      <c r="I328" s="15"/>
      <c r="J328" s="15"/>
      <c r="K328" s="15"/>
    </row>
    <row r="329" spans="1:11">
      <c r="A329" s="15"/>
      <c r="B329" s="15"/>
      <c r="C329" s="15"/>
      <c r="D329" s="15"/>
      <c r="E329" s="15"/>
      <c r="F329" s="15"/>
      <c r="G329" s="15"/>
      <c r="H329" s="15"/>
      <c r="I329" s="15"/>
      <c r="J329" s="15"/>
      <c r="K329" s="15"/>
    </row>
    <row r="330" spans="1:11">
      <c r="A330" s="15"/>
      <c r="B330" s="15"/>
      <c r="C330" s="15"/>
      <c r="D330" s="15"/>
      <c r="E330" s="15"/>
      <c r="F330" s="15"/>
      <c r="G330" s="15"/>
      <c r="H330" s="15"/>
      <c r="I330" s="15"/>
      <c r="J330" s="15"/>
      <c r="K330" s="15"/>
    </row>
    <row r="331" spans="1:11">
      <c r="A331" s="15"/>
      <c r="B331" s="15"/>
      <c r="C331" s="15"/>
      <c r="D331" s="15"/>
      <c r="E331" s="15"/>
      <c r="F331" s="15"/>
      <c r="G331" s="15"/>
      <c r="H331" s="15"/>
      <c r="I331" s="15"/>
      <c r="J331" s="15"/>
      <c r="K331" s="15"/>
    </row>
    <row r="332" spans="1:11">
      <c r="A332" s="15"/>
      <c r="B332" s="15"/>
      <c r="C332" s="15"/>
      <c r="D332" s="15"/>
      <c r="E332" s="15"/>
      <c r="F332" s="15"/>
      <c r="G332" s="15"/>
      <c r="H332" s="15"/>
      <c r="I332" s="15"/>
      <c r="J332" s="15"/>
      <c r="K332" s="15"/>
    </row>
    <row r="333" spans="1:11">
      <c r="A333" s="15"/>
      <c r="B333" s="15"/>
      <c r="C333" s="15"/>
      <c r="D333" s="15"/>
      <c r="E333" s="15"/>
      <c r="F333" s="15"/>
      <c r="G333" s="15"/>
      <c r="H333" s="15"/>
      <c r="I333" s="15"/>
      <c r="J333" s="15"/>
      <c r="K333" s="15"/>
    </row>
    <row r="334" spans="1:11">
      <c r="A334" s="15"/>
      <c r="B334" s="15"/>
      <c r="C334" s="15"/>
      <c r="D334" s="15"/>
      <c r="E334" s="15"/>
      <c r="F334" s="15"/>
      <c r="G334" s="15"/>
      <c r="H334" s="15"/>
      <c r="I334" s="15"/>
      <c r="J334" s="15"/>
      <c r="K334" s="15"/>
    </row>
    <row r="335" spans="1:11">
      <c r="A335" s="15"/>
      <c r="B335" s="15"/>
      <c r="C335" s="15"/>
      <c r="D335" s="15"/>
      <c r="E335" s="15"/>
      <c r="F335" s="15"/>
      <c r="G335" s="15"/>
      <c r="H335" s="15"/>
      <c r="I335" s="15"/>
      <c r="J335" s="15"/>
      <c r="K335" s="15"/>
    </row>
    <row r="336" spans="1:11">
      <c r="A336" s="15"/>
      <c r="B336" s="15"/>
      <c r="C336" s="15"/>
      <c r="D336" s="15"/>
      <c r="E336" s="15"/>
      <c r="F336" s="15"/>
      <c r="G336" s="15"/>
      <c r="H336" s="15"/>
      <c r="I336" s="15"/>
      <c r="J336" s="15"/>
      <c r="K336" s="15"/>
    </row>
    <row r="337" spans="1:11">
      <c r="A337" s="15"/>
      <c r="B337" s="15"/>
      <c r="C337" s="15"/>
      <c r="D337" s="15"/>
      <c r="E337" s="15"/>
      <c r="F337" s="15"/>
      <c r="G337" s="15"/>
      <c r="H337" s="15"/>
      <c r="I337" s="15"/>
      <c r="J337" s="15"/>
      <c r="K337" s="15"/>
    </row>
    <row r="338" spans="1:11">
      <c r="A338" s="15"/>
      <c r="B338" s="15"/>
      <c r="C338" s="15"/>
      <c r="D338" s="15"/>
      <c r="E338" s="15"/>
      <c r="F338" s="15"/>
      <c r="G338" s="15"/>
      <c r="H338" s="15"/>
      <c r="I338" s="15"/>
      <c r="J338" s="15"/>
      <c r="K338" s="15"/>
    </row>
    <row r="339" spans="1:11">
      <c r="A339" s="15"/>
      <c r="B339" s="15"/>
      <c r="C339" s="15"/>
      <c r="D339" s="15"/>
      <c r="E339" s="15"/>
      <c r="F339" s="15"/>
      <c r="G339" s="15"/>
      <c r="H339" s="15"/>
      <c r="I339" s="15"/>
      <c r="J339" s="15"/>
      <c r="K339" s="15"/>
    </row>
    <row r="340" spans="1:11">
      <c r="A340" s="15"/>
      <c r="B340" s="15"/>
      <c r="C340" s="15"/>
      <c r="D340" s="15"/>
      <c r="E340" s="15"/>
      <c r="F340" s="15"/>
      <c r="G340" s="15"/>
      <c r="H340" s="15"/>
      <c r="I340" s="15"/>
      <c r="J340" s="15"/>
      <c r="K340" s="15"/>
    </row>
    <row r="341" spans="1:11">
      <c r="A341" s="15"/>
      <c r="B341" s="15"/>
      <c r="C341" s="15"/>
      <c r="D341" s="15"/>
      <c r="E341" s="15"/>
      <c r="F341" s="15"/>
      <c r="G341" s="15"/>
      <c r="H341" s="15"/>
      <c r="I341" s="15"/>
      <c r="J341" s="15"/>
      <c r="K341" s="15"/>
    </row>
    <row r="342" spans="1:11">
      <c r="A342" s="15"/>
      <c r="B342" s="15"/>
      <c r="C342" s="15"/>
      <c r="D342" s="15"/>
      <c r="E342" s="15"/>
      <c r="F342" s="15"/>
      <c r="G342" s="15"/>
      <c r="H342" s="15"/>
      <c r="I342" s="15"/>
      <c r="J342" s="15"/>
      <c r="K342" s="15"/>
    </row>
    <row r="343" spans="1:11">
      <c r="A343" s="15"/>
      <c r="B343" s="15"/>
      <c r="C343" s="15"/>
      <c r="D343" s="15"/>
      <c r="E343" s="15"/>
      <c r="F343" s="15"/>
      <c r="G343" s="15"/>
      <c r="H343" s="15"/>
      <c r="I343" s="15"/>
      <c r="J343" s="15"/>
      <c r="K343" s="15"/>
    </row>
    <row r="344" spans="1:11">
      <c r="A344" s="15"/>
      <c r="B344" s="15"/>
      <c r="C344" s="15"/>
      <c r="D344" s="15"/>
      <c r="E344" s="15"/>
      <c r="F344" s="15"/>
      <c r="G344" s="15"/>
      <c r="H344" s="15"/>
      <c r="I344" s="15"/>
      <c r="J344" s="15"/>
      <c r="K344" s="15"/>
    </row>
    <row r="345" spans="1:11">
      <c r="A345" s="15"/>
      <c r="B345" s="15"/>
      <c r="C345" s="15"/>
      <c r="D345" s="15"/>
      <c r="E345" s="15"/>
      <c r="F345" s="15"/>
      <c r="G345" s="15"/>
      <c r="H345" s="15"/>
      <c r="I345" s="15"/>
      <c r="J345" s="15"/>
      <c r="K345" s="15"/>
    </row>
    <row r="346" spans="1:11">
      <c r="A346" s="15"/>
      <c r="B346" s="15"/>
      <c r="C346" s="15"/>
      <c r="D346" s="15"/>
      <c r="E346" s="15"/>
      <c r="F346" s="15"/>
      <c r="G346" s="15"/>
      <c r="H346" s="15"/>
      <c r="I346" s="15"/>
      <c r="J346" s="15"/>
      <c r="K346" s="15"/>
    </row>
    <row r="347" spans="1:11">
      <c r="A347" s="15"/>
      <c r="B347" s="15"/>
      <c r="C347" s="15"/>
      <c r="D347" s="15"/>
      <c r="E347" s="15"/>
      <c r="F347" s="15"/>
      <c r="G347" s="15"/>
      <c r="H347" s="15"/>
      <c r="I347" s="15"/>
      <c r="J347" s="15"/>
      <c r="K347" s="15"/>
    </row>
    <row r="348" spans="1:11">
      <c r="A348" s="15"/>
      <c r="B348" s="15"/>
      <c r="C348" s="15"/>
      <c r="D348" s="15"/>
      <c r="E348" s="15"/>
      <c r="F348" s="15"/>
      <c r="G348" s="15"/>
      <c r="H348" s="15"/>
      <c r="I348" s="15"/>
      <c r="J348" s="15"/>
      <c r="K348" s="15"/>
    </row>
    <row r="349" spans="1:11">
      <c r="A349" s="15"/>
      <c r="B349" s="15"/>
      <c r="C349" s="15"/>
      <c r="D349" s="15"/>
      <c r="E349" s="15"/>
      <c r="F349" s="15"/>
      <c r="G349" s="15"/>
      <c r="H349" s="15"/>
      <c r="I349" s="15"/>
      <c r="J349" s="15"/>
      <c r="K349" s="15"/>
    </row>
    <row r="350" spans="1:11">
      <c r="A350" s="15"/>
      <c r="B350" s="15"/>
      <c r="C350" s="15"/>
      <c r="D350" s="15"/>
      <c r="E350" s="15"/>
      <c r="F350" s="15"/>
      <c r="G350" s="15"/>
      <c r="H350" s="15"/>
      <c r="I350" s="15"/>
      <c r="J350" s="15"/>
      <c r="K350" s="15"/>
    </row>
    <row r="351" spans="1:11">
      <c r="A351" s="15"/>
      <c r="B351" s="15"/>
      <c r="C351" s="15"/>
      <c r="D351" s="15"/>
      <c r="E351" s="15"/>
      <c r="F351" s="15"/>
      <c r="G351" s="15"/>
      <c r="H351" s="15"/>
      <c r="I351" s="15"/>
      <c r="J351" s="15"/>
      <c r="K351" s="15"/>
    </row>
    <row r="352" spans="1:11">
      <c r="A352" s="15"/>
      <c r="B352" s="15"/>
      <c r="C352" s="15"/>
      <c r="D352" s="15"/>
      <c r="E352" s="15"/>
      <c r="F352" s="15"/>
      <c r="G352" s="15"/>
      <c r="H352" s="15"/>
      <c r="I352" s="15"/>
      <c r="J352" s="15"/>
      <c r="K352" s="15"/>
    </row>
    <row r="353" spans="1:11">
      <c r="A353" s="15"/>
      <c r="B353" s="15"/>
      <c r="C353" s="15"/>
      <c r="D353" s="15"/>
      <c r="E353" s="15"/>
      <c r="F353" s="15"/>
      <c r="G353" s="15"/>
      <c r="H353" s="15"/>
      <c r="I353" s="15"/>
      <c r="J353" s="15"/>
      <c r="K353" s="15"/>
    </row>
    <row r="354" spans="1:11">
      <c r="A354" s="15"/>
      <c r="B354" s="15"/>
      <c r="C354" s="15"/>
      <c r="D354" s="15"/>
      <c r="E354" s="15"/>
      <c r="F354" s="15"/>
      <c r="G354" s="15"/>
      <c r="H354" s="15"/>
      <c r="I354" s="15"/>
      <c r="J354" s="15"/>
      <c r="K354" s="15"/>
    </row>
    <row r="355" spans="1:11">
      <c r="A355" s="15"/>
      <c r="B355" s="15"/>
      <c r="C355" s="15"/>
      <c r="D355" s="15"/>
      <c r="E355" s="15"/>
      <c r="F355" s="15"/>
      <c r="G355" s="15"/>
      <c r="H355" s="15"/>
      <c r="I355" s="15"/>
      <c r="J355" s="15"/>
      <c r="K355" s="15"/>
    </row>
    <row r="356" spans="1:11">
      <c r="A356" s="15"/>
      <c r="B356" s="15"/>
      <c r="C356" s="15"/>
      <c r="D356" s="15"/>
      <c r="E356" s="15"/>
      <c r="F356" s="15"/>
      <c r="G356" s="15"/>
      <c r="H356" s="15"/>
      <c r="I356" s="15"/>
      <c r="J356" s="15"/>
      <c r="K356" s="15"/>
    </row>
    <row r="357" spans="1:11">
      <c r="A357" s="15"/>
      <c r="B357" s="15"/>
      <c r="C357" s="15"/>
      <c r="D357" s="15"/>
      <c r="E357" s="15"/>
      <c r="F357" s="15"/>
      <c r="G357" s="15"/>
      <c r="H357" s="15"/>
      <c r="I357" s="15"/>
      <c r="J357" s="15"/>
      <c r="K357" s="15"/>
    </row>
    <row r="358" spans="1:11">
      <c r="A358" s="15"/>
      <c r="B358" s="15"/>
      <c r="C358" s="15"/>
      <c r="D358" s="15"/>
      <c r="E358" s="15"/>
      <c r="F358" s="15"/>
      <c r="G358" s="15"/>
      <c r="H358" s="15"/>
      <c r="I358" s="15"/>
      <c r="J358" s="15"/>
      <c r="K358" s="15"/>
    </row>
    <row r="359" spans="1:11">
      <c r="A359" s="15"/>
      <c r="B359" s="15"/>
      <c r="C359" s="15"/>
      <c r="D359" s="15"/>
      <c r="E359" s="15"/>
      <c r="F359" s="15"/>
      <c r="G359" s="15"/>
      <c r="H359" s="15"/>
      <c r="I359" s="15"/>
      <c r="J359" s="15"/>
      <c r="K359" s="15"/>
    </row>
    <row r="360" spans="1:11">
      <c r="A360" s="15"/>
      <c r="B360" s="15"/>
      <c r="C360" s="15"/>
      <c r="D360" s="15"/>
      <c r="E360" s="15"/>
      <c r="F360" s="15"/>
      <c r="G360" s="15"/>
      <c r="H360" s="15"/>
      <c r="I360" s="15"/>
      <c r="J360" s="15"/>
      <c r="K360" s="15"/>
    </row>
    <row r="361" spans="1:11">
      <c r="A361" s="15"/>
      <c r="B361" s="15"/>
      <c r="C361" s="15"/>
      <c r="D361" s="15"/>
      <c r="E361" s="15"/>
      <c r="F361" s="15"/>
      <c r="G361" s="15"/>
      <c r="H361" s="15"/>
      <c r="I361" s="15"/>
      <c r="J361" s="15"/>
      <c r="K361" s="15"/>
    </row>
    <row r="362" spans="1:11">
      <c r="A362" s="15"/>
      <c r="B362" s="15"/>
      <c r="C362" s="15"/>
      <c r="D362" s="15"/>
      <c r="E362" s="15"/>
      <c r="F362" s="15"/>
      <c r="G362" s="15"/>
      <c r="H362" s="15"/>
      <c r="I362" s="15"/>
      <c r="J362" s="15"/>
      <c r="K362" s="15"/>
    </row>
    <row r="363" spans="1:11">
      <c r="A363" s="15"/>
      <c r="B363" s="15"/>
      <c r="C363" s="15"/>
      <c r="D363" s="15"/>
      <c r="E363" s="15"/>
      <c r="F363" s="15"/>
      <c r="G363" s="15"/>
      <c r="H363" s="15"/>
      <c r="I363" s="15"/>
      <c r="J363" s="15"/>
      <c r="K363" s="15"/>
    </row>
    <row r="364" spans="1:11">
      <c r="A364" s="15"/>
      <c r="B364" s="15"/>
      <c r="C364" s="15"/>
      <c r="D364" s="15"/>
      <c r="E364" s="15"/>
      <c r="F364" s="15"/>
      <c r="G364" s="15"/>
      <c r="H364" s="15"/>
      <c r="I364" s="15"/>
      <c r="J364" s="15"/>
      <c r="K364" s="15"/>
    </row>
    <row r="365" spans="1:11">
      <c r="A365" s="15"/>
      <c r="B365" s="15"/>
      <c r="C365" s="15"/>
      <c r="D365" s="15"/>
      <c r="E365" s="15"/>
      <c r="F365" s="15"/>
      <c r="G365" s="15"/>
      <c r="H365" s="15"/>
      <c r="I365" s="15"/>
      <c r="J365" s="15"/>
      <c r="K365" s="15"/>
    </row>
    <row r="366" spans="1:11">
      <c r="A366" s="15"/>
      <c r="B366" s="15"/>
      <c r="C366" s="15"/>
      <c r="D366" s="15"/>
      <c r="E366" s="15"/>
      <c r="F366" s="15"/>
      <c r="G366" s="15"/>
      <c r="H366" s="15"/>
      <c r="I366" s="15"/>
      <c r="J366" s="15"/>
      <c r="K366" s="15"/>
    </row>
    <row r="367" spans="1:11">
      <c r="A367" s="15"/>
      <c r="B367" s="15"/>
      <c r="C367" s="15"/>
      <c r="D367" s="15"/>
      <c r="E367" s="15"/>
      <c r="F367" s="15"/>
      <c r="G367" s="15"/>
      <c r="H367" s="15"/>
      <c r="I367" s="15"/>
      <c r="J367" s="15"/>
      <c r="K367" s="15"/>
    </row>
    <row r="368" spans="1:11">
      <c r="A368" s="15"/>
      <c r="B368" s="15"/>
      <c r="C368" s="15"/>
      <c r="D368" s="15"/>
      <c r="E368" s="15"/>
      <c r="F368" s="15"/>
      <c r="G368" s="15"/>
      <c r="H368" s="15"/>
      <c r="I368" s="15"/>
      <c r="J368" s="15"/>
      <c r="K368" s="15"/>
    </row>
    <row r="369" spans="1:11">
      <c r="A369" s="15"/>
      <c r="B369" s="15"/>
      <c r="C369" s="15"/>
      <c r="D369" s="15"/>
      <c r="E369" s="15"/>
      <c r="F369" s="15"/>
      <c r="G369" s="15"/>
      <c r="H369" s="15"/>
      <c r="I369" s="15"/>
      <c r="J369" s="15"/>
      <c r="K369" s="15"/>
    </row>
    <row r="370" spans="1:11">
      <c r="A370" s="15"/>
      <c r="B370" s="15"/>
      <c r="C370" s="15"/>
      <c r="D370" s="15"/>
      <c r="E370" s="15"/>
      <c r="F370" s="15"/>
      <c r="G370" s="15"/>
      <c r="H370" s="15"/>
      <c r="I370" s="15"/>
      <c r="J370" s="15"/>
      <c r="K370" s="15"/>
    </row>
    <row r="371" spans="1:11">
      <c r="A371" s="15"/>
      <c r="B371" s="15"/>
      <c r="C371" s="15"/>
      <c r="D371" s="15"/>
      <c r="E371" s="15"/>
      <c r="F371" s="15"/>
      <c r="G371" s="15"/>
      <c r="H371" s="15"/>
      <c r="I371" s="15"/>
      <c r="J371" s="15"/>
      <c r="K371" s="15"/>
    </row>
    <row r="372" spans="1:11">
      <c r="A372" s="15"/>
      <c r="B372" s="15"/>
      <c r="C372" s="15"/>
      <c r="D372" s="15"/>
      <c r="E372" s="15"/>
      <c r="F372" s="15"/>
      <c r="G372" s="15"/>
      <c r="H372" s="15"/>
      <c r="I372" s="15"/>
      <c r="J372" s="15"/>
      <c r="K372" s="15"/>
    </row>
    <row r="373" spans="1:11">
      <c r="A373" s="15"/>
      <c r="B373" s="15"/>
      <c r="C373" s="15"/>
      <c r="D373" s="15"/>
      <c r="E373" s="15"/>
      <c r="F373" s="15"/>
      <c r="G373" s="15"/>
      <c r="H373" s="15"/>
      <c r="I373" s="15"/>
      <c r="J373" s="15"/>
      <c r="K373" s="15"/>
    </row>
    <row r="374" spans="1:11">
      <c r="A374" s="15"/>
      <c r="B374" s="15"/>
      <c r="C374" s="15"/>
      <c r="D374" s="15"/>
      <c r="E374" s="15"/>
      <c r="F374" s="15"/>
      <c r="G374" s="15"/>
      <c r="H374" s="15"/>
      <c r="I374" s="15"/>
      <c r="J374" s="15"/>
      <c r="K374" s="15"/>
    </row>
    <row r="375" spans="1:11">
      <c r="A375" s="15"/>
      <c r="B375" s="15"/>
      <c r="C375" s="15"/>
      <c r="D375" s="15"/>
      <c r="E375" s="15"/>
      <c r="F375" s="15"/>
      <c r="G375" s="15"/>
      <c r="H375" s="15"/>
      <c r="I375" s="15"/>
      <c r="J375" s="15"/>
      <c r="K375" s="15"/>
    </row>
    <row r="376" spans="1:11">
      <c r="A376" s="15"/>
      <c r="B376" s="15"/>
      <c r="C376" s="15"/>
      <c r="D376" s="15"/>
      <c r="E376" s="15"/>
      <c r="F376" s="15"/>
      <c r="G376" s="15"/>
      <c r="H376" s="15"/>
      <c r="I376" s="15"/>
      <c r="J376" s="15"/>
      <c r="K376" s="15"/>
    </row>
    <row r="377" spans="1:11">
      <c r="A377" s="15"/>
      <c r="B377" s="15"/>
      <c r="C377" s="15"/>
      <c r="D377" s="15"/>
      <c r="E377" s="15"/>
      <c r="F377" s="15"/>
      <c r="G377" s="15"/>
      <c r="H377" s="15"/>
      <c r="I377" s="15"/>
      <c r="J377" s="15"/>
      <c r="K377" s="15"/>
    </row>
    <row r="378" spans="1:11">
      <c r="A378" s="15"/>
      <c r="B378" s="15"/>
      <c r="C378" s="15"/>
      <c r="D378" s="15"/>
      <c r="E378" s="15"/>
      <c r="F378" s="15"/>
      <c r="G378" s="15"/>
      <c r="H378" s="15"/>
      <c r="I378" s="15"/>
      <c r="J378" s="15"/>
      <c r="K378" s="15"/>
    </row>
    <row r="379" spans="1:11">
      <c r="A379" s="15"/>
      <c r="B379" s="15"/>
      <c r="C379" s="15"/>
      <c r="D379" s="15"/>
      <c r="E379" s="15"/>
      <c r="F379" s="15"/>
      <c r="G379" s="15"/>
      <c r="H379" s="15"/>
      <c r="I379" s="15"/>
      <c r="J379" s="15"/>
      <c r="K379" s="15"/>
    </row>
    <row r="380" spans="1:11">
      <c r="A380" s="15"/>
      <c r="B380" s="15"/>
      <c r="C380" s="15"/>
      <c r="D380" s="15"/>
      <c r="E380" s="15"/>
      <c r="F380" s="15"/>
      <c r="G380" s="15"/>
      <c r="H380" s="15"/>
      <c r="I380" s="15"/>
      <c r="J380" s="15"/>
      <c r="K380" s="15"/>
    </row>
    <row r="381" spans="1:11">
      <c r="A381" s="15"/>
      <c r="B381" s="15"/>
      <c r="C381" s="15"/>
      <c r="D381" s="15"/>
      <c r="E381" s="15"/>
      <c r="F381" s="15"/>
      <c r="G381" s="15"/>
      <c r="H381" s="15"/>
      <c r="I381" s="15"/>
      <c r="J381" s="15"/>
      <c r="K381" s="15"/>
    </row>
    <row r="382" spans="1:11">
      <c r="A382" s="15"/>
      <c r="B382" s="15"/>
      <c r="C382" s="15"/>
      <c r="D382" s="15"/>
      <c r="E382" s="15"/>
      <c r="F382" s="15"/>
      <c r="G382" s="15"/>
      <c r="H382" s="15"/>
      <c r="I382" s="15"/>
      <c r="J382" s="15"/>
      <c r="K382" s="15"/>
    </row>
    <row r="383" spans="1:11">
      <c r="A383" s="15"/>
      <c r="B383" s="15"/>
      <c r="C383" s="15"/>
      <c r="D383" s="15"/>
      <c r="E383" s="15"/>
      <c r="F383" s="15"/>
      <c r="G383" s="15"/>
      <c r="H383" s="15"/>
      <c r="I383" s="15"/>
      <c r="J383" s="15"/>
      <c r="K383" s="15"/>
    </row>
    <row r="384" spans="1:11">
      <c r="A384" s="15"/>
      <c r="B384" s="15"/>
      <c r="C384" s="15"/>
      <c r="D384" s="15"/>
      <c r="E384" s="15"/>
      <c r="F384" s="15"/>
      <c r="G384" s="15"/>
      <c r="H384" s="15"/>
      <c r="I384" s="15"/>
      <c r="J384" s="15"/>
      <c r="K384" s="15"/>
    </row>
    <row r="385" spans="1:11">
      <c r="A385" s="15"/>
      <c r="B385" s="15"/>
      <c r="C385" s="15"/>
      <c r="D385" s="15"/>
      <c r="E385" s="15"/>
      <c r="F385" s="15"/>
      <c r="G385" s="15"/>
      <c r="H385" s="15"/>
      <c r="I385" s="15"/>
      <c r="J385" s="15"/>
      <c r="K385" s="15"/>
    </row>
    <row r="386" spans="1:11">
      <c r="A386" s="15"/>
      <c r="B386" s="15"/>
      <c r="C386" s="15"/>
      <c r="D386" s="15"/>
      <c r="E386" s="15"/>
      <c r="F386" s="15"/>
      <c r="G386" s="15"/>
      <c r="H386" s="15"/>
      <c r="I386" s="15"/>
      <c r="J386" s="15"/>
      <c r="K386" s="15"/>
    </row>
    <row r="387" spans="1:11">
      <c r="A387" s="15"/>
      <c r="B387" s="15"/>
      <c r="C387" s="15"/>
      <c r="D387" s="15"/>
      <c r="E387" s="15"/>
      <c r="F387" s="15"/>
      <c r="G387" s="15"/>
      <c r="H387" s="15"/>
      <c r="I387" s="15"/>
      <c r="J387" s="15"/>
      <c r="K387" s="15"/>
    </row>
    <row r="388" spans="1:11">
      <c r="A388" s="15"/>
      <c r="B388" s="15"/>
      <c r="C388" s="15"/>
      <c r="D388" s="15"/>
      <c r="E388" s="15"/>
      <c r="F388" s="15"/>
      <c r="G388" s="15"/>
      <c r="H388" s="15"/>
      <c r="I388" s="15"/>
      <c r="J388" s="15"/>
      <c r="K388" s="15"/>
    </row>
    <row r="389" spans="1:11">
      <c r="A389" s="15"/>
      <c r="B389" s="15"/>
      <c r="C389" s="15"/>
      <c r="D389" s="15"/>
      <c r="E389" s="15"/>
      <c r="F389" s="15"/>
      <c r="G389" s="15"/>
      <c r="H389" s="15"/>
      <c r="I389" s="15"/>
      <c r="J389" s="15"/>
      <c r="K389" s="15"/>
    </row>
    <row r="390" spans="1:11">
      <c r="A390" s="15"/>
      <c r="B390" s="15"/>
      <c r="C390" s="15"/>
      <c r="D390" s="15"/>
      <c r="E390" s="15"/>
      <c r="F390" s="15"/>
      <c r="G390" s="15"/>
      <c r="H390" s="15"/>
      <c r="I390" s="15"/>
      <c r="J390" s="15"/>
      <c r="K390" s="15"/>
    </row>
    <row r="391" spans="1:11">
      <c r="A391" s="15"/>
      <c r="B391" s="15"/>
      <c r="C391" s="15"/>
      <c r="D391" s="15"/>
      <c r="E391" s="15"/>
      <c r="F391" s="15"/>
      <c r="G391" s="15"/>
      <c r="H391" s="15"/>
      <c r="I391" s="15"/>
      <c r="J391" s="15"/>
      <c r="K391" s="15"/>
    </row>
    <row r="392" spans="1:11">
      <c r="A392" s="15"/>
      <c r="B392" s="15"/>
      <c r="C392" s="15"/>
      <c r="D392" s="15"/>
      <c r="E392" s="15"/>
      <c r="F392" s="15"/>
      <c r="G392" s="15"/>
      <c r="H392" s="15"/>
      <c r="I392" s="15"/>
      <c r="J392" s="15"/>
      <c r="K392" s="15"/>
    </row>
    <row r="393" spans="1:11">
      <c r="A393" s="15"/>
      <c r="B393" s="15"/>
      <c r="C393" s="15"/>
      <c r="D393" s="15"/>
      <c r="E393" s="15"/>
      <c r="F393" s="15"/>
      <c r="G393" s="15"/>
      <c r="H393" s="15"/>
      <c r="I393" s="15"/>
      <c r="J393" s="15"/>
      <c r="K393" s="15"/>
    </row>
    <row r="394" spans="1:11">
      <c r="A394" s="15"/>
      <c r="B394" s="15"/>
      <c r="C394" s="15"/>
      <c r="D394" s="15"/>
      <c r="E394" s="15"/>
      <c r="F394" s="15"/>
      <c r="G394" s="15"/>
      <c r="H394" s="15"/>
      <c r="I394" s="15"/>
      <c r="J394" s="15"/>
      <c r="K394" s="15"/>
    </row>
    <row r="395" spans="1:11">
      <c r="A395" s="15"/>
      <c r="B395" s="15"/>
      <c r="C395" s="15"/>
      <c r="D395" s="15"/>
      <c r="E395" s="15"/>
      <c r="F395" s="15"/>
      <c r="G395" s="15"/>
      <c r="H395" s="15"/>
      <c r="I395" s="15"/>
      <c r="J395" s="15"/>
      <c r="K395" s="15"/>
    </row>
    <row r="396" spans="1:11">
      <c r="A396" s="15"/>
      <c r="B396" s="15"/>
      <c r="C396" s="15"/>
      <c r="D396" s="15"/>
      <c r="E396" s="15"/>
      <c r="F396" s="15"/>
      <c r="G396" s="15"/>
      <c r="H396" s="15"/>
      <c r="I396" s="15"/>
      <c r="J396" s="15"/>
      <c r="K396" s="15"/>
    </row>
    <row r="397" spans="1:11">
      <c r="A397" s="15"/>
      <c r="B397" s="15"/>
      <c r="C397" s="15"/>
      <c r="D397" s="15"/>
      <c r="E397" s="15"/>
      <c r="F397" s="15"/>
      <c r="G397" s="15"/>
      <c r="H397" s="15"/>
      <c r="I397" s="15"/>
      <c r="J397" s="15"/>
      <c r="K397" s="15"/>
    </row>
    <row r="398" spans="1:11">
      <c r="A398" s="15"/>
      <c r="B398" s="15"/>
      <c r="C398" s="15"/>
      <c r="D398" s="15"/>
      <c r="E398" s="15"/>
      <c r="F398" s="15"/>
      <c r="G398" s="15"/>
      <c r="H398" s="15"/>
      <c r="I398" s="15"/>
      <c r="J398" s="15"/>
      <c r="K398" s="15"/>
    </row>
    <row r="399" spans="1:11">
      <c r="A399" s="15"/>
      <c r="B399" s="15"/>
      <c r="C399" s="15"/>
      <c r="D399" s="15"/>
      <c r="E399" s="15"/>
      <c r="F399" s="15"/>
      <c r="G399" s="15"/>
      <c r="H399" s="15"/>
      <c r="I399" s="15"/>
      <c r="J399" s="15"/>
      <c r="K399" s="15"/>
    </row>
    <row r="400" spans="1:11">
      <c r="A400" s="15"/>
      <c r="B400" s="15"/>
      <c r="C400" s="15"/>
      <c r="D400" s="15"/>
      <c r="E400" s="15"/>
      <c r="F400" s="15"/>
      <c r="G400" s="15"/>
      <c r="H400" s="15"/>
      <c r="I400" s="15"/>
      <c r="J400" s="15"/>
      <c r="K400" s="15"/>
    </row>
    <row r="401" spans="1:11">
      <c r="A401" s="15"/>
      <c r="B401" s="15"/>
      <c r="C401" s="15"/>
      <c r="D401" s="15"/>
      <c r="E401" s="15"/>
      <c r="F401" s="15"/>
      <c r="G401" s="15"/>
      <c r="H401" s="15"/>
      <c r="I401" s="15"/>
      <c r="J401" s="15"/>
      <c r="K401" s="15"/>
    </row>
    <row r="402" spans="1:11">
      <c r="A402" s="15"/>
      <c r="B402" s="15"/>
      <c r="C402" s="15"/>
      <c r="D402" s="15"/>
      <c r="E402" s="15"/>
      <c r="F402" s="15"/>
      <c r="G402" s="15"/>
      <c r="H402" s="15"/>
      <c r="I402" s="15"/>
      <c r="J402" s="15"/>
      <c r="K402" s="15"/>
    </row>
    <row r="403" spans="1:11">
      <c r="A403" s="15"/>
      <c r="B403" s="15"/>
      <c r="C403" s="15"/>
      <c r="D403" s="15"/>
      <c r="E403" s="15"/>
      <c r="F403" s="15"/>
      <c r="G403" s="15"/>
      <c r="H403" s="15"/>
      <c r="I403" s="15"/>
      <c r="J403" s="15"/>
      <c r="K403" s="15"/>
    </row>
    <row r="404" spans="1:11">
      <c r="A404" s="15"/>
      <c r="B404" s="15"/>
      <c r="C404" s="15"/>
      <c r="D404" s="15"/>
      <c r="E404" s="15"/>
      <c r="F404" s="15"/>
      <c r="G404" s="15"/>
      <c r="H404" s="15"/>
      <c r="I404" s="15"/>
      <c r="J404" s="15"/>
      <c r="K404" s="15"/>
    </row>
    <row r="405" spans="1:11">
      <c r="A405" s="15"/>
      <c r="B405" s="15"/>
      <c r="C405" s="15"/>
      <c r="D405" s="15"/>
      <c r="E405" s="15"/>
      <c r="F405" s="15"/>
      <c r="G405" s="15"/>
      <c r="H405" s="15"/>
      <c r="I405" s="15"/>
      <c r="J405" s="15"/>
      <c r="K405" s="15"/>
    </row>
    <row r="406" spans="1:11">
      <c r="A406" s="15"/>
      <c r="B406" s="15"/>
      <c r="C406" s="15"/>
      <c r="D406" s="15"/>
      <c r="E406" s="15"/>
      <c r="F406" s="15"/>
      <c r="G406" s="15"/>
      <c r="H406" s="15"/>
      <c r="I406" s="15"/>
      <c r="J406" s="15"/>
      <c r="K406" s="15"/>
    </row>
    <row r="407" spans="1:11">
      <c r="A407" s="15"/>
      <c r="B407" s="15"/>
      <c r="C407" s="15"/>
      <c r="D407" s="15"/>
      <c r="E407" s="15"/>
      <c r="F407" s="15"/>
      <c r="G407" s="15"/>
      <c r="H407" s="15"/>
      <c r="I407" s="15"/>
      <c r="J407" s="15"/>
      <c r="K407" s="15"/>
    </row>
    <row r="408" spans="1:11">
      <c r="A408" s="15"/>
      <c r="B408" s="15"/>
      <c r="C408" s="15"/>
      <c r="D408" s="15"/>
      <c r="E408" s="15"/>
      <c r="F408" s="15"/>
      <c r="G408" s="15"/>
      <c r="H408" s="15"/>
      <c r="I408" s="15"/>
      <c r="J408" s="15"/>
      <c r="K408" s="15"/>
    </row>
    <row r="409" spans="1:11">
      <c r="A409" s="15"/>
      <c r="B409" s="15"/>
      <c r="C409" s="15"/>
      <c r="D409" s="15"/>
      <c r="E409" s="15"/>
      <c r="F409" s="15"/>
      <c r="G409" s="15"/>
      <c r="H409" s="15"/>
      <c r="I409" s="15"/>
      <c r="J409" s="15"/>
      <c r="K409" s="15"/>
    </row>
    <row r="410" spans="1:11">
      <c r="A410" s="15"/>
      <c r="B410" s="15"/>
      <c r="C410" s="15"/>
      <c r="D410" s="15"/>
      <c r="E410" s="15"/>
      <c r="F410" s="15"/>
      <c r="G410" s="15"/>
      <c r="H410" s="15"/>
      <c r="I410" s="15"/>
      <c r="J410" s="15"/>
      <c r="K410" s="15"/>
    </row>
    <row r="411" spans="1:11">
      <c r="A411" s="15"/>
      <c r="B411" s="15"/>
      <c r="C411" s="15"/>
      <c r="D411" s="15"/>
      <c r="E411" s="15"/>
      <c r="F411" s="15"/>
      <c r="G411" s="15"/>
      <c r="H411" s="15"/>
      <c r="I411" s="15"/>
      <c r="J411" s="15"/>
      <c r="K411" s="15"/>
    </row>
    <row r="412" spans="1:11">
      <c r="A412" s="15"/>
      <c r="B412" s="15"/>
      <c r="C412" s="15"/>
      <c r="D412" s="15"/>
      <c r="E412" s="15"/>
      <c r="F412" s="15"/>
      <c r="G412" s="15"/>
      <c r="H412" s="15"/>
      <c r="I412" s="15"/>
      <c r="J412" s="15"/>
      <c r="K412" s="15"/>
    </row>
    <row r="413" spans="1:11">
      <c r="A413" s="15"/>
      <c r="B413" s="15"/>
      <c r="C413" s="15"/>
      <c r="D413" s="15"/>
      <c r="E413" s="15"/>
      <c r="F413" s="15"/>
      <c r="G413" s="15"/>
      <c r="H413" s="15"/>
      <c r="I413" s="15"/>
      <c r="J413" s="15"/>
      <c r="K413" s="15"/>
    </row>
    <row r="414" spans="1:11">
      <c r="A414" s="15"/>
      <c r="B414" s="15"/>
      <c r="C414" s="15"/>
      <c r="D414" s="15"/>
      <c r="E414" s="15"/>
      <c r="F414" s="15"/>
      <c r="G414" s="15"/>
      <c r="H414" s="15"/>
      <c r="I414" s="15"/>
      <c r="J414" s="15"/>
      <c r="K414" s="15"/>
    </row>
    <row r="415" spans="1:11">
      <c r="A415" s="15"/>
      <c r="B415" s="15"/>
      <c r="C415" s="15"/>
      <c r="D415" s="15"/>
      <c r="E415" s="15"/>
      <c r="F415" s="15"/>
      <c r="G415" s="15"/>
      <c r="H415" s="15"/>
      <c r="I415" s="15"/>
      <c r="J415" s="15"/>
      <c r="K415" s="15"/>
    </row>
    <row r="416" spans="1:11">
      <c r="A416" s="15"/>
      <c r="B416" s="15"/>
      <c r="C416" s="15"/>
      <c r="D416" s="15"/>
      <c r="E416" s="15"/>
      <c r="F416" s="15"/>
      <c r="G416" s="15"/>
      <c r="H416" s="15"/>
      <c r="I416" s="15"/>
      <c r="J416" s="15"/>
      <c r="K416" s="15"/>
    </row>
    <row r="417" spans="1:11">
      <c r="A417" s="15"/>
      <c r="B417" s="15"/>
      <c r="C417" s="15"/>
      <c r="D417" s="15"/>
      <c r="E417" s="15"/>
      <c r="F417" s="15"/>
      <c r="G417" s="15"/>
      <c r="H417" s="15"/>
      <c r="I417" s="15"/>
      <c r="J417" s="15"/>
      <c r="K417" s="15"/>
    </row>
    <row r="418" spans="1:11">
      <c r="A418" s="15"/>
      <c r="B418" s="15"/>
      <c r="C418" s="15"/>
      <c r="D418" s="15"/>
      <c r="E418" s="15"/>
      <c r="F418" s="15"/>
      <c r="G418" s="15"/>
      <c r="H418" s="15"/>
      <c r="I418" s="15"/>
      <c r="J418" s="15"/>
      <c r="K418" s="15"/>
    </row>
    <row r="419" spans="1:11">
      <c r="A419" s="15"/>
      <c r="B419" s="15"/>
      <c r="C419" s="15"/>
      <c r="D419" s="15"/>
      <c r="E419" s="15"/>
      <c r="F419" s="15"/>
      <c r="G419" s="15"/>
      <c r="H419" s="15"/>
      <c r="I419" s="15"/>
      <c r="J419" s="15"/>
      <c r="K419" s="15"/>
    </row>
    <row r="420" spans="1:11">
      <c r="A420" s="15"/>
      <c r="B420" s="15"/>
      <c r="C420" s="15"/>
      <c r="D420" s="15"/>
      <c r="E420" s="15"/>
      <c r="F420" s="15"/>
      <c r="G420" s="15"/>
      <c r="H420" s="15"/>
      <c r="I420" s="15"/>
      <c r="J420" s="15"/>
      <c r="K420" s="15"/>
    </row>
    <row r="421" spans="1:11">
      <c r="A421" s="15"/>
      <c r="B421" s="15"/>
      <c r="C421" s="15"/>
      <c r="D421" s="15"/>
      <c r="E421" s="15"/>
      <c r="F421" s="15"/>
      <c r="G421" s="15"/>
      <c r="H421" s="15"/>
      <c r="I421" s="15"/>
      <c r="J421" s="15"/>
      <c r="K421" s="15"/>
    </row>
    <row r="422" spans="1:11">
      <c r="A422" s="15"/>
      <c r="B422" s="15"/>
      <c r="C422" s="15"/>
      <c r="D422" s="15"/>
      <c r="E422" s="15"/>
      <c r="F422" s="15"/>
      <c r="G422" s="15"/>
      <c r="H422" s="15"/>
      <c r="I422" s="15"/>
      <c r="J422" s="15"/>
      <c r="K422" s="15"/>
    </row>
    <row r="423" spans="1:11">
      <c r="A423" s="15"/>
      <c r="B423" s="15"/>
      <c r="C423" s="15"/>
      <c r="D423" s="15"/>
      <c r="E423" s="15"/>
      <c r="F423" s="15"/>
      <c r="G423" s="15"/>
      <c r="H423" s="15"/>
      <c r="I423" s="15"/>
      <c r="J423" s="15"/>
      <c r="K423" s="15"/>
    </row>
    <row r="424" spans="1:11">
      <c r="A424" s="15"/>
      <c r="B424" s="15"/>
      <c r="C424" s="15"/>
      <c r="D424" s="15"/>
      <c r="E424" s="15"/>
      <c r="F424" s="15"/>
      <c r="G424" s="15"/>
      <c r="H424" s="15"/>
      <c r="I424" s="15"/>
      <c r="J424" s="15"/>
      <c r="K424" s="15"/>
    </row>
    <row r="425" spans="1:11">
      <c r="A425" s="15"/>
      <c r="B425" s="15"/>
      <c r="C425" s="15"/>
      <c r="D425" s="15"/>
      <c r="E425" s="15"/>
      <c r="F425" s="15"/>
      <c r="G425" s="15"/>
      <c r="H425" s="15"/>
      <c r="I425" s="15"/>
      <c r="J425" s="15"/>
      <c r="K425" s="15"/>
    </row>
    <row r="426" spans="1:11">
      <c r="A426" s="15"/>
      <c r="B426" s="15"/>
      <c r="C426" s="15"/>
      <c r="D426" s="15"/>
      <c r="E426" s="15"/>
      <c r="F426" s="15"/>
      <c r="G426" s="15"/>
      <c r="H426" s="15"/>
      <c r="I426" s="15"/>
      <c r="J426" s="15"/>
      <c r="K426" s="15"/>
    </row>
    <row r="427" spans="1:11">
      <c r="A427" s="15"/>
      <c r="B427" s="15"/>
      <c r="C427" s="15"/>
      <c r="D427" s="15"/>
      <c r="E427" s="15"/>
      <c r="F427" s="15"/>
      <c r="G427" s="15"/>
      <c r="H427" s="15"/>
      <c r="I427" s="15"/>
      <c r="J427" s="15"/>
      <c r="K427" s="15"/>
    </row>
    <row r="428" spans="1:11">
      <c r="A428" s="15"/>
      <c r="B428" s="15"/>
      <c r="C428" s="15"/>
      <c r="D428" s="15"/>
      <c r="E428" s="15"/>
      <c r="F428" s="15"/>
      <c r="G428" s="15"/>
      <c r="H428" s="15"/>
      <c r="I428" s="15"/>
      <c r="J428" s="15"/>
      <c r="K428" s="15"/>
    </row>
    <row r="429" spans="1:11">
      <c r="A429" s="15"/>
      <c r="B429" s="15"/>
      <c r="C429" s="15"/>
      <c r="D429" s="15"/>
      <c r="E429" s="15"/>
      <c r="F429" s="15"/>
      <c r="G429" s="15"/>
      <c r="H429" s="15"/>
      <c r="I429" s="15"/>
      <c r="J429" s="15"/>
      <c r="K429" s="15"/>
    </row>
    <row r="430" spans="1:11">
      <c r="A430" s="15"/>
      <c r="B430" s="15"/>
      <c r="C430" s="15"/>
      <c r="D430" s="15"/>
      <c r="E430" s="15"/>
      <c r="F430" s="15"/>
      <c r="G430" s="15"/>
      <c r="H430" s="15"/>
      <c r="I430" s="15"/>
      <c r="J430" s="15"/>
      <c r="K430" s="15"/>
    </row>
    <row r="431" spans="1:11">
      <c r="A431" s="15"/>
      <c r="B431" s="15"/>
      <c r="C431" s="15"/>
      <c r="D431" s="15"/>
      <c r="E431" s="15"/>
      <c r="F431" s="15"/>
      <c r="G431" s="15"/>
      <c r="H431" s="15"/>
      <c r="I431" s="15"/>
      <c r="J431" s="15"/>
      <c r="K431" s="15"/>
    </row>
    <row r="432" spans="1:11">
      <c r="A432" s="15"/>
      <c r="B432" s="15"/>
      <c r="C432" s="15"/>
      <c r="D432" s="15"/>
      <c r="E432" s="15"/>
      <c r="F432" s="15"/>
      <c r="G432" s="15"/>
      <c r="H432" s="15"/>
      <c r="I432" s="15"/>
      <c r="J432" s="15"/>
      <c r="K432" s="15"/>
    </row>
    <row r="433" spans="1:11">
      <c r="A433" s="15"/>
      <c r="B433" s="15"/>
      <c r="C433" s="15"/>
      <c r="D433" s="15"/>
      <c r="E433" s="15"/>
      <c r="F433" s="15"/>
      <c r="G433" s="15"/>
      <c r="H433" s="15"/>
      <c r="I433" s="15"/>
      <c r="J433" s="15"/>
      <c r="K433" s="15"/>
    </row>
    <row r="434" spans="1:11">
      <c r="A434" s="15"/>
      <c r="B434" s="15"/>
      <c r="C434" s="15"/>
      <c r="D434" s="15"/>
      <c r="E434" s="15"/>
      <c r="F434" s="15"/>
      <c r="G434" s="15"/>
      <c r="H434" s="15"/>
      <c r="I434" s="15"/>
      <c r="J434" s="15"/>
      <c r="K434" s="15"/>
    </row>
    <row r="435" spans="1:11">
      <c r="A435" s="15"/>
      <c r="B435" s="15"/>
      <c r="C435" s="15"/>
      <c r="D435" s="15"/>
      <c r="E435" s="15"/>
      <c r="F435" s="15"/>
      <c r="G435" s="15"/>
      <c r="H435" s="15"/>
      <c r="I435" s="15"/>
      <c r="J435" s="15"/>
      <c r="K435" s="15"/>
    </row>
    <row r="436" spans="1:11">
      <c r="A436" s="15"/>
      <c r="B436" s="15"/>
      <c r="C436" s="15"/>
      <c r="D436" s="15"/>
      <c r="E436" s="15"/>
      <c r="F436" s="15"/>
      <c r="G436" s="15"/>
      <c r="H436" s="15"/>
      <c r="I436" s="15"/>
      <c r="J436" s="15"/>
      <c r="K436" s="15"/>
    </row>
    <row r="437" spans="1:11">
      <c r="A437" s="15"/>
      <c r="B437" s="15"/>
      <c r="C437" s="15"/>
      <c r="D437" s="15"/>
      <c r="E437" s="15"/>
      <c r="F437" s="15"/>
      <c r="G437" s="15"/>
      <c r="H437" s="15"/>
      <c r="I437" s="15"/>
      <c r="J437" s="15"/>
      <c r="K437" s="15"/>
    </row>
    <row r="438" spans="1:11">
      <c r="A438" s="15"/>
      <c r="B438" s="15"/>
      <c r="C438" s="15"/>
      <c r="D438" s="15"/>
      <c r="E438" s="15"/>
      <c r="F438" s="15"/>
      <c r="G438" s="15"/>
      <c r="H438" s="15"/>
      <c r="I438" s="15"/>
      <c r="J438" s="15"/>
      <c r="K438" s="15"/>
    </row>
    <row r="439" spans="1:11">
      <c r="A439" s="15"/>
      <c r="B439" s="15"/>
      <c r="C439" s="15"/>
      <c r="D439" s="15"/>
      <c r="E439" s="15"/>
      <c r="F439" s="15"/>
      <c r="G439" s="15"/>
      <c r="H439" s="15"/>
      <c r="I439" s="15"/>
      <c r="J439" s="15"/>
      <c r="K439" s="15"/>
    </row>
    <row r="440" spans="1:11">
      <c r="A440" s="15"/>
      <c r="B440" s="15"/>
      <c r="C440" s="15"/>
      <c r="D440" s="15"/>
      <c r="E440" s="15"/>
      <c r="F440" s="15"/>
      <c r="G440" s="15"/>
      <c r="H440" s="15"/>
      <c r="I440" s="15"/>
      <c r="J440" s="15"/>
      <c r="K440" s="15"/>
    </row>
    <row r="441" spans="1:11">
      <c r="A441" s="15"/>
      <c r="B441" s="15"/>
      <c r="C441" s="15"/>
      <c r="D441" s="15"/>
      <c r="E441" s="15"/>
      <c r="F441" s="15"/>
      <c r="G441" s="15"/>
      <c r="H441" s="15"/>
      <c r="I441" s="15"/>
      <c r="J441" s="15"/>
      <c r="K441" s="15"/>
    </row>
    <row r="442" spans="1:11">
      <c r="A442" s="15"/>
      <c r="B442" s="15"/>
      <c r="C442" s="15"/>
      <c r="D442" s="15"/>
      <c r="E442" s="15"/>
      <c r="F442" s="15"/>
      <c r="G442" s="15"/>
      <c r="H442" s="15"/>
      <c r="I442" s="15"/>
      <c r="J442" s="15"/>
      <c r="K442" s="15"/>
    </row>
    <row r="443" spans="1:11">
      <c r="A443" s="15"/>
      <c r="B443" s="15"/>
      <c r="C443" s="15"/>
      <c r="D443" s="15"/>
      <c r="E443" s="15"/>
      <c r="F443" s="15"/>
      <c r="G443" s="15"/>
      <c r="H443" s="15"/>
      <c r="I443" s="15"/>
      <c r="J443" s="15"/>
      <c r="K443" s="15"/>
    </row>
    <row r="444" spans="1:11">
      <c r="A444" s="15"/>
      <c r="B444" s="15"/>
      <c r="C444" s="15"/>
      <c r="D444" s="15"/>
      <c r="E444" s="15"/>
      <c r="F444" s="15"/>
      <c r="G444" s="15"/>
      <c r="H444" s="15"/>
      <c r="I444" s="15"/>
      <c r="J444" s="15"/>
      <c r="K444" s="15"/>
    </row>
  </sheetData>
  <mergeCells count="41">
    <mergeCell ref="A1:K1"/>
    <mergeCell ref="A14:K14"/>
    <mergeCell ref="A2:K2"/>
    <mergeCell ref="B8:K8"/>
    <mergeCell ref="B6:K6"/>
    <mergeCell ref="B7:K7"/>
    <mergeCell ref="A10:K11"/>
    <mergeCell ref="A4:K4"/>
    <mergeCell ref="A5:K5"/>
    <mergeCell ref="A3:K3"/>
    <mergeCell ref="B9:K9"/>
    <mergeCell ref="A12:K12"/>
    <mergeCell ref="A22:K22"/>
    <mergeCell ref="A21:B21"/>
    <mergeCell ref="H44:K44"/>
    <mergeCell ref="A43:K43"/>
    <mergeCell ref="C44:G44"/>
    <mergeCell ref="C37:G37"/>
    <mergeCell ref="H37:K37"/>
    <mergeCell ref="A15:K17"/>
    <mergeCell ref="A57:K57"/>
    <mergeCell ref="A56:K56"/>
    <mergeCell ref="H45:K45"/>
    <mergeCell ref="H46:K46"/>
    <mergeCell ref="C46:G46"/>
    <mergeCell ref="C45:G45"/>
    <mergeCell ref="C40:K40"/>
    <mergeCell ref="A35:K35"/>
    <mergeCell ref="A23:K23"/>
    <mergeCell ref="A34:K34"/>
    <mergeCell ref="H39:K39"/>
    <mergeCell ref="C39:G39"/>
    <mergeCell ref="A24:K25"/>
    <mergeCell ref="H38:K38"/>
    <mergeCell ref="C38:G38"/>
    <mergeCell ref="B60:K61"/>
    <mergeCell ref="A76:K76"/>
    <mergeCell ref="B63:K64"/>
    <mergeCell ref="A75:K75"/>
    <mergeCell ref="A71:K74"/>
    <mergeCell ref="B66:K69"/>
  </mergeCells>
  <phoneticPr fontId="8" type="noConversion"/>
  <pageMargins left="0.75" right="0.75" top="0.5" bottom="0.5" header="0.5" footer="0.5"/>
  <pageSetup fitToHeight="2" orientation="portrait" r:id="rId1"/>
  <headerFooter alignWithMargins="0"/>
  <rowBreaks count="1" manualBreakCount="1">
    <brk id="58" max="10" man="1"/>
  </rowBreaks>
  <ignoredErrors>
    <ignoredError sqref="A37 A49:A53 A36 C36:IV36" numberStoredAsText="1"/>
  </ignoredErrors>
  <drawing r:id="rId2"/>
</worksheet>
</file>

<file path=xl/worksheets/sheet10.xml><?xml version="1.0" encoding="utf-8"?>
<worksheet xmlns="http://schemas.openxmlformats.org/spreadsheetml/2006/main" xmlns:r="http://schemas.openxmlformats.org/officeDocument/2006/relationships">
  <sheetPr codeName="Sheet12">
    <tabColor indexed="15"/>
  </sheetPr>
  <dimension ref="A1:R94"/>
  <sheetViews>
    <sheetView zoomScaleNormal="100" workbookViewId="0">
      <selection activeCell="F1" sqref="F1"/>
    </sheetView>
  </sheetViews>
  <sheetFormatPr defaultRowHeight="12.75"/>
  <cols>
    <col min="1" max="1" width="7.140625" style="59" customWidth="1"/>
    <col min="2" max="2" width="24.28515625" style="59" customWidth="1"/>
    <col min="3" max="7" width="18.5703125" style="59" customWidth="1"/>
    <col min="8" max="9" width="12.140625" style="59" customWidth="1"/>
    <col min="10" max="10" width="7.140625" style="59" customWidth="1"/>
    <col min="11" max="11" width="24.28515625" style="59" customWidth="1"/>
    <col min="12" max="16" width="18.5703125" style="59" customWidth="1"/>
    <col min="17" max="18" width="12.140625" style="59" customWidth="1"/>
    <col min="19" max="16384" width="9.140625" style="59"/>
  </cols>
  <sheetData>
    <row r="1" spans="1:18" ht="15" customHeight="1" thickBot="1">
      <c r="A1" s="1381" t="s">
        <v>117</v>
      </c>
      <c r="B1" s="1382"/>
      <c r="C1" s="1383" t="str">
        <f>IF(IBRF!H9="","Away Team",IF(IBRF!B8=IBRF!H8,IBRF!H9,IF(IBRF!H8=IBRF!H9,IBRF!H9,IF(OR(IBRF!K3="A",IBRF!K3="B"),IBRF!H8&amp;" "&amp;IBRF!K3,IBRF!H8&amp;"/"&amp;IBRF!H9))))</f>
        <v>Central Coast Roller Derby/SK805</v>
      </c>
      <c r="D1" s="1383"/>
      <c r="E1" s="474" t="s">
        <v>355</v>
      </c>
      <c r="F1" s="615"/>
      <c r="G1" s="110">
        <f>IF(IBRF!$B$5="","",IBRF!$B$5)</f>
        <v>41055</v>
      </c>
      <c r="H1" s="614" t="str">
        <f>IF(IBRF!$K$3="","","BOUT "&amp;IBRF!$K$3)</f>
        <v>BOUT 1</v>
      </c>
      <c r="I1" s="111" t="s">
        <v>167</v>
      </c>
      <c r="J1" s="1381" t="s">
        <v>117</v>
      </c>
      <c r="K1" s="1382"/>
      <c r="L1" s="1383" t="str">
        <f>C1</f>
        <v>Central Coast Roller Derby/SK805</v>
      </c>
      <c r="M1" s="1383"/>
      <c r="N1" s="474" t="s">
        <v>355</v>
      </c>
      <c r="O1" s="615"/>
      <c r="P1" s="110">
        <f>G1</f>
        <v>41055</v>
      </c>
      <c r="Q1" s="110" t="str">
        <f>H1</f>
        <v>BOUT 1</v>
      </c>
      <c r="R1" s="111" t="s">
        <v>168</v>
      </c>
    </row>
    <row r="2" spans="1:18" ht="21" customHeight="1" thickBot="1">
      <c r="A2" s="60" t="s">
        <v>1</v>
      </c>
      <c r="B2" s="148" t="str">
        <f>IF(IBRF!B9="","Home Team",IBRF!B9)</f>
        <v>SCRG All-Stars</v>
      </c>
      <c r="C2" s="114" t="s">
        <v>131</v>
      </c>
      <c r="D2" s="115" t="s">
        <v>98</v>
      </c>
      <c r="E2" s="115" t="s">
        <v>132</v>
      </c>
      <c r="F2" s="115" t="s">
        <v>134</v>
      </c>
      <c r="G2" s="116" t="s">
        <v>133</v>
      </c>
      <c r="H2" s="1404" t="s">
        <v>4</v>
      </c>
      <c r="I2" s="1405"/>
      <c r="J2" s="60" t="s">
        <v>1</v>
      </c>
      <c r="K2" s="148" t="str">
        <f>B2</f>
        <v>SCRG All-Stars</v>
      </c>
      <c r="L2" s="114" t="s">
        <v>131</v>
      </c>
      <c r="M2" s="115" t="s">
        <v>98</v>
      </c>
      <c r="N2" s="115" t="s">
        <v>132</v>
      </c>
      <c r="O2" s="115" t="s">
        <v>134</v>
      </c>
      <c r="P2" s="116" t="s">
        <v>133</v>
      </c>
      <c r="Q2" s="1371" t="s">
        <v>4</v>
      </c>
      <c r="R2" s="1372"/>
    </row>
    <row r="3" spans="1:18" ht="15.75" customHeight="1">
      <c r="A3" s="149" t="str">
        <f>IF(IBRF!B11="","",IBRF!B11)</f>
        <v>12</v>
      </c>
      <c r="B3" s="150" t="str">
        <f>IF(IBRF!C11="","",IBRF!C11)</f>
        <v>Juke'r Luker</v>
      </c>
      <c r="C3" s="118"/>
      <c r="D3" s="119"/>
      <c r="E3" s="119"/>
      <c r="F3" s="119"/>
      <c r="G3" s="120"/>
      <c r="H3" s="1384" t="str">
        <f>B3</f>
        <v>Juke'r Luker</v>
      </c>
      <c r="I3" s="1385"/>
      <c r="J3" s="149" t="str">
        <f>A3</f>
        <v>12</v>
      </c>
      <c r="K3" s="150" t="str">
        <f>B3</f>
        <v>Juke'r Luker</v>
      </c>
      <c r="L3" s="118"/>
      <c r="M3" s="119"/>
      <c r="N3" s="119"/>
      <c r="O3" s="119"/>
      <c r="P3" s="120"/>
      <c r="Q3" s="1384" t="str">
        <f>K3</f>
        <v>Juke'r Luker</v>
      </c>
      <c r="R3" s="1385"/>
    </row>
    <row r="4" spans="1:18" ht="15.75" customHeight="1">
      <c r="A4" s="121" t="str">
        <f>IF(IBRF!B12="","",IBRF!B12)</f>
        <v>17</v>
      </c>
      <c r="B4" s="137" t="str">
        <f>IF(IBRF!C12="","",IBRF!C12)</f>
        <v>Susan B Bruisin</v>
      </c>
      <c r="C4" s="122"/>
      <c r="D4" s="123"/>
      <c r="E4" s="123"/>
      <c r="F4" s="123"/>
      <c r="G4" s="124"/>
      <c r="H4" s="1379" t="str">
        <f>B4</f>
        <v>Susan B Bruisin</v>
      </c>
      <c r="I4" s="1380"/>
      <c r="J4" s="121" t="str">
        <f t="shared" ref="J4:J17" si="0">A4</f>
        <v>17</v>
      </c>
      <c r="K4" s="137" t="str">
        <f t="shared" ref="K4:K17" si="1">B4</f>
        <v>Susan B Bruisin</v>
      </c>
      <c r="L4" s="122"/>
      <c r="M4" s="123"/>
      <c r="N4" s="123"/>
      <c r="O4" s="123"/>
      <c r="P4" s="124"/>
      <c r="Q4" s="1379" t="str">
        <f>K4</f>
        <v>Susan B Bruisin</v>
      </c>
      <c r="R4" s="1380"/>
    </row>
    <row r="5" spans="1:18" ht="15.75" customHeight="1">
      <c r="A5" s="125" t="str">
        <f>IF(IBRF!B13="","",IBRF!B13)</f>
        <v>1949</v>
      </c>
      <c r="B5" s="124" t="str">
        <f>IF(IBRF!C13="","",IBRF!C13)</f>
        <v>Geneva Conviction</v>
      </c>
      <c r="C5" s="126"/>
      <c r="D5" s="127"/>
      <c r="E5" s="127"/>
      <c r="F5" s="127"/>
      <c r="G5" s="128"/>
      <c r="H5" s="1373" t="str">
        <f>B5</f>
        <v>Geneva Conviction</v>
      </c>
      <c r="I5" s="1374"/>
      <c r="J5" s="125" t="str">
        <f t="shared" si="0"/>
        <v>1949</v>
      </c>
      <c r="K5" s="124" t="str">
        <f t="shared" si="1"/>
        <v>Geneva Conviction</v>
      </c>
      <c r="L5" s="126"/>
      <c r="M5" s="127"/>
      <c r="N5" s="127"/>
      <c r="O5" s="127"/>
      <c r="P5" s="128"/>
      <c r="Q5" s="1373" t="str">
        <f>K5</f>
        <v>Geneva Conviction</v>
      </c>
      <c r="R5" s="1374"/>
    </row>
    <row r="6" spans="1:18" ht="15.75" customHeight="1">
      <c r="A6" s="121" t="str">
        <f>IF(IBRF!B14="","",IBRF!B14)</f>
        <v>23</v>
      </c>
      <c r="B6" s="137" t="str">
        <f>IF(IBRF!C14="","",IBRF!C14)</f>
        <v>Mary Marvel</v>
      </c>
      <c r="C6" s="122"/>
      <c r="D6" s="123"/>
      <c r="E6" s="123"/>
      <c r="F6" s="123"/>
      <c r="G6" s="124"/>
      <c r="H6" s="1379" t="str">
        <f>B6</f>
        <v>Mary Marvel</v>
      </c>
      <c r="I6" s="1380"/>
      <c r="J6" s="121" t="str">
        <f t="shared" si="0"/>
        <v>23</v>
      </c>
      <c r="K6" s="137" t="str">
        <f t="shared" si="1"/>
        <v>Mary Marvel</v>
      </c>
      <c r="L6" s="122"/>
      <c r="M6" s="123"/>
      <c r="N6" s="123"/>
      <c r="O6" s="123"/>
      <c r="P6" s="124"/>
      <c r="Q6" s="1379" t="str">
        <f>K6</f>
        <v>Mary Marvel</v>
      </c>
      <c r="R6" s="1380"/>
    </row>
    <row r="7" spans="1:18" ht="15.75" customHeight="1">
      <c r="A7" s="125" t="str">
        <f>IF(IBRF!B15="","",IBRF!B15)</f>
        <v>256</v>
      </c>
      <c r="B7" s="124" t="str">
        <f>IF(IBRF!C15="","",IBRF!C15)</f>
        <v>Afternoon D-Lightning</v>
      </c>
      <c r="C7" s="126"/>
      <c r="D7" s="127"/>
      <c r="E7" s="127"/>
      <c r="F7" s="127"/>
      <c r="G7" s="128"/>
      <c r="H7" s="1373" t="str">
        <f t="shared" ref="H7:H17" si="2">B7</f>
        <v>Afternoon D-Lightning</v>
      </c>
      <c r="I7" s="1374"/>
      <c r="J7" s="125" t="str">
        <f t="shared" si="0"/>
        <v>256</v>
      </c>
      <c r="K7" s="124" t="str">
        <f t="shared" si="1"/>
        <v>Afternoon D-Lightning</v>
      </c>
      <c r="L7" s="126"/>
      <c r="M7" s="127"/>
      <c r="N7" s="127"/>
      <c r="O7" s="127"/>
      <c r="P7" s="128"/>
      <c r="Q7" s="1373" t="str">
        <f t="shared" ref="Q7:Q17" si="3">K7</f>
        <v>Afternoon D-Lightning</v>
      </c>
      <c r="R7" s="1374"/>
    </row>
    <row r="8" spans="1:18" ht="15.75" customHeight="1">
      <c r="A8" s="121" t="str">
        <f>IF(IBRF!B16="","",IBRF!B16)</f>
        <v>303</v>
      </c>
      <c r="B8" s="137" t="str">
        <f>IF(IBRF!C16="","",IBRF!C16)</f>
        <v>JaneSaw Massacre</v>
      </c>
      <c r="C8" s="122"/>
      <c r="D8" s="123"/>
      <c r="E8" s="123"/>
      <c r="F8" s="123"/>
      <c r="G8" s="124"/>
      <c r="H8" s="1379" t="str">
        <f t="shared" si="2"/>
        <v>JaneSaw Massacre</v>
      </c>
      <c r="I8" s="1380"/>
      <c r="J8" s="121" t="str">
        <f t="shared" si="0"/>
        <v>303</v>
      </c>
      <c r="K8" s="137" t="str">
        <f t="shared" si="1"/>
        <v>JaneSaw Massacre</v>
      </c>
      <c r="L8" s="122"/>
      <c r="M8" s="123"/>
      <c r="N8" s="123"/>
      <c r="O8" s="123"/>
      <c r="P8" s="124"/>
      <c r="Q8" s="1379" t="str">
        <f t="shared" si="3"/>
        <v>JaneSaw Massacre</v>
      </c>
      <c r="R8" s="1380"/>
    </row>
    <row r="9" spans="1:18" ht="15.75" customHeight="1">
      <c r="A9" s="125" t="str">
        <f>IF(IBRF!B17="","",IBRF!B17)</f>
        <v>362</v>
      </c>
      <c r="B9" s="124" t="str">
        <f>IF(IBRF!C17="","",IBRF!C17)</f>
        <v>Dairy Heir</v>
      </c>
      <c r="C9" s="126"/>
      <c r="D9" s="127"/>
      <c r="E9" s="127"/>
      <c r="F9" s="127"/>
      <c r="G9" s="128"/>
      <c r="H9" s="1373" t="str">
        <f t="shared" si="2"/>
        <v>Dairy Heir</v>
      </c>
      <c r="I9" s="1374"/>
      <c r="J9" s="125" t="str">
        <f t="shared" si="0"/>
        <v>362</v>
      </c>
      <c r="K9" s="124" t="str">
        <f t="shared" si="1"/>
        <v>Dairy Heir</v>
      </c>
      <c r="L9" s="126"/>
      <c r="M9" s="127"/>
      <c r="N9" s="127"/>
      <c r="O9" s="127"/>
      <c r="P9" s="128"/>
      <c r="Q9" s="1373" t="str">
        <f t="shared" si="3"/>
        <v>Dairy Heir</v>
      </c>
      <c r="R9" s="1374"/>
    </row>
    <row r="10" spans="1:18" ht="15.75" customHeight="1">
      <c r="A10" s="121" t="str">
        <f>IF(IBRF!B18="","",IBRF!B18)</f>
        <v>4CE</v>
      </c>
      <c r="B10" s="137" t="str">
        <f>IF(IBRF!C18="","",IBRF!C18)</f>
        <v>The Force</v>
      </c>
      <c r="C10" s="122"/>
      <c r="D10" s="123"/>
      <c r="E10" s="123"/>
      <c r="F10" s="123"/>
      <c r="G10" s="124"/>
      <c r="H10" s="1379" t="str">
        <f t="shared" si="2"/>
        <v>The Force</v>
      </c>
      <c r="I10" s="1380"/>
      <c r="J10" s="121" t="str">
        <f t="shared" si="0"/>
        <v>4CE</v>
      </c>
      <c r="K10" s="137" t="str">
        <f t="shared" si="1"/>
        <v>The Force</v>
      </c>
      <c r="L10" s="122"/>
      <c r="M10" s="123"/>
      <c r="N10" s="123"/>
      <c r="O10" s="123"/>
      <c r="P10" s="124"/>
      <c r="Q10" s="1379" t="str">
        <f t="shared" si="3"/>
        <v>The Force</v>
      </c>
      <c r="R10" s="1380"/>
    </row>
    <row r="11" spans="1:18" ht="15.75" customHeight="1">
      <c r="A11" s="125" t="str">
        <f>IF(IBRF!B19="","",IBRF!B19)</f>
        <v>4N6</v>
      </c>
      <c r="B11" s="124" t="str">
        <f>IF(IBRF!C19="","",IBRF!C19)</f>
        <v>Bone Eata</v>
      </c>
      <c r="C11" s="126"/>
      <c r="D11" s="127"/>
      <c r="E11" s="127"/>
      <c r="F11" s="127"/>
      <c r="G11" s="128"/>
      <c r="H11" s="1373" t="str">
        <f t="shared" si="2"/>
        <v>Bone Eata</v>
      </c>
      <c r="I11" s="1374"/>
      <c r="J11" s="125" t="str">
        <f t="shared" si="0"/>
        <v>4N6</v>
      </c>
      <c r="K11" s="124" t="str">
        <f t="shared" si="1"/>
        <v>Bone Eata</v>
      </c>
      <c r="L11" s="126"/>
      <c r="M11" s="127"/>
      <c r="N11" s="127"/>
      <c r="O11" s="127"/>
      <c r="P11" s="128"/>
      <c r="Q11" s="1373" t="str">
        <f t="shared" si="3"/>
        <v>Bone Eata</v>
      </c>
      <c r="R11" s="1374"/>
    </row>
    <row r="12" spans="1:18" ht="15.75" customHeight="1">
      <c r="A12" s="121" t="str">
        <f>IF(IBRF!B20="","",IBRF!B20)</f>
        <v>55</v>
      </c>
      <c r="B12" s="137" t="str">
        <f>IF(IBRF!C20="","",IBRF!C20)</f>
        <v>Stardust Dunes</v>
      </c>
      <c r="C12" s="122"/>
      <c r="D12" s="123"/>
      <c r="E12" s="123"/>
      <c r="F12" s="123"/>
      <c r="G12" s="124"/>
      <c r="H12" s="1379" t="str">
        <f t="shared" si="2"/>
        <v>Stardust Dunes</v>
      </c>
      <c r="I12" s="1380"/>
      <c r="J12" s="121" t="str">
        <f t="shared" si="0"/>
        <v>55</v>
      </c>
      <c r="K12" s="137" t="str">
        <f t="shared" si="1"/>
        <v>Stardust Dunes</v>
      </c>
      <c r="L12" s="122"/>
      <c r="M12" s="123"/>
      <c r="N12" s="123"/>
      <c r="O12" s="123"/>
      <c r="P12" s="124"/>
      <c r="Q12" s="1379" t="str">
        <f t="shared" si="3"/>
        <v>Stardust Dunes</v>
      </c>
      <c r="R12" s="1380"/>
    </row>
    <row r="13" spans="1:18" ht="15.75" customHeight="1">
      <c r="A13" s="125" t="str">
        <f>IF(IBRF!B21="","",IBRF!B21)</f>
        <v>64</v>
      </c>
      <c r="B13" s="124" t="str">
        <f>IF(IBRF!C21="","",IBRF!C21)</f>
        <v>Pretty Penny</v>
      </c>
      <c r="C13" s="126"/>
      <c r="D13" s="127"/>
      <c r="E13" s="127"/>
      <c r="F13" s="127"/>
      <c r="G13" s="128"/>
      <c r="H13" s="1373" t="str">
        <f t="shared" si="2"/>
        <v>Pretty Penny</v>
      </c>
      <c r="I13" s="1374"/>
      <c r="J13" s="125" t="str">
        <f t="shared" si="0"/>
        <v>64</v>
      </c>
      <c r="K13" s="124" t="str">
        <f t="shared" si="1"/>
        <v>Pretty Penny</v>
      </c>
      <c r="L13" s="126"/>
      <c r="M13" s="127"/>
      <c r="N13" s="127"/>
      <c r="O13" s="127"/>
      <c r="P13" s="128"/>
      <c r="Q13" s="1373" t="str">
        <f t="shared" si="3"/>
        <v>Pretty Penny</v>
      </c>
      <c r="R13" s="1374"/>
    </row>
    <row r="14" spans="1:18" ht="15.75" customHeight="1">
      <c r="A14" s="121" t="str">
        <f>IF(IBRF!B22="","",IBRF!B22)</f>
        <v>777</v>
      </c>
      <c r="B14" s="137" t="str">
        <f>IF(IBRF!C22="","",IBRF!C22)</f>
        <v>Bust'N Ace</v>
      </c>
      <c r="C14" s="122"/>
      <c r="D14" s="123"/>
      <c r="E14" s="123"/>
      <c r="F14" s="123"/>
      <c r="G14" s="124"/>
      <c r="H14" s="1379" t="str">
        <f t="shared" si="2"/>
        <v>Bust'N Ace</v>
      </c>
      <c r="I14" s="1380"/>
      <c r="J14" s="121" t="str">
        <f t="shared" si="0"/>
        <v>777</v>
      </c>
      <c r="K14" s="137" t="str">
        <f t="shared" si="1"/>
        <v>Bust'N Ace</v>
      </c>
      <c r="L14" s="122"/>
      <c r="M14" s="123"/>
      <c r="N14" s="123"/>
      <c r="O14" s="123"/>
      <c r="P14" s="124"/>
      <c r="Q14" s="1379" t="str">
        <f t="shared" si="3"/>
        <v>Bust'N Ace</v>
      </c>
      <c r="R14" s="1380"/>
    </row>
    <row r="15" spans="1:18" ht="15.75" customHeight="1">
      <c r="A15" s="125" t="str">
        <f>IF(IBRF!B23="","",IBRF!B23)</f>
        <v>88</v>
      </c>
      <c r="B15" s="124" t="str">
        <f>IF(IBRF!C23="","",IBRF!C23)</f>
        <v>Shabamm</v>
      </c>
      <c r="C15" s="126"/>
      <c r="D15" s="127"/>
      <c r="E15" s="127"/>
      <c r="F15" s="127"/>
      <c r="G15" s="128"/>
      <c r="H15" s="1373" t="str">
        <f t="shared" si="2"/>
        <v>Shabamm</v>
      </c>
      <c r="I15" s="1374"/>
      <c r="J15" s="125" t="str">
        <f t="shared" si="0"/>
        <v>88</v>
      </c>
      <c r="K15" s="124" t="str">
        <f t="shared" si="1"/>
        <v>Shabamm</v>
      </c>
      <c r="L15" s="126"/>
      <c r="M15" s="127"/>
      <c r="N15" s="127"/>
      <c r="O15" s="127"/>
      <c r="P15" s="128"/>
      <c r="Q15" s="1373" t="str">
        <f t="shared" si="3"/>
        <v>Shabamm</v>
      </c>
      <c r="R15" s="1374"/>
    </row>
    <row r="16" spans="1:18" ht="15.75" customHeight="1">
      <c r="A16" s="121" t="str">
        <f>IF(IBRF!B24="","",IBRF!B24)</f>
        <v>C40</v>
      </c>
      <c r="B16" s="137" t="str">
        <f>IF(IBRF!C24="","",IBRF!C24)</f>
        <v>DVS Dicer</v>
      </c>
      <c r="C16" s="122"/>
      <c r="D16" s="123"/>
      <c r="E16" s="123"/>
      <c r="F16" s="123"/>
      <c r="G16" s="124"/>
      <c r="H16" s="1379" t="str">
        <f t="shared" si="2"/>
        <v>DVS Dicer</v>
      </c>
      <c r="I16" s="1380"/>
      <c r="J16" s="121" t="str">
        <f t="shared" si="0"/>
        <v>C40</v>
      </c>
      <c r="K16" s="137" t="str">
        <f t="shared" si="1"/>
        <v>DVS Dicer</v>
      </c>
      <c r="L16" s="122"/>
      <c r="M16" s="123"/>
      <c r="N16" s="123"/>
      <c r="O16" s="123"/>
      <c r="P16" s="124"/>
      <c r="Q16" s="1379" t="str">
        <f t="shared" si="3"/>
        <v>DVS Dicer</v>
      </c>
      <c r="R16" s="1380"/>
    </row>
    <row r="17" spans="1:18" ht="15.75" customHeight="1">
      <c r="A17" s="125" t="str">
        <f>IF(IBRF!B25="","",IBRF!B25)</f>
        <v/>
      </c>
      <c r="B17" s="124" t="str">
        <f>IF(IBRF!C25="","",IBRF!C25)</f>
        <v/>
      </c>
      <c r="C17" s="130"/>
      <c r="D17" s="131"/>
      <c r="E17" s="131"/>
      <c r="F17" s="131"/>
      <c r="G17" s="132"/>
      <c r="H17" s="1373" t="str">
        <f t="shared" si="2"/>
        <v/>
      </c>
      <c r="I17" s="1374"/>
      <c r="J17" s="125" t="str">
        <f t="shared" si="0"/>
        <v/>
      </c>
      <c r="K17" s="124" t="str">
        <f t="shared" si="1"/>
        <v/>
      </c>
      <c r="L17" s="130"/>
      <c r="M17" s="131"/>
      <c r="N17" s="131"/>
      <c r="O17" s="131"/>
      <c r="P17" s="132"/>
      <c r="Q17" s="1373" t="str">
        <f t="shared" si="3"/>
        <v/>
      </c>
      <c r="R17" s="1374"/>
    </row>
    <row r="18" spans="1:18" ht="15.75" customHeight="1" thickBot="1">
      <c r="A18" s="121" t="str">
        <f>IF(IBRF!B26="","",IBRF!B26)</f>
        <v/>
      </c>
      <c r="B18" s="137" t="str">
        <f>IF(IBRF!C26="","",IBRF!C26)</f>
        <v/>
      </c>
      <c r="C18" s="122"/>
      <c r="D18" s="123"/>
      <c r="E18" s="123"/>
      <c r="F18" s="123"/>
      <c r="G18" s="124"/>
      <c r="H18" s="1379" t="str">
        <f>B18</f>
        <v/>
      </c>
      <c r="I18" s="1380"/>
      <c r="J18" s="121" t="str">
        <f t="shared" ref="J18:K22" si="4">A18</f>
        <v/>
      </c>
      <c r="K18" s="137" t="str">
        <f t="shared" si="4"/>
        <v/>
      </c>
      <c r="L18" s="122"/>
      <c r="M18" s="123"/>
      <c r="N18" s="123"/>
      <c r="O18" s="123"/>
      <c r="P18" s="124"/>
      <c r="Q18" s="1379" t="str">
        <f>K18</f>
        <v/>
      </c>
      <c r="R18" s="1380"/>
    </row>
    <row r="19" spans="1:18" ht="15.75" hidden="1" customHeight="1">
      <c r="A19" s="125" t="str">
        <f>IF(IBRF!B27="","",IBRF!B27)</f>
        <v/>
      </c>
      <c r="B19" s="124" t="str">
        <f>IF(IBRF!C27="","",IBRF!C27)</f>
        <v/>
      </c>
      <c r="C19" s="126"/>
      <c r="D19" s="127"/>
      <c r="E19" s="127"/>
      <c r="F19" s="127"/>
      <c r="G19" s="128"/>
      <c r="H19" s="1373" t="str">
        <f>B19</f>
        <v/>
      </c>
      <c r="I19" s="1374"/>
      <c r="J19" s="125" t="str">
        <f t="shared" si="4"/>
        <v/>
      </c>
      <c r="K19" s="124" t="str">
        <f t="shared" si="4"/>
        <v/>
      </c>
      <c r="L19" s="126"/>
      <c r="M19" s="127"/>
      <c r="N19" s="127"/>
      <c r="O19" s="127"/>
      <c r="P19" s="128"/>
      <c r="Q19" s="1373" t="str">
        <f>K19</f>
        <v/>
      </c>
      <c r="R19" s="1374"/>
    </row>
    <row r="20" spans="1:18" ht="15.75" hidden="1" customHeight="1">
      <c r="A20" s="121" t="str">
        <f>IF(IBRF!B28="","",IBRF!B28)</f>
        <v/>
      </c>
      <c r="B20" s="137" t="str">
        <f>IF(IBRF!C28="","",IBRF!C28)</f>
        <v/>
      </c>
      <c r="C20" s="122"/>
      <c r="D20" s="123"/>
      <c r="E20" s="123"/>
      <c r="F20" s="123"/>
      <c r="G20" s="124"/>
      <c r="H20" s="1379" t="str">
        <f>B20</f>
        <v/>
      </c>
      <c r="I20" s="1380"/>
      <c r="J20" s="121" t="str">
        <f t="shared" si="4"/>
        <v/>
      </c>
      <c r="K20" s="137" t="str">
        <f t="shared" si="4"/>
        <v/>
      </c>
      <c r="L20" s="122"/>
      <c r="M20" s="123"/>
      <c r="N20" s="123"/>
      <c r="O20" s="123"/>
      <c r="P20" s="124"/>
      <c r="Q20" s="1379" t="str">
        <f>K20</f>
        <v/>
      </c>
      <c r="R20" s="1380"/>
    </row>
    <row r="21" spans="1:18" ht="15.75" hidden="1" customHeight="1">
      <c r="A21" s="125" t="str">
        <f>IF(IBRF!B29="","",IBRF!B29)</f>
        <v/>
      </c>
      <c r="B21" s="124" t="str">
        <f>IF(IBRF!C29="","",IBRF!C29)</f>
        <v/>
      </c>
      <c r="C21" s="126"/>
      <c r="D21" s="127"/>
      <c r="E21" s="127"/>
      <c r="F21" s="127"/>
      <c r="G21" s="128"/>
      <c r="H21" s="1373" t="str">
        <f>B21</f>
        <v/>
      </c>
      <c r="I21" s="1374"/>
      <c r="J21" s="125" t="str">
        <f t="shared" si="4"/>
        <v/>
      </c>
      <c r="K21" s="124" t="str">
        <f t="shared" si="4"/>
        <v/>
      </c>
      <c r="L21" s="126"/>
      <c r="M21" s="127"/>
      <c r="N21" s="127"/>
      <c r="O21" s="127"/>
      <c r="P21" s="128"/>
      <c r="Q21" s="1373" t="str">
        <f>K21</f>
        <v/>
      </c>
      <c r="R21" s="1374"/>
    </row>
    <row r="22" spans="1:18" ht="15.75" hidden="1" customHeight="1" thickBot="1">
      <c r="A22" s="121" t="str">
        <f>IF(IBRF!B30="","",IBRF!B30)</f>
        <v/>
      </c>
      <c r="B22" s="137" t="str">
        <f>IF(IBRF!C30="","",IBRF!C30)</f>
        <v/>
      </c>
      <c r="C22" s="122"/>
      <c r="D22" s="123"/>
      <c r="E22" s="123"/>
      <c r="F22" s="123"/>
      <c r="G22" s="124"/>
      <c r="H22" s="1379" t="str">
        <f>B22</f>
        <v/>
      </c>
      <c r="I22" s="1380"/>
      <c r="J22" s="121" t="str">
        <f t="shared" si="4"/>
        <v/>
      </c>
      <c r="K22" s="137" t="str">
        <f t="shared" si="4"/>
        <v/>
      </c>
      <c r="L22" s="122"/>
      <c r="M22" s="123"/>
      <c r="N22" s="123"/>
      <c r="O22" s="123"/>
      <c r="P22" s="124"/>
      <c r="Q22" s="1379" t="str">
        <f>K22</f>
        <v/>
      </c>
      <c r="R22" s="1380"/>
    </row>
    <row r="23" spans="1:18" ht="21" customHeight="1" thickBot="1">
      <c r="A23" s="60" t="s">
        <v>1</v>
      </c>
      <c r="B23" s="151" t="str">
        <f>IF(IBRF!H9="","Away Team",IBRF!H9)</f>
        <v>SK805</v>
      </c>
      <c r="C23" s="134" t="s">
        <v>139</v>
      </c>
      <c r="D23" s="134" t="s">
        <v>135</v>
      </c>
      <c r="E23" s="134" t="s">
        <v>136</v>
      </c>
      <c r="F23" s="134" t="s">
        <v>138</v>
      </c>
      <c r="G23" s="134" t="s">
        <v>137</v>
      </c>
      <c r="H23" s="1404" t="s">
        <v>4</v>
      </c>
      <c r="I23" s="1405"/>
      <c r="J23" s="60" t="s">
        <v>1</v>
      </c>
      <c r="K23" s="151" t="str">
        <f>B23</f>
        <v>SK805</v>
      </c>
      <c r="L23" s="134" t="s">
        <v>139</v>
      </c>
      <c r="M23" s="134" t="s">
        <v>135</v>
      </c>
      <c r="N23" s="134" t="s">
        <v>136</v>
      </c>
      <c r="O23" s="134" t="s">
        <v>138</v>
      </c>
      <c r="P23" s="134" t="s">
        <v>137</v>
      </c>
      <c r="Q23" s="1371" t="s">
        <v>4</v>
      </c>
      <c r="R23" s="1372"/>
    </row>
    <row r="24" spans="1:18" ht="15.75" customHeight="1">
      <c r="A24" s="149" t="str">
        <f>IF(IBRF!H11="","",IBRF!H11)</f>
        <v>11</v>
      </c>
      <c r="B24" s="150" t="str">
        <f>IF(IBRF!I11="","",IBRF!I11)</f>
        <v>Lacy Thunder Ware</v>
      </c>
      <c r="C24" s="136"/>
      <c r="D24" s="132"/>
      <c r="E24" s="136"/>
      <c r="F24" s="131"/>
      <c r="G24" s="131"/>
      <c r="H24" s="1384" t="str">
        <f t="shared" ref="H24:H38" si="5">B24</f>
        <v>Lacy Thunder Ware</v>
      </c>
      <c r="I24" s="1385"/>
      <c r="J24" s="149" t="str">
        <f t="shared" ref="J24:J38" si="6">A24</f>
        <v>11</v>
      </c>
      <c r="K24" s="150" t="str">
        <f t="shared" ref="K24:K38" si="7">B24</f>
        <v>Lacy Thunder Ware</v>
      </c>
      <c r="L24" s="362"/>
      <c r="M24" s="363"/>
      <c r="N24" s="363"/>
      <c r="O24" s="363"/>
      <c r="P24" s="364"/>
      <c r="Q24" s="1384" t="str">
        <f t="shared" ref="Q24:Q38" si="8">K24</f>
        <v>Lacy Thunder Ware</v>
      </c>
      <c r="R24" s="1385"/>
    </row>
    <row r="25" spans="1:18" ht="15.75" customHeight="1">
      <c r="A25" s="121" t="str">
        <f>IF(IBRF!H12="","",IBRF!H12)</f>
        <v>13</v>
      </c>
      <c r="B25" s="137" t="str">
        <f>IF(IBRF!I12="","",IBRF!I12)</f>
        <v>Unruly Red</v>
      </c>
      <c r="C25" s="138"/>
      <c r="D25" s="124"/>
      <c r="E25" s="138"/>
      <c r="F25" s="123"/>
      <c r="G25" s="123"/>
      <c r="H25" s="1379" t="str">
        <f t="shared" si="5"/>
        <v>Unruly Red</v>
      </c>
      <c r="I25" s="1380"/>
      <c r="J25" s="121" t="str">
        <f t="shared" si="6"/>
        <v>13</v>
      </c>
      <c r="K25" s="137" t="str">
        <f t="shared" si="7"/>
        <v>Unruly Red</v>
      </c>
      <c r="L25" s="365"/>
      <c r="M25" s="366"/>
      <c r="N25" s="366"/>
      <c r="O25" s="366"/>
      <c r="P25" s="367"/>
      <c r="Q25" s="1379" t="str">
        <f t="shared" si="8"/>
        <v>Unruly Red</v>
      </c>
      <c r="R25" s="1380"/>
    </row>
    <row r="26" spans="1:18" ht="15.75" customHeight="1">
      <c r="A26" s="125" t="str">
        <f>IF(IBRF!H13="","",IBRF!H13)</f>
        <v>138</v>
      </c>
      <c r="B26" s="124" t="str">
        <f>IF(IBRF!I13="","",IBRF!I13)</f>
        <v>Ivanya Skulz</v>
      </c>
      <c r="C26" s="139"/>
      <c r="D26" s="128"/>
      <c r="E26" s="139"/>
      <c r="F26" s="127"/>
      <c r="G26" s="127"/>
      <c r="H26" s="1373" t="str">
        <f t="shared" si="5"/>
        <v>Ivanya Skulz</v>
      </c>
      <c r="I26" s="1374"/>
      <c r="J26" s="125" t="str">
        <f t="shared" si="6"/>
        <v>138</v>
      </c>
      <c r="K26" s="124" t="str">
        <f t="shared" si="7"/>
        <v>Ivanya Skulz</v>
      </c>
      <c r="L26" s="368"/>
      <c r="M26" s="369"/>
      <c r="N26" s="369"/>
      <c r="O26" s="369"/>
      <c r="P26" s="370"/>
      <c r="Q26" s="1373" t="str">
        <f t="shared" si="8"/>
        <v>Ivanya Skulz</v>
      </c>
      <c r="R26" s="1374"/>
    </row>
    <row r="27" spans="1:18" ht="15.75" customHeight="1">
      <c r="A27" s="121" t="str">
        <f>IF(IBRF!H14="","",IBRF!H14)</f>
        <v>1977</v>
      </c>
      <c r="B27" s="137" t="str">
        <f>IF(IBRF!I14="","",IBRF!I14)</f>
        <v>Lushiss Stompson</v>
      </c>
      <c r="C27" s="138"/>
      <c r="D27" s="124"/>
      <c r="E27" s="138"/>
      <c r="F27" s="123"/>
      <c r="G27" s="123"/>
      <c r="H27" s="1379" t="str">
        <f t="shared" si="5"/>
        <v>Lushiss Stompson</v>
      </c>
      <c r="I27" s="1380"/>
      <c r="J27" s="121" t="str">
        <f t="shared" si="6"/>
        <v>1977</v>
      </c>
      <c r="K27" s="137" t="str">
        <f t="shared" si="7"/>
        <v>Lushiss Stompson</v>
      </c>
      <c r="L27" s="365"/>
      <c r="M27" s="366"/>
      <c r="N27" s="366"/>
      <c r="O27" s="366"/>
      <c r="P27" s="367"/>
      <c r="Q27" s="1379" t="str">
        <f t="shared" si="8"/>
        <v>Lushiss Stompson</v>
      </c>
      <c r="R27" s="1380"/>
    </row>
    <row r="28" spans="1:18" ht="15.75" customHeight="1">
      <c r="A28" s="125" t="str">
        <f>IF(IBRF!H15="","",IBRF!H15)</f>
        <v>2</v>
      </c>
      <c r="B28" s="124" t="str">
        <f>IF(IBRF!I15="","",IBRF!I15)</f>
        <v>Honey Sickley</v>
      </c>
      <c r="C28" s="139"/>
      <c r="D28" s="128"/>
      <c r="E28" s="139"/>
      <c r="F28" s="127"/>
      <c r="G28" s="127"/>
      <c r="H28" s="1373" t="str">
        <f t="shared" si="5"/>
        <v>Honey Sickley</v>
      </c>
      <c r="I28" s="1374"/>
      <c r="J28" s="125" t="str">
        <f t="shared" si="6"/>
        <v>2</v>
      </c>
      <c r="K28" s="124" t="str">
        <f t="shared" si="7"/>
        <v>Honey Sickley</v>
      </c>
      <c r="L28" s="368"/>
      <c r="M28" s="369"/>
      <c r="N28" s="369"/>
      <c r="O28" s="369"/>
      <c r="P28" s="370"/>
      <c r="Q28" s="1373" t="str">
        <f t="shared" si="8"/>
        <v>Honey Sickley</v>
      </c>
      <c r="R28" s="1374"/>
    </row>
    <row r="29" spans="1:18" ht="15.75" customHeight="1">
      <c r="A29" s="121" t="str">
        <f>IF(IBRF!H16="","",IBRF!H16)</f>
        <v>21</v>
      </c>
      <c r="B29" s="137" t="str">
        <f>IF(IBRF!I16="","",IBRF!I16)</f>
        <v>Corona SlamHer</v>
      </c>
      <c r="C29" s="138"/>
      <c r="D29" s="124"/>
      <c r="E29" s="138"/>
      <c r="F29" s="123"/>
      <c r="G29" s="123"/>
      <c r="H29" s="1379" t="str">
        <f t="shared" si="5"/>
        <v>Corona SlamHer</v>
      </c>
      <c r="I29" s="1380"/>
      <c r="J29" s="121" t="str">
        <f t="shared" si="6"/>
        <v>21</v>
      </c>
      <c r="K29" s="137" t="str">
        <f t="shared" si="7"/>
        <v>Corona SlamHer</v>
      </c>
      <c r="L29" s="365"/>
      <c r="M29" s="366"/>
      <c r="N29" s="366"/>
      <c r="O29" s="366"/>
      <c r="P29" s="367"/>
      <c r="Q29" s="1379" t="str">
        <f t="shared" si="8"/>
        <v>Corona SlamHer</v>
      </c>
      <c r="R29" s="1380"/>
    </row>
    <row r="30" spans="1:18" ht="15.75" customHeight="1">
      <c r="A30" s="125" t="str">
        <f>IF(IBRF!H17="","",IBRF!H17)</f>
        <v>25</v>
      </c>
      <c r="B30" s="124" t="str">
        <f>IF(IBRF!I17="","",IBRF!I17)</f>
        <v>Golden Delicious</v>
      </c>
      <c r="C30" s="139"/>
      <c r="D30" s="128"/>
      <c r="E30" s="139"/>
      <c r="F30" s="127"/>
      <c r="G30" s="127"/>
      <c r="H30" s="1373" t="str">
        <f t="shared" si="5"/>
        <v>Golden Delicious</v>
      </c>
      <c r="I30" s="1374"/>
      <c r="J30" s="125" t="str">
        <f t="shared" si="6"/>
        <v>25</v>
      </c>
      <c r="K30" s="124" t="str">
        <f t="shared" si="7"/>
        <v>Golden Delicious</v>
      </c>
      <c r="L30" s="368"/>
      <c r="M30" s="369"/>
      <c r="N30" s="369"/>
      <c r="O30" s="369"/>
      <c r="P30" s="370"/>
      <c r="Q30" s="1373" t="str">
        <f t="shared" si="8"/>
        <v>Golden Delicious</v>
      </c>
      <c r="R30" s="1374"/>
    </row>
    <row r="31" spans="1:18" ht="15.75" customHeight="1">
      <c r="A31" s="121" t="str">
        <f>IF(IBRF!H18="","",IBRF!H18)</f>
        <v>333</v>
      </c>
      <c r="B31" s="137" t="str">
        <f>IF(IBRF!I18="","",IBRF!I18)</f>
        <v>Trinity Tyrant</v>
      </c>
      <c r="C31" s="138"/>
      <c r="D31" s="124"/>
      <c r="E31" s="138"/>
      <c r="F31" s="123"/>
      <c r="G31" s="123"/>
      <c r="H31" s="1379" t="str">
        <f t="shared" si="5"/>
        <v>Trinity Tyrant</v>
      </c>
      <c r="I31" s="1380"/>
      <c r="J31" s="121" t="str">
        <f t="shared" si="6"/>
        <v>333</v>
      </c>
      <c r="K31" s="137" t="str">
        <f t="shared" si="7"/>
        <v>Trinity Tyrant</v>
      </c>
      <c r="L31" s="365"/>
      <c r="M31" s="366"/>
      <c r="N31" s="366"/>
      <c r="O31" s="366"/>
      <c r="P31" s="367"/>
      <c r="Q31" s="1379" t="str">
        <f t="shared" si="8"/>
        <v>Trinity Tyrant</v>
      </c>
      <c r="R31" s="1380"/>
    </row>
    <row r="32" spans="1:18" ht="15.75" customHeight="1">
      <c r="A32" s="125" t="str">
        <f>IF(IBRF!H19="","",IBRF!H19)</f>
        <v>5</v>
      </c>
      <c r="B32" s="124" t="str">
        <f>IF(IBRF!I19="","",IBRF!I19)</f>
        <v>Sinnamon Splice</v>
      </c>
      <c r="C32" s="139"/>
      <c r="D32" s="128"/>
      <c r="E32" s="139"/>
      <c r="F32" s="127"/>
      <c r="G32" s="127"/>
      <c r="H32" s="1373" t="str">
        <f t="shared" si="5"/>
        <v>Sinnamon Splice</v>
      </c>
      <c r="I32" s="1374"/>
      <c r="J32" s="125" t="str">
        <f t="shared" si="6"/>
        <v>5</v>
      </c>
      <c r="K32" s="124" t="str">
        <f t="shared" si="7"/>
        <v>Sinnamon Splice</v>
      </c>
      <c r="L32" s="368"/>
      <c r="M32" s="369"/>
      <c r="N32" s="369"/>
      <c r="O32" s="369"/>
      <c r="P32" s="370"/>
      <c r="Q32" s="1373" t="str">
        <f t="shared" si="8"/>
        <v>Sinnamon Splice</v>
      </c>
      <c r="R32" s="1374"/>
    </row>
    <row r="33" spans="1:18" ht="15.75" customHeight="1">
      <c r="A33" s="121" t="str">
        <f>IF(IBRF!H20="","",IBRF!H20)</f>
        <v>5X5</v>
      </c>
      <c r="B33" s="137" t="str">
        <f>IF(IBRF!I20="","",IBRF!I20)</f>
        <v>Pin Ball</v>
      </c>
      <c r="C33" s="138"/>
      <c r="D33" s="124"/>
      <c r="E33" s="138"/>
      <c r="F33" s="123"/>
      <c r="G33" s="123"/>
      <c r="H33" s="1379" t="str">
        <f t="shared" si="5"/>
        <v>Pin Ball</v>
      </c>
      <c r="I33" s="1380"/>
      <c r="J33" s="121" t="str">
        <f t="shared" si="6"/>
        <v>5X5</v>
      </c>
      <c r="K33" s="137" t="str">
        <f t="shared" si="7"/>
        <v>Pin Ball</v>
      </c>
      <c r="L33" s="365"/>
      <c r="M33" s="366"/>
      <c r="N33" s="366"/>
      <c r="O33" s="366"/>
      <c r="P33" s="367"/>
      <c r="Q33" s="1379" t="str">
        <f t="shared" si="8"/>
        <v>Pin Ball</v>
      </c>
      <c r="R33" s="1380"/>
    </row>
    <row r="34" spans="1:18" ht="15.75" customHeight="1">
      <c r="A34" s="125" t="str">
        <f>IF(IBRF!H21="","",IBRF!H21)</f>
        <v>96</v>
      </c>
      <c r="B34" s="124" t="str">
        <f>IF(IBRF!I21="","",IBRF!I21)</f>
        <v>Dirty Ol Man</v>
      </c>
      <c r="C34" s="139"/>
      <c r="D34" s="128"/>
      <c r="E34" s="139"/>
      <c r="F34" s="127"/>
      <c r="G34" s="127"/>
      <c r="H34" s="1373" t="str">
        <f t="shared" si="5"/>
        <v>Dirty Ol Man</v>
      </c>
      <c r="I34" s="1374"/>
      <c r="J34" s="125" t="str">
        <f t="shared" si="6"/>
        <v>96</v>
      </c>
      <c r="K34" s="124" t="str">
        <f t="shared" si="7"/>
        <v>Dirty Ol Man</v>
      </c>
      <c r="L34" s="368"/>
      <c r="M34" s="369"/>
      <c r="N34" s="369"/>
      <c r="O34" s="369"/>
      <c r="P34" s="370"/>
      <c r="Q34" s="1373" t="str">
        <f t="shared" si="8"/>
        <v>Dirty Ol Man</v>
      </c>
      <c r="R34" s="1374"/>
    </row>
    <row r="35" spans="1:18" ht="15.75" customHeight="1">
      <c r="A35" s="121" t="str">
        <f>IF(IBRF!H22="","",IBRF!H22)</f>
        <v>A55</v>
      </c>
      <c r="B35" s="137" t="str">
        <f>IF(IBRF!I22="","",IBRF!I22)</f>
        <v>Cass Whoopin'</v>
      </c>
      <c r="C35" s="138"/>
      <c r="D35" s="124"/>
      <c r="E35" s="138"/>
      <c r="F35" s="123"/>
      <c r="G35" s="123"/>
      <c r="H35" s="1379" t="str">
        <f t="shared" si="5"/>
        <v>Cass Whoopin'</v>
      </c>
      <c r="I35" s="1380"/>
      <c r="J35" s="121" t="str">
        <f t="shared" si="6"/>
        <v>A55</v>
      </c>
      <c r="K35" s="137" t="str">
        <f t="shared" si="7"/>
        <v>Cass Whoopin'</v>
      </c>
      <c r="L35" s="365"/>
      <c r="M35" s="366"/>
      <c r="N35" s="366"/>
      <c r="O35" s="366"/>
      <c r="P35" s="367"/>
      <c r="Q35" s="1379" t="str">
        <f t="shared" si="8"/>
        <v>Cass Whoopin'</v>
      </c>
      <c r="R35" s="1380"/>
    </row>
    <row r="36" spans="1:18" ht="15.75" customHeight="1">
      <c r="A36" s="125" t="str">
        <f>IF(IBRF!H23="","",IBRF!H23)</f>
        <v>H1</v>
      </c>
      <c r="B36" s="124" t="str">
        <f>IF(IBRF!I23="","",IBRF!I23)</f>
        <v>HydroJen</v>
      </c>
      <c r="C36" s="139"/>
      <c r="D36" s="128"/>
      <c r="E36" s="139"/>
      <c r="F36" s="127"/>
      <c r="G36" s="127"/>
      <c r="H36" s="1373" t="str">
        <f t="shared" si="5"/>
        <v>HydroJen</v>
      </c>
      <c r="I36" s="1374"/>
      <c r="J36" s="125" t="str">
        <f t="shared" si="6"/>
        <v>H1</v>
      </c>
      <c r="K36" s="124" t="str">
        <f t="shared" si="7"/>
        <v>HydroJen</v>
      </c>
      <c r="L36" s="368"/>
      <c r="M36" s="369"/>
      <c r="N36" s="369"/>
      <c r="O36" s="369"/>
      <c r="P36" s="370"/>
      <c r="Q36" s="1373" t="str">
        <f t="shared" si="8"/>
        <v>HydroJen</v>
      </c>
      <c r="R36" s="1374"/>
    </row>
    <row r="37" spans="1:18" ht="15.75" customHeight="1">
      <c r="A37" s="121" t="str">
        <f>IF(IBRF!H24="","",IBRF!H24)</f>
        <v>N0 BS</v>
      </c>
      <c r="B37" s="137" t="str">
        <f>IF(IBRF!I24="","",IBRF!I24)</f>
        <v>Blaque N DeckHer</v>
      </c>
      <c r="C37" s="138"/>
      <c r="D37" s="124"/>
      <c r="E37" s="138"/>
      <c r="F37" s="123"/>
      <c r="G37" s="123"/>
      <c r="H37" s="1379" t="str">
        <f t="shared" si="5"/>
        <v>Blaque N DeckHer</v>
      </c>
      <c r="I37" s="1380"/>
      <c r="J37" s="121" t="str">
        <f t="shared" si="6"/>
        <v>N0 BS</v>
      </c>
      <c r="K37" s="137" t="str">
        <f t="shared" si="7"/>
        <v>Blaque N DeckHer</v>
      </c>
      <c r="L37" s="365"/>
      <c r="M37" s="366"/>
      <c r="N37" s="366"/>
      <c r="O37" s="366"/>
      <c r="P37" s="367"/>
      <c r="Q37" s="1379" t="str">
        <f t="shared" si="8"/>
        <v>Blaque N DeckHer</v>
      </c>
      <c r="R37" s="1380"/>
    </row>
    <row r="38" spans="1:18" ht="15.75" customHeight="1">
      <c r="A38" s="125" t="str">
        <f>IF(IBRF!H25="","",IBRF!H25)</f>
        <v/>
      </c>
      <c r="B38" s="124" t="str">
        <f>IF(IBRF!I25="","",IBRF!I25)</f>
        <v/>
      </c>
      <c r="C38" s="136"/>
      <c r="D38" s="132"/>
      <c r="E38" s="136"/>
      <c r="F38" s="131"/>
      <c r="G38" s="131"/>
      <c r="H38" s="1373" t="str">
        <f t="shared" si="5"/>
        <v/>
      </c>
      <c r="I38" s="1374"/>
      <c r="J38" s="125" t="str">
        <f t="shared" si="6"/>
        <v/>
      </c>
      <c r="K38" s="124" t="str">
        <f t="shared" si="7"/>
        <v/>
      </c>
      <c r="L38" s="371"/>
      <c r="M38" s="372"/>
      <c r="N38" s="372"/>
      <c r="O38" s="372"/>
      <c r="P38" s="373"/>
      <c r="Q38" s="1373" t="str">
        <f t="shared" si="8"/>
        <v/>
      </c>
      <c r="R38" s="1374"/>
    </row>
    <row r="39" spans="1:18" ht="15.75" customHeight="1" thickBot="1">
      <c r="A39" s="121" t="str">
        <f>IF(IBRF!H26="","",IBRF!H26)</f>
        <v/>
      </c>
      <c r="B39" s="137" t="str">
        <f>IF(IBRF!I26="","",IBRF!I26)</f>
        <v/>
      </c>
      <c r="C39" s="138"/>
      <c r="D39" s="124"/>
      <c r="E39" s="138"/>
      <c r="F39" s="123"/>
      <c r="G39" s="123"/>
      <c r="H39" s="1379" t="str">
        <f>B39</f>
        <v/>
      </c>
      <c r="I39" s="1380"/>
      <c r="J39" s="121" t="str">
        <f t="shared" ref="J39:K43" si="9">A39</f>
        <v/>
      </c>
      <c r="K39" s="137" t="str">
        <f t="shared" si="9"/>
        <v/>
      </c>
      <c r="L39" s="365"/>
      <c r="M39" s="366"/>
      <c r="N39" s="366"/>
      <c r="O39" s="366"/>
      <c r="P39" s="367"/>
      <c r="Q39" s="1379" t="str">
        <f>K39</f>
        <v/>
      </c>
      <c r="R39" s="1380"/>
    </row>
    <row r="40" spans="1:18" ht="15.75" hidden="1" customHeight="1">
      <c r="A40" s="125" t="str">
        <f>IF(IBRF!H27="","",IBRF!H27)</f>
        <v/>
      </c>
      <c r="B40" s="124" t="str">
        <f>IF(IBRF!I27="","",IBRF!I27)</f>
        <v/>
      </c>
      <c r="C40" s="139"/>
      <c r="D40" s="128"/>
      <c r="E40" s="139"/>
      <c r="F40" s="127"/>
      <c r="G40" s="127"/>
      <c r="H40" s="1373" t="str">
        <f>B40</f>
        <v/>
      </c>
      <c r="I40" s="1374"/>
      <c r="J40" s="125" t="str">
        <f t="shared" si="9"/>
        <v/>
      </c>
      <c r="K40" s="124" t="str">
        <f t="shared" si="9"/>
        <v/>
      </c>
      <c r="L40" s="368"/>
      <c r="M40" s="369"/>
      <c r="N40" s="369"/>
      <c r="O40" s="369"/>
      <c r="P40" s="370"/>
      <c r="Q40" s="1373" t="str">
        <f>K40</f>
        <v/>
      </c>
      <c r="R40" s="1374"/>
    </row>
    <row r="41" spans="1:18" ht="15.75" hidden="1" customHeight="1">
      <c r="A41" s="121" t="str">
        <f>IF(IBRF!H28="","",IBRF!H28)</f>
        <v/>
      </c>
      <c r="B41" s="137" t="str">
        <f>IF(IBRF!I28="","",IBRF!I28)</f>
        <v/>
      </c>
      <c r="C41" s="138"/>
      <c r="D41" s="124"/>
      <c r="E41" s="138"/>
      <c r="F41" s="123"/>
      <c r="G41" s="123"/>
      <c r="H41" s="1379" t="str">
        <f>B41</f>
        <v/>
      </c>
      <c r="I41" s="1380"/>
      <c r="J41" s="121" t="str">
        <f t="shared" si="9"/>
        <v/>
      </c>
      <c r="K41" s="137" t="str">
        <f t="shared" si="9"/>
        <v/>
      </c>
      <c r="L41" s="365"/>
      <c r="M41" s="366"/>
      <c r="N41" s="366"/>
      <c r="O41" s="366"/>
      <c r="P41" s="367"/>
      <c r="Q41" s="1379" t="str">
        <f>K41</f>
        <v/>
      </c>
      <c r="R41" s="1380"/>
    </row>
    <row r="42" spans="1:18" ht="15.75" hidden="1" customHeight="1">
      <c r="A42" s="125" t="str">
        <f>IF(IBRF!H29="","",IBRF!H29)</f>
        <v/>
      </c>
      <c r="B42" s="124" t="str">
        <f>IF(IBRF!I29="","",IBRF!I29)</f>
        <v/>
      </c>
      <c r="C42" s="139"/>
      <c r="D42" s="128"/>
      <c r="E42" s="139"/>
      <c r="F42" s="127"/>
      <c r="G42" s="127"/>
      <c r="H42" s="1373" t="str">
        <f>B42</f>
        <v/>
      </c>
      <c r="I42" s="1374"/>
      <c r="J42" s="125" t="str">
        <f t="shared" si="9"/>
        <v/>
      </c>
      <c r="K42" s="124" t="str">
        <f t="shared" si="9"/>
        <v/>
      </c>
      <c r="L42" s="368"/>
      <c r="M42" s="369"/>
      <c r="N42" s="369"/>
      <c r="O42" s="369"/>
      <c r="P42" s="370"/>
      <c r="Q42" s="1373" t="str">
        <f>K42</f>
        <v/>
      </c>
      <c r="R42" s="1374"/>
    </row>
    <row r="43" spans="1:18" ht="15.75" hidden="1" customHeight="1" thickBot="1">
      <c r="A43" s="121" t="str">
        <f>IF(IBRF!H30="","",IBRF!H30)</f>
        <v/>
      </c>
      <c r="B43" s="137" t="str">
        <f>IF(IBRF!I30="","",IBRF!I30)</f>
        <v/>
      </c>
      <c r="C43" s="138"/>
      <c r="D43" s="124"/>
      <c r="E43" s="138"/>
      <c r="F43" s="123"/>
      <c r="G43" s="123"/>
      <c r="H43" s="1379" t="str">
        <f>B43</f>
        <v/>
      </c>
      <c r="I43" s="1380"/>
      <c r="J43" s="121" t="str">
        <f t="shared" si="9"/>
        <v/>
      </c>
      <c r="K43" s="137" t="str">
        <f t="shared" si="9"/>
        <v/>
      </c>
      <c r="L43" s="365"/>
      <c r="M43" s="366"/>
      <c r="N43" s="366"/>
      <c r="O43" s="366"/>
      <c r="P43" s="367"/>
      <c r="Q43" s="1379" t="str">
        <f>K43</f>
        <v/>
      </c>
      <c r="R43" s="1380"/>
    </row>
    <row r="44" spans="1:18" ht="14.1" customHeight="1">
      <c r="A44" s="1390" t="s">
        <v>307</v>
      </c>
      <c r="B44" s="1391"/>
      <c r="C44" s="1391"/>
      <c r="D44" s="1391"/>
      <c r="E44" s="1391"/>
      <c r="F44" s="1391"/>
      <c r="G44" s="1391"/>
      <c r="H44" s="1391"/>
      <c r="I44" s="1392"/>
      <c r="J44" s="1390" t="s">
        <v>307</v>
      </c>
      <c r="K44" s="1391"/>
      <c r="L44" s="1391"/>
      <c r="M44" s="1391"/>
      <c r="N44" s="1391"/>
      <c r="O44" s="1391"/>
      <c r="P44" s="1391"/>
      <c r="Q44" s="1391"/>
      <c r="R44" s="1392"/>
    </row>
    <row r="45" spans="1:18" ht="14.1" customHeight="1">
      <c r="A45" s="1386" t="s">
        <v>302</v>
      </c>
      <c r="B45" s="1118"/>
      <c r="C45" s="1118"/>
      <c r="D45" s="1118"/>
      <c r="E45" s="1118"/>
      <c r="F45" s="1118"/>
      <c r="G45" s="1118"/>
      <c r="H45" s="1118"/>
      <c r="I45" s="1121"/>
      <c r="J45" s="1386" t="s">
        <v>302</v>
      </c>
      <c r="K45" s="1118"/>
      <c r="L45" s="1118"/>
      <c r="M45" s="1118"/>
      <c r="N45" s="1118"/>
      <c r="O45" s="1118"/>
      <c r="P45" s="1118"/>
      <c r="Q45" s="1118"/>
      <c r="R45" s="1121"/>
    </row>
    <row r="46" spans="1:18" ht="14.1" customHeight="1">
      <c r="A46" s="1386" t="s">
        <v>303</v>
      </c>
      <c r="B46" s="1118"/>
      <c r="C46" s="1118"/>
      <c r="D46" s="1118"/>
      <c r="E46" s="1118"/>
      <c r="F46" s="1118"/>
      <c r="G46" s="1118"/>
      <c r="H46" s="1118"/>
      <c r="I46" s="1121"/>
      <c r="J46" s="1386" t="s">
        <v>303</v>
      </c>
      <c r="K46" s="1118"/>
      <c r="L46" s="1118"/>
      <c r="M46" s="1118"/>
      <c r="N46" s="1118"/>
      <c r="O46" s="1118"/>
      <c r="P46" s="1118"/>
      <c r="Q46" s="1118"/>
      <c r="R46" s="1121"/>
    </row>
    <row r="47" spans="1:18" ht="13.5" customHeight="1" thickBot="1">
      <c r="A47" s="1393" t="s">
        <v>304</v>
      </c>
      <c r="B47" s="1394"/>
      <c r="C47" s="1394"/>
      <c r="D47" s="1394"/>
      <c r="E47" s="1394"/>
      <c r="F47" s="1394"/>
      <c r="G47" s="1394"/>
      <c r="H47" s="1394"/>
      <c r="I47" s="1395"/>
      <c r="J47" s="1393" t="s">
        <v>304</v>
      </c>
      <c r="K47" s="1394"/>
      <c r="L47" s="1394"/>
      <c r="M47" s="1394"/>
      <c r="N47" s="1394"/>
      <c r="O47" s="1394"/>
      <c r="P47" s="1394"/>
      <c r="Q47" s="1394"/>
      <c r="R47" s="1395"/>
    </row>
    <row r="48" spans="1:18" ht="15" customHeight="1" thickBot="1">
      <c r="A48" s="1381" t="s">
        <v>117</v>
      </c>
      <c r="B48" s="1382"/>
      <c r="C48" s="1383" t="str">
        <f>IF(IBRF!B9="","Home Team",IF(IBRF!B8=IBRF!H8,IBRF!B9,IF(IBRF!B8=IBRF!B9,IBRF!B8,IF(OR(IBRF!K3="A",IBRF!K3="B"),IBRF!B8&amp;" "&amp;IBRF!K3,IBRF!B8&amp;"/"&amp;IBRF!B9))))</f>
        <v>Fabulous Sin City Rollergirls/SCRG All-Stars</v>
      </c>
      <c r="D48" s="1383"/>
      <c r="E48" s="474" t="s">
        <v>355</v>
      </c>
      <c r="F48" s="613"/>
      <c r="G48" s="700">
        <f>G1</f>
        <v>41055</v>
      </c>
      <c r="H48" s="110" t="str">
        <f>H1</f>
        <v>BOUT 1</v>
      </c>
      <c r="I48" s="111" t="s">
        <v>167</v>
      </c>
      <c r="J48" s="1381" t="s">
        <v>117</v>
      </c>
      <c r="K48" s="1382"/>
      <c r="L48" s="1383" t="str">
        <f>C48</f>
        <v>Fabulous Sin City Rollergirls/SCRG All-Stars</v>
      </c>
      <c r="M48" s="1383"/>
      <c r="N48" s="474" t="s">
        <v>355</v>
      </c>
      <c r="O48" s="613"/>
      <c r="P48" s="110"/>
      <c r="Q48" s="110" t="str">
        <f>H1</f>
        <v>BOUT 1</v>
      </c>
      <c r="R48" s="111" t="s">
        <v>168</v>
      </c>
    </row>
    <row r="49" spans="1:18" ht="21" customHeight="1" thickBot="1">
      <c r="A49" s="60" t="s">
        <v>1</v>
      </c>
      <c r="B49" s="148" t="str">
        <f>IF(IBRF!H9="","Away Team",IBRF!H9)</f>
        <v>SK805</v>
      </c>
      <c r="C49" s="114" t="s">
        <v>131</v>
      </c>
      <c r="D49" s="115" t="s">
        <v>98</v>
      </c>
      <c r="E49" s="115" t="s">
        <v>132</v>
      </c>
      <c r="F49" s="115" t="s">
        <v>134</v>
      </c>
      <c r="G49" s="116" t="s">
        <v>133</v>
      </c>
      <c r="H49" s="1406" t="s">
        <v>4</v>
      </c>
      <c r="I49" s="1408"/>
      <c r="J49" s="60" t="s">
        <v>1</v>
      </c>
      <c r="K49" s="148" t="str">
        <f>B49</f>
        <v>SK805</v>
      </c>
      <c r="L49" s="114" t="s">
        <v>131</v>
      </c>
      <c r="M49" s="115" t="s">
        <v>98</v>
      </c>
      <c r="N49" s="115" t="s">
        <v>132</v>
      </c>
      <c r="O49" s="115" t="s">
        <v>134</v>
      </c>
      <c r="P49" s="116" t="s">
        <v>133</v>
      </c>
      <c r="Q49" s="1406" t="s">
        <v>4</v>
      </c>
      <c r="R49" s="1407"/>
    </row>
    <row r="50" spans="1:18" ht="15.75" customHeight="1">
      <c r="A50" s="149" t="str">
        <f>IF(IBRF!H11="","",IBRF!H11)</f>
        <v>11</v>
      </c>
      <c r="B50" s="150" t="str">
        <f>IF(IBRF!I11="","",IBRF!I11)</f>
        <v>Lacy Thunder Ware</v>
      </c>
      <c r="C50" s="118"/>
      <c r="D50" s="119"/>
      <c r="E50" s="119"/>
      <c r="F50" s="119"/>
      <c r="G50" s="120"/>
      <c r="H50" s="1384" t="str">
        <f t="shared" ref="H50:H64" si="10">B50</f>
        <v>Lacy Thunder Ware</v>
      </c>
      <c r="I50" s="1385"/>
      <c r="J50" s="149" t="str">
        <f t="shared" ref="J50:J64" si="11">A50</f>
        <v>11</v>
      </c>
      <c r="K50" s="150" t="str">
        <f t="shared" ref="K50:K64" si="12">B50</f>
        <v>Lacy Thunder Ware</v>
      </c>
      <c r="L50" s="118"/>
      <c r="M50" s="119"/>
      <c r="N50" s="119"/>
      <c r="O50" s="119"/>
      <c r="P50" s="120"/>
      <c r="Q50" s="1384" t="str">
        <f t="shared" ref="Q50:Q64" si="13">K50</f>
        <v>Lacy Thunder Ware</v>
      </c>
      <c r="R50" s="1385"/>
    </row>
    <row r="51" spans="1:18" ht="15.75" customHeight="1">
      <c r="A51" s="121" t="str">
        <f>IF(IBRF!H12="","",IBRF!H12)</f>
        <v>13</v>
      </c>
      <c r="B51" s="137" t="str">
        <f>IF(IBRF!I12="","",IBRF!I12)</f>
        <v>Unruly Red</v>
      </c>
      <c r="C51" s="122"/>
      <c r="D51" s="123"/>
      <c r="E51" s="123"/>
      <c r="F51" s="123"/>
      <c r="G51" s="124"/>
      <c r="H51" s="1379" t="str">
        <f t="shared" si="10"/>
        <v>Unruly Red</v>
      </c>
      <c r="I51" s="1380"/>
      <c r="J51" s="121" t="str">
        <f t="shared" si="11"/>
        <v>13</v>
      </c>
      <c r="K51" s="137" t="str">
        <f t="shared" si="12"/>
        <v>Unruly Red</v>
      </c>
      <c r="L51" s="122"/>
      <c r="M51" s="123"/>
      <c r="N51" s="123"/>
      <c r="O51" s="123"/>
      <c r="P51" s="124"/>
      <c r="Q51" s="1379" t="str">
        <f t="shared" si="13"/>
        <v>Unruly Red</v>
      </c>
      <c r="R51" s="1380"/>
    </row>
    <row r="52" spans="1:18" ht="15.75" customHeight="1">
      <c r="A52" s="125" t="str">
        <f>IF(IBRF!H13="","",IBRF!H13)</f>
        <v>138</v>
      </c>
      <c r="B52" s="124" t="str">
        <f>IF(IBRF!I13="","",IBRF!I13)</f>
        <v>Ivanya Skulz</v>
      </c>
      <c r="C52" s="126"/>
      <c r="D52" s="127"/>
      <c r="E52" s="127"/>
      <c r="F52" s="127"/>
      <c r="G52" s="128"/>
      <c r="H52" s="1373" t="str">
        <f t="shared" si="10"/>
        <v>Ivanya Skulz</v>
      </c>
      <c r="I52" s="1374"/>
      <c r="J52" s="125" t="str">
        <f t="shared" si="11"/>
        <v>138</v>
      </c>
      <c r="K52" s="124" t="str">
        <f t="shared" si="12"/>
        <v>Ivanya Skulz</v>
      </c>
      <c r="L52" s="126"/>
      <c r="M52" s="127"/>
      <c r="N52" s="127"/>
      <c r="O52" s="127"/>
      <c r="P52" s="128"/>
      <c r="Q52" s="1373" t="str">
        <f t="shared" si="13"/>
        <v>Ivanya Skulz</v>
      </c>
      <c r="R52" s="1374"/>
    </row>
    <row r="53" spans="1:18" ht="15.75" customHeight="1">
      <c r="A53" s="121" t="str">
        <f>IF(IBRF!H14="","",IBRF!H14)</f>
        <v>1977</v>
      </c>
      <c r="B53" s="137" t="str">
        <f>IF(IBRF!I14="","",IBRF!I14)</f>
        <v>Lushiss Stompson</v>
      </c>
      <c r="C53" s="122"/>
      <c r="D53" s="123"/>
      <c r="E53" s="123"/>
      <c r="F53" s="123"/>
      <c r="G53" s="124"/>
      <c r="H53" s="1379" t="str">
        <f t="shared" si="10"/>
        <v>Lushiss Stompson</v>
      </c>
      <c r="I53" s="1380"/>
      <c r="J53" s="121" t="str">
        <f t="shared" si="11"/>
        <v>1977</v>
      </c>
      <c r="K53" s="137" t="str">
        <f t="shared" si="12"/>
        <v>Lushiss Stompson</v>
      </c>
      <c r="L53" s="122"/>
      <c r="M53" s="123"/>
      <c r="N53" s="123"/>
      <c r="O53" s="123"/>
      <c r="P53" s="124"/>
      <c r="Q53" s="1379" t="str">
        <f t="shared" si="13"/>
        <v>Lushiss Stompson</v>
      </c>
      <c r="R53" s="1380"/>
    </row>
    <row r="54" spans="1:18" ht="15.75" customHeight="1">
      <c r="A54" s="125" t="str">
        <f>IF(IBRF!H15="","",IBRF!H15)</f>
        <v>2</v>
      </c>
      <c r="B54" s="124" t="str">
        <f>IF(IBRF!I15="","",IBRF!I15)</f>
        <v>Honey Sickley</v>
      </c>
      <c r="C54" s="126"/>
      <c r="D54" s="127"/>
      <c r="E54" s="127"/>
      <c r="F54" s="127"/>
      <c r="G54" s="128"/>
      <c r="H54" s="1373" t="str">
        <f t="shared" si="10"/>
        <v>Honey Sickley</v>
      </c>
      <c r="I54" s="1374"/>
      <c r="J54" s="125" t="str">
        <f t="shared" si="11"/>
        <v>2</v>
      </c>
      <c r="K54" s="124" t="str">
        <f t="shared" si="12"/>
        <v>Honey Sickley</v>
      </c>
      <c r="L54" s="126"/>
      <c r="M54" s="127"/>
      <c r="N54" s="127"/>
      <c r="O54" s="127"/>
      <c r="P54" s="128"/>
      <c r="Q54" s="1373" t="str">
        <f t="shared" si="13"/>
        <v>Honey Sickley</v>
      </c>
      <c r="R54" s="1374"/>
    </row>
    <row r="55" spans="1:18" ht="15.75" customHeight="1">
      <c r="A55" s="121" t="str">
        <f>IF(IBRF!H16="","",IBRF!H16)</f>
        <v>21</v>
      </c>
      <c r="B55" s="137" t="str">
        <f>IF(IBRF!I16="","",IBRF!I16)</f>
        <v>Corona SlamHer</v>
      </c>
      <c r="C55" s="122"/>
      <c r="D55" s="123"/>
      <c r="E55" s="123"/>
      <c r="F55" s="123"/>
      <c r="G55" s="124"/>
      <c r="H55" s="1379" t="str">
        <f t="shared" si="10"/>
        <v>Corona SlamHer</v>
      </c>
      <c r="I55" s="1380"/>
      <c r="J55" s="121" t="str">
        <f t="shared" si="11"/>
        <v>21</v>
      </c>
      <c r="K55" s="137" t="str">
        <f t="shared" si="12"/>
        <v>Corona SlamHer</v>
      </c>
      <c r="L55" s="122"/>
      <c r="M55" s="123"/>
      <c r="N55" s="123"/>
      <c r="O55" s="123"/>
      <c r="P55" s="124"/>
      <c r="Q55" s="1379" t="str">
        <f t="shared" si="13"/>
        <v>Corona SlamHer</v>
      </c>
      <c r="R55" s="1380"/>
    </row>
    <row r="56" spans="1:18" ht="15.75" customHeight="1">
      <c r="A56" s="125" t="str">
        <f>IF(IBRF!H17="","",IBRF!H17)</f>
        <v>25</v>
      </c>
      <c r="B56" s="124" t="str">
        <f>IF(IBRF!I17="","",IBRF!I17)</f>
        <v>Golden Delicious</v>
      </c>
      <c r="C56" s="126"/>
      <c r="D56" s="127"/>
      <c r="E56" s="127"/>
      <c r="F56" s="127"/>
      <c r="G56" s="128"/>
      <c r="H56" s="1373" t="str">
        <f t="shared" si="10"/>
        <v>Golden Delicious</v>
      </c>
      <c r="I56" s="1374"/>
      <c r="J56" s="125" t="str">
        <f t="shared" si="11"/>
        <v>25</v>
      </c>
      <c r="K56" s="124" t="str">
        <f t="shared" si="12"/>
        <v>Golden Delicious</v>
      </c>
      <c r="L56" s="126"/>
      <c r="M56" s="127"/>
      <c r="N56" s="127"/>
      <c r="O56" s="127"/>
      <c r="P56" s="128"/>
      <c r="Q56" s="1373" t="str">
        <f t="shared" si="13"/>
        <v>Golden Delicious</v>
      </c>
      <c r="R56" s="1374"/>
    </row>
    <row r="57" spans="1:18" ht="15.75" customHeight="1">
      <c r="A57" s="121" t="str">
        <f>IF(IBRF!H18="","",IBRF!H18)</f>
        <v>333</v>
      </c>
      <c r="B57" s="137" t="str">
        <f>IF(IBRF!I18="","",IBRF!I18)</f>
        <v>Trinity Tyrant</v>
      </c>
      <c r="C57" s="122"/>
      <c r="D57" s="123"/>
      <c r="E57" s="123"/>
      <c r="F57" s="123"/>
      <c r="G57" s="124"/>
      <c r="H57" s="1379" t="str">
        <f t="shared" si="10"/>
        <v>Trinity Tyrant</v>
      </c>
      <c r="I57" s="1380"/>
      <c r="J57" s="121" t="str">
        <f t="shared" si="11"/>
        <v>333</v>
      </c>
      <c r="K57" s="137" t="str">
        <f t="shared" si="12"/>
        <v>Trinity Tyrant</v>
      </c>
      <c r="L57" s="122"/>
      <c r="M57" s="123"/>
      <c r="N57" s="123"/>
      <c r="O57" s="123"/>
      <c r="P57" s="124"/>
      <c r="Q57" s="1379" t="str">
        <f t="shared" si="13"/>
        <v>Trinity Tyrant</v>
      </c>
      <c r="R57" s="1380"/>
    </row>
    <row r="58" spans="1:18" ht="15.75" customHeight="1">
      <c r="A58" s="125" t="str">
        <f>IF(IBRF!H19="","",IBRF!H19)</f>
        <v>5</v>
      </c>
      <c r="B58" s="124" t="str">
        <f>IF(IBRF!I19="","",IBRF!I19)</f>
        <v>Sinnamon Splice</v>
      </c>
      <c r="C58" s="126"/>
      <c r="D58" s="127"/>
      <c r="E58" s="127"/>
      <c r="F58" s="127"/>
      <c r="G58" s="128"/>
      <c r="H58" s="1373" t="str">
        <f t="shared" si="10"/>
        <v>Sinnamon Splice</v>
      </c>
      <c r="I58" s="1374"/>
      <c r="J58" s="125" t="str">
        <f t="shared" si="11"/>
        <v>5</v>
      </c>
      <c r="K58" s="124" t="str">
        <f t="shared" si="12"/>
        <v>Sinnamon Splice</v>
      </c>
      <c r="L58" s="126"/>
      <c r="M58" s="127"/>
      <c r="N58" s="127"/>
      <c r="O58" s="127"/>
      <c r="P58" s="128"/>
      <c r="Q58" s="1373" t="str">
        <f t="shared" si="13"/>
        <v>Sinnamon Splice</v>
      </c>
      <c r="R58" s="1374"/>
    </row>
    <row r="59" spans="1:18" ht="15.75" customHeight="1">
      <c r="A59" s="121" t="str">
        <f>IF(IBRF!H20="","",IBRF!H20)</f>
        <v>5X5</v>
      </c>
      <c r="B59" s="137" t="str">
        <f>IF(IBRF!I20="","",IBRF!I20)</f>
        <v>Pin Ball</v>
      </c>
      <c r="C59" s="122"/>
      <c r="D59" s="123"/>
      <c r="E59" s="123"/>
      <c r="F59" s="123"/>
      <c r="G59" s="124"/>
      <c r="H59" s="1379" t="str">
        <f t="shared" si="10"/>
        <v>Pin Ball</v>
      </c>
      <c r="I59" s="1380"/>
      <c r="J59" s="121" t="str">
        <f t="shared" si="11"/>
        <v>5X5</v>
      </c>
      <c r="K59" s="137" t="str">
        <f t="shared" si="12"/>
        <v>Pin Ball</v>
      </c>
      <c r="L59" s="122"/>
      <c r="M59" s="123"/>
      <c r="N59" s="123"/>
      <c r="O59" s="123"/>
      <c r="P59" s="124"/>
      <c r="Q59" s="1379" t="str">
        <f t="shared" si="13"/>
        <v>Pin Ball</v>
      </c>
      <c r="R59" s="1380"/>
    </row>
    <row r="60" spans="1:18" ht="15.75" customHeight="1">
      <c r="A60" s="125" t="str">
        <f>IF(IBRF!H21="","",IBRF!H21)</f>
        <v>96</v>
      </c>
      <c r="B60" s="124" t="str">
        <f>IF(IBRF!I21="","",IBRF!I21)</f>
        <v>Dirty Ol Man</v>
      </c>
      <c r="C60" s="126"/>
      <c r="D60" s="127"/>
      <c r="E60" s="127"/>
      <c r="F60" s="127"/>
      <c r="G60" s="128"/>
      <c r="H60" s="1373" t="str">
        <f t="shared" si="10"/>
        <v>Dirty Ol Man</v>
      </c>
      <c r="I60" s="1374"/>
      <c r="J60" s="125" t="str">
        <f t="shared" si="11"/>
        <v>96</v>
      </c>
      <c r="K60" s="124" t="str">
        <f t="shared" si="12"/>
        <v>Dirty Ol Man</v>
      </c>
      <c r="L60" s="126"/>
      <c r="M60" s="127"/>
      <c r="N60" s="127"/>
      <c r="O60" s="127"/>
      <c r="P60" s="128"/>
      <c r="Q60" s="1373" t="str">
        <f t="shared" si="13"/>
        <v>Dirty Ol Man</v>
      </c>
      <c r="R60" s="1374"/>
    </row>
    <row r="61" spans="1:18" ht="15.75" customHeight="1">
      <c r="A61" s="121" t="str">
        <f>IF(IBRF!H22="","",IBRF!H22)</f>
        <v>A55</v>
      </c>
      <c r="B61" s="137" t="str">
        <f>IF(IBRF!I22="","",IBRF!I22)</f>
        <v>Cass Whoopin'</v>
      </c>
      <c r="C61" s="122"/>
      <c r="D61" s="123"/>
      <c r="E61" s="123"/>
      <c r="F61" s="123"/>
      <c r="G61" s="124"/>
      <c r="H61" s="1379" t="str">
        <f t="shared" si="10"/>
        <v>Cass Whoopin'</v>
      </c>
      <c r="I61" s="1380"/>
      <c r="J61" s="121" t="str">
        <f t="shared" si="11"/>
        <v>A55</v>
      </c>
      <c r="K61" s="137" t="str">
        <f t="shared" si="12"/>
        <v>Cass Whoopin'</v>
      </c>
      <c r="L61" s="122"/>
      <c r="M61" s="123"/>
      <c r="N61" s="123"/>
      <c r="O61" s="123"/>
      <c r="P61" s="124"/>
      <c r="Q61" s="1379" t="str">
        <f t="shared" si="13"/>
        <v>Cass Whoopin'</v>
      </c>
      <c r="R61" s="1380"/>
    </row>
    <row r="62" spans="1:18" ht="15.75" customHeight="1">
      <c r="A62" s="125" t="str">
        <f>IF(IBRF!H23="","",IBRF!H23)</f>
        <v>H1</v>
      </c>
      <c r="B62" s="124" t="str">
        <f>IF(IBRF!I23="","",IBRF!I23)</f>
        <v>HydroJen</v>
      </c>
      <c r="C62" s="126"/>
      <c r="D62" s="127"/>
      <c r="E62" s="127"/>
      <c r="F62" s="127"/>
      <c r="G62" s="128"/>
      <c r="H62" s="1373" t="str">
        <f t="shared" si="10"/>
        <v>HydroJen</v>
      </c>
      <c r="I62" s="1374"/>
      <c r="J62" s="125" t="str">
        <f t="shared" si="11"/>
        <v>H1</v>
      </c>
      <c r="K62" s="124" t="str">
        <f t="shared" si="12"/>
        <v>HydroJen</v>
      </c>
      <c r="L62" s="126"/>
      <c r="M62" s="127"/>
      <c r="N62" s="127"/>
      <c r="O62" s="127"/>
      <c r="P62" s="128"/>
      <c r="Q62" s="1373" t="str">
        <f t="shared" si="13"/>
        <v>HydroJen</v>
      </c>
      <c r="R62" s="1374"/>
    </row>
    <row r="63" spans="1:18" ht="15.75" customHeight="1">
      <c r="A63" s="121" t="str">
        <f>IF(IBRF!H24="","",IBRF!H24)</f>
        <v>N0 BS</v>
      </c>
      <c r="B63" s="137" t="str">
        <f>IF(IBRF!I24="","",IBRF!I24)</f>
        <v>Blaque N DeckHer</v>
      </c>
      <c r="C63" s="122"/>
      <c r="D63" s="123"/>
      <c r="E63" s="123"/>
      <c r="F63" s="123"/>
      <c r="G63" s="124"/>
      <c r="H63" s="1379" t="str">
        <f t="shared" si="10"/>
        <v>Blaque N DeckHer</v>
      </c>
      <c r="I63" s="1380"/>
      <c r="J63" s="121" t="str">
        <f t="shared" si="11"/>
        <v>N0 BS</v>
      </c>
      <c r="K63" s="137" t="str">
        <f t="shared" si="12"/>
        <v>Blaque N DeckHer</v>
      </c>
      <c r="L63" s="122"/>
      <c r="M63" s="123"/>
      <c r="N63" s="123"/>
      <c r="O63" s="123"/>
      <c r="P63" s="124"/>
      <c r="Q63" s="1379" t="str">
        <f t="shared" si="13"/>
        <v>Blaque N DeckHer</v>
      </c>
      <c r="R63" s="1380"/>
    </row>
    <row r="64" spans="1:18" ht="15.75" customHeight="1">
      <c r="A64" s="125" t="str">
        <f>IF(IBRF!H25="","",IBRF!H25)</f>
        <v/>
      </c>
      <c r="B64" s="124" t="str">
        <f>IF(IBRF!I25="","",IBRF!I25)</f>
        <v/>
      </c>
      <c r="C64" s="130"/>
      <c r="D64" s="131"/>
      <c r="E64" s="131"/>
      <c r="F64" s="131"/>
      <c r="G64" s="132"/>
      <c r="H64" s="1373" t="str">
        <f t="shared" si="10"/>
        <v/>
      </c>
      <c r="I64" s="1374"/>
      <c r="J64" s="125" t="str">
        <f t="shared" si="11"/>
        <v/>
      </c>
      <c r="K64" s="124" t="str">
        <f t="shared" si="12"/>
        <v/>
      </c>
      <c r="L64" s="130"/>
      <c r="M64" s="131"/>
      <c r="N64" s="131"/>
      <c r="O64" s="131"/>
      <c r="P64" s="132"/>
      <c r="Q64" s="1373" t="str">
        <f t="shared" si="13"/>
        <v/>
      </c>
      <c r="R64" s="1374"/>
    </row>
    <row r="65" spans="1:18" ht="15.75" customHeight="1" thickBot="1">
      <c r="A65" s="121" t="str">
        <f>IF(IBRF!H26="","",IBRF!H26)</f>
        <v/>
      </c>
      <c r="B65" s="137" t="str">
        <f>IF(IBRF!I26="","",IBRF!I26)</f>
        <v/>
      </c>
      <c r="C65" s="122"/>
      <c r="D65" s="123"/>
      <c r="E65" s="123"/>
      <c r="F65" s="123"/>
      <c r="G65" s="124"/>
      <c r="H65" s="1379" t="str">
        <f>B65</f>
        <v/>
      </c>
      <c r="I65" s="1380"/>
      <c r="J65" s="121" t="str">
        <f t="shared" ref="J65:K69" si="14">A65</f>
        <v/>
      </c>
      <c r="K65" s="137" t="str">
        <f t="shared" si="14"/>
        <v/>
      </c>
      <c r="L65" s="122"/>
      <c r="M65" s="123"/>
      <c r="N65" s="123"/>
      <c r="O65" s="123"/>
      <c r="P65" s="124"/>
      <c r="Q65" s="1379" t="str">
        <f>K65</f>
        <v/>
      </c>
      <c r="R65" s="1380"/>
    </row>
    <row r="66" spans="1:18" ht="15.75" hidden="1" customHeight="1">
      <c r="A66" s="125" t="str">
        <f>IF(IBRF!H27="","",IBRF!H27)</f>
        <v/>
      </c>
      <c r="B66" s="124" t="str">
        <f>IF(IBRF!I27="","",IBRF!I27)</f>
        <v/>
      </c>
      <c r="C66" s="126"/>
      <c r="D66" s="127"/>
      <c r="E66" s="127"/>
      <c r="F66" s="127"/>
      <c r="G66" s="128"/>
      <c r="H66" s="1373" t="str">
        <f>B66</f>
        <v/>
      </c>
      <c r="I66" s="1374"/>
      <c r="J66" s="125" t="str">
        <f t="shared" si="14"/>
        <v/>
      </c>
      <c r="K66" s="124" t="str">
        <f t="shared" si="14"/>
        <v/>
      </c>
      <c r="L66" s="126"/>
      <c r="M66" s="127"/>
      <c r="N66" s="127"/>
      <c r="O66" s="127"/>
      <c r="P66" s="128"/>
      <c r="Q66" s="1373" t="str">
        <f>K66</f>
        <v/>
      </c>
      <c r="R66" s="1374"/>
    </row>
    <row r="67" spans="1:18" ht="15.75" hidden="1" customHeight="1">
      <c r="A67" s="121" t="str">
        <f>IF(IBRF!H28="","",IBRF!H28)</f>
        <v/>
      </c>
      <c r="B67" s="137" t="str">
        <f>IF(IBRF!I28="","",IBRF!I28)</f>
        <v/>
      </c>
      <c r="C67" s="122"/>
      <c r="D67" s="123"/>
      <c r="E67" s="123"/>
      <c r="F67" s="123"/>
      <c r="G67" s="124"/>
      <c r="H67" s="1379" t="str">
        <f>B67</f>
        <v/>
      </c>
      <c r="I67" s="1380"/>
      <c r="J67" s="121" t="str">
        <f t="shared" si="14"/>
        <v/>
      </c>
      <c r="K67" s="137" t="str">
        <f t="shared" si="14"/>
        <v/>
      </c>
      <c r="L67" s="122"/>
      <c r="M67" s="123"/>
      <c r="N67" s="123"/>
      <c r="O67" s="123"/>
      <c r="P67" s="124"/>
      <c r="Q67" s="1379" t="str">
        <f>K67</f>
        <v/>
      </c>
      <c r="R67" s="1380"/>
    </row>
    <row r="68" spans="1:18" ht="15.75" hidden="1" customHeight="1">
      <c r="A68" s="125" t="str">
        <f>IF(IBRF!H29="","",IBRF!H29)</f>
        <v/>
      </c>
      <c r="B68" s="124" t="str">
        <f>IF(IBRF!I29="","",IBRF!I29)</f>
        <v/>
      </c>
      <c r="C68" s="126"/>
      <c r="D68" s="127"/>
      <c r="E68" s="127"/>
      <c r="F68" s="127"/>
      <c r="G68" s="128"/>
      <c r="H68" s="1373" t="str">
        <f>B68</f>
        <v/>
      </c>
      <c r="I68" s="1374"/>
      <c r="J68" s="125" t="str">
        <f t="shared" si="14"/>
        <v/>
      </c>
      <c r="K68" s="124" t="str">
        <f t="shared" si="14"/>
        <v/>
      </c>
      <c r="L68" s="126"/>
      <c r="M68" s="127"/>
      <c r="N68" s="127"/>
      <c r="O68" s="127"/>
      <c r="P68" s="128"/>
      <c r="Q68" s="1373" t="str">
        <f>K68</f>
        <v/>
      </c>
      <c r="R68" s="1374"/>
    </row>
    <row r="69" spans="1:18" ht="15.75" hidden="1" customHeight="1" thickBot="1">
      <c r="A69" s="121" t="str">
        <f>IF(IBRF!H30="","",IBRF!H30)</f>
        <v/>
      </c>
      <c r="B69" s="137" t="str">
        <f>IF(IBRF!I30="","",IBRF!I30)</f>
        <v/>
      </c>
      <c r="C69" s="122"/>
      <c r="D69" s="123"/>
      <c r="E69" s="123"/>
      <c r="F69" s="123"/>
      <c r="G69" s="124"/>
      <c r="H69" s="1379" t="str">
        <f>B69</f>
        <v/>
      </c>
      <c r="I69" s="1380"/>
      <c r="J69" s="121" t="str">
        <f t="shared" si="14"/>
        <v/>
      </c>
      <c r="K69" s="137" t="str">
        <f t="shared" si="14"/>
        <v/>
      </c>
      <c r="L69" s="122"/>
      <c r="M69" s="123"/>
      <c r="N69" s="123"/>
      <c r="O69" s="123"/>
      <c r="P69" s="124"/>
      <c r="Q69" s="1379" t="str">
        <f>K69</f>
        <v/>
      </c>
      <c r="R69" s="1380"/>
    </row>
    <row r="70" spans="1:18" ht="21" customHeight="1" thickBot="1">
      <c r="A70" s="60" t="s">
        <v>1</v>
      </c>
      <c r="B70" s="148" t="str">
        <f>IF(IBRF!B9="","Home Team",IBRF!B9)</f>
        <v>SCRG All-Stars</v>
      </c>
      <c r="C70" s="152" t="s">
        <v>139</v>
      </c>
      <c r="D70" s="153" t="s">
        <v>135</v>
      </c>
      <c r="E70" s="153" t="s">
        <v>136</v>
      </c>
      <c r="F70" s="153" t="s">
        <v>138</v>
      </c>
      <c r="G70" s="154" t="s">
        <v>137</v>
      </c>
      <c r="H70" s="1406" t="s">
        <v>4</v>
      </c>
      <c r="I70" s="1408"/>
      <c r="J70" s="60" t="s">
        <v>1</v>
      </c>
      <c r="K70" s="148" t="str">
        <f>B70</f>
        <v>SCRG All-Stars</v>
      </c>
      <c r="L70" s="152" t="s">
        <v>139</v>
      </c>
      <c r="M70" s="153" t="s">
        <v>135</v>
      </c>
      <c r="N70" s="153" t="s">
        <v>136</v>
      </c>
      <c r="O70" s="153" t="s">
        <v>138</v>
      </c>
      <c r="P70" s="154" t="s">
        <v>137</v>
      </c>
      <c r="Q70" s="1406" t="s">
        <v>4</v>
      </c>
      <c r="R70" s="1407"/>
    </row>
    <row r="71" spans="1:18" ht="15.75" customHeight="1">
      <c r="A71" s="149" t="str">
        <f>IF(IBRF!B11="","",IBRF!B11)</f>
        <v>12</v>
      </c>
      <c r="B71" s="150" t="str">
        <f>IF(IBRF!C11="","",IBRF!C11)</f>
        <v>Juke'r Luker</v>
      </c>
      <c r="C71" s="118"/>
      <c r="D71" s="119"/>
      <c r="E71" s="119"/>
      <c r="F71" s="119"/>
      <c r="G71" s="120"/>
      <c r="H71" s="1384" t="str">
        <f t="shared" ref="H71:H85" si="15">B71</f>
        <v>Juke'r Luker</v>
      </c>
      <c r="I71" s="1385"/>
      <c r="J71" s="149" t="str">
        <f t="shared" ref="J71:J85" si="16">A71</f>
        <v>12</v>
      </c>
      <c r="K71" s="150" t="str">
        <f t="shared" ref="K71:K85" si="17">B71</f>
        <v>Juke'r Luker</v>
      </c>
      <c r="L71" s="118"/>
      <c r="M71" s="119"/>
      <c r="N71" s="119"/>
      <c r="O71" s="119"/>
      <c r="P71" s="120"/>
      <c r="Q71" s="1384" t="str">
        <f t="shared" ref="Q71:Q85" si="18">K71</f>
        <v>Juke'r Luker</v>
      </c>
      <c r="R71" s="1385"/>
    </row>
    <row r="72" spans="1:18" ht="15.75" customHeight="1">
      <c r="A72" s="121" t="str">
        <f>IF(IBRF!B12="","",IBRF!B12)</f>
        <v>17</v>
      </c>
      <c r="B72" s="137" t="str">
        <f>IF(IBRF!C12="","",IBRF!C12)</f>
        <v>Susan B Bruisin</v>
      </c>
      <c r="C72" s="122"/>
      <c r="D72" s="123"/>
      <c r="E72" s="123"/>
      <c r="F72" s="123"/>
      <c r="G72" s="124"/>
      <c r="H72" s="1379" t="str">
        <f t="shared" si="15"/>
        <v>Susan B Bruisin</v>
      </c>
      <c r="I72" s="1380"/>
      <c r="J72" s="121" t="str">
        <f t="shared" si="16"/>
        <v>17</v>
      </c>
      <c r="K72" s="137" t="str">
        <f t="shared" si="17"/>
        <v>Susan B Bruisin</v>
      </c>
      <c r="L72" s="122"/>
      <c r="M72" s="123"/>
      <c r="N72" s="123"/>
      <c r="O72" s="123"/>
      <c r="P72" s="124"/>
      <c r="Q72" s="1379" t="str">
        <f t="shared" si="18"/>
        <v>Susan B Bruisin</v>
      </c>
      <c r="R72" s="1380"/>
    </row>
    <row r="73" spans="1:18" ht="15.75" customHeight="1">
      <c r="A73" s="125" t="str">
        <f>IF(IBRF!B13="","",IBRF!B13)</f>
        <v>1949</v>
      </c>
      <c r="B73" s="124" t="str">
        <f>IF(IBRF!C13="","",IBRF!C13)</f>
        <v>Geneva Conviction</v>
      </c>
      <c r="C73" s="126"/>
      <c r="D73" s="127"/>
      <c r="E73" s="127"/>
      <c r="F73" s="127"/>
      <c r="G73" s="128"/>
      <c r="H73" s="1373" t="str">
        <f t="shared" si="15"/>
        <v>Geneva Conviction</v>
      </c>
      <c r="I73" s="1374"/>
      <c r="J73" s="125" t="str">
        <f t="shared" si="16"/>
        <v>1949</v>
      </c>
      <c r="K73" s="124" t="str">
        <f t="shared" si="17"/>
        <v>Geneva Conviction</v>
      </c>
      <c r="L73" s="126"/>
      <c r="M73" s="127"/>
      <c r="N73" s="127"/>
      <c r="O73" s="127"/>
      <c r="P73" s="128"/>
      <c r="Q73" s="1373" t="str">
        <f t="shared" si="18"/>
        <v>Geneva Conviction</v>
      </c>
      <c r="R73" s="1374"/>
    </row>
    <row r="74" spans="1:18" ht="15.75" customHeight="1">
      <c r="A74" s="121" t="str">
        <f>IF(IBRF!B14="","",IBRF!B14)</f>
        <v>23</v>
      </c>
      <c r="B74" s="137" t="str">
        <f>IF(IBRF!C14="","",IBRF!C14)</f>
        <v>Mary Marvel</v>
      </c>
      <c r="C74" s="122"/>
      <c r="D74" s="123"/>
      <c r="E74" s="123"/>
      <c r="F74" s="123"/>
      <c r="G74" s="124"/>
      <c r="H74" s="1379" t="str">
        <f t="shared" si="15"/>
        <v>Mary Marvel</v>
      </c>
      <c r="I74" s="1380"/>
      <c r="J74" s="121" t="str">
        <f t="shared" si="16"/>
        <v>23</v>
      </c>
      <c r="K74" s="137" t="str">
        <f t="shared" si="17"/>
        <v>Mary Marvel</v>
      </c>
      <c r="L74" s="122"/>
      <c r="M74" s="123"/>
      <c r="N74" s="123"/>
      <c r="O74" s="123"/>
      <c r="P74" s="124"/>
      <c r="Q74" s="1379" t="str">
        <f t="shared" si="18"/>
        <v>Mary Marvel</v>
      </c>
      <c r="R74" s="1380"/>
    </row>
    <row r="75" spans="1:18" ht="15.75" customHeight="1">
      <c r="A75" s="125" t="str">
        <f>IF(IBRF!B15="","",IBRF!B15)</f>
        <v>256</v>
      </c>
      <c r="B75" s="124" t="str">
        <f>IF(IBRF!C15="","",IBRF!C15)</f>
        <v>Afternoon D-Lightning</v>
      </c>
      <c r="C75" s="126"/>
      <c r="D75" s="127"/>
      <c r="E75" s="127"/>
      <c r="F75" s="127"/>
      <c r="G75" s="128"/>
      <c r="H75" s="1373" t="str">
        <f t="shared" si="15"/>
        <v>Afternoon D-Lightning</v>
      </c>
      <c r="I75" s="1374"/>
      <c r="J75" s="125" t="str">
        <f t="shared" si="16"/>
        <v>256</v>
      </c>
      <c r="K75" s="124" t="str">
        <f t="shared" si="17"/>
        <v>Afternoon D-Lightning</v>
      </c>
      <c r="L75" s="126"/>
      <c r="M75" s="127"/>
      <c r="N75" s="127"/>
      <c r="O75" s="127"/>
      <c r="P75" s="128"/>
      <c r="Q75" s="1373" t="str">
        <f t="shared" si="18"/>
        <v>Afternoon D-Lightning</v>
      </c>
      <c r="R75" s="1374"/>
    </row>
    <row r="76" spans="1:18" ht="15.75" customHeight="1">
      <c r="A76" s="121" t="str">
        <f>IF(IBRF!B16="","",IBRF!B16)</f>
        <v>303</v>
      </c>
      <c r="B76" s="137" t="str">
        <f>IF(IBRF!C16="","",IBRF!C16)</f>
        <v>JaneSaw Massacre</v>
      </c>
      <c r="C76" s="122"/>
      <c r="D76" s="123"/>
      <c r="E76" s="123"/>
      <c r="F76" s="123"/>
      <c r="G76" s="124"/>
      <c r="H76" s="1379" t="str">
        <f t="shared" si="15"/>
        <v>JaneSaw Massacre</v>
      </c>
      <c r="I76" s="1380"/>
      <c r="J76" s="121" t="str">
        <f t="shared" si="16"/>
        <v>303</v>
      </c>
      <c r="K76" s="137" t="str">
        <f t="shared" si="17"/>
        <v>JaneSaw Massacre</v>
      </c>
      <c r="L76" s="122"/>
      <c r="M76" s="123"/>
      <c r="N76" s="123"/>
      <c r="O76" s="123"/>
      <c r="P76" s="124"/>
      <c r="Q76" s="1379" t="str">
        <f t="shared" si="18"/>
        <v>JaneSaw Massacre</v>
      </c>
      <c r="R76" s="1380"/>
    </row>
    <row r="77" spans="1:18" ht="15.75" customHeight="1">
      <c r="A77" s="125" t="str">
        <f>IF(IBRF!B17="","",IBRF!B17)</f>
        <v>362</v>
      </c>
      <c r="B77" s="124" t="str">
        <f>IF(IBRF!C17="","",IBRF!C17)</f>
        <v>Dairy Heir</v>
      </c>
      <c r="C77" s="126"/>
      <c r="D77" s="127"/>
      <c r="E77" s="127"/>
      <c r="F77" s="127"/>
      <c r="G77" s="128"/>
      <c r="H77" s="1373" t="str">
        <f t="shared" si="15"/>
        <v>Dairy Heir</v>
      </c>
      <c r="I77" s="1374"/>
      <c r="J77" s="125" t="str">
        <f t="shared" si="16"/>
        <v>362</v>
      </c>
      <c r="K77" s="124" t="str">
        <f t="shared" si="17"/>
        <v>Dairy Heir</v>
      </c>
      <c r="L77" s="126"/>
      <c r="M77" s="127"/>
      <c r="N77" s="127"/>
      <c r="O77" s="127"/>
      <c r="P77" s="128"/>
      <c r="Q77" s="1373" t="str">
        <f t="shared" si="18"/>
        <v>Dairy Heir</v>
      </c>
      <c r="R77" s="1374"/>
    </row>
    <row r="78" spans="1:18" ht="15.75" customHeight="1">
      <c r="A78" s="121" t="str">
        <f>IF(IBRF!B18="","",IBRF!B18)</f>
        <v>4CE</v>
      </c>
      <c r="B78" s="137" t="str">
        <f>IF(IBRF!C18="","",IBRF!C18)</f>
        <v>The Force</v>
      </c>
      <c r="C78" s="122"/>
      <c r="D78" s="123"/>
      <c r="E78" s="123"/>
      <c r="F78" s="123"/>
      <c r="G78" s="124"/>
      <c r="H78" s="1379" t="str">
        <f t="shared" si="15"/>
        <v>The Force</v>
      </c>
      <c r="I78" s="1380"/>
      <c r="J78" s="121" t="str">
        <f t="shared" si="16"/>
        <v>4CE</v>
      </c>
      <c r="K78" s="137" t="str">
        <f t="shared" si="17"/>
        <v>The Force</v>
      </c>
      <c r="L78" s="122"/>
      <c r="M78" s="123"/>
      <c r="N78" s="123"/>
      <c r="O78" s="123"/>
      <c r="P78" s="124"/>
      <c r="Q78" s="1379" t="str">
        <f t="shared" si="18"/>
        <v>The Force</v>
      </c>
      <c r="R78" s="1380"/>
    </row>
    <row r="79" spans="1:18" ht="15.75" customHeight="1">
      <c r="A79" s="125" t="str">
        <f>IF(IBRF!B19="","",IBRF!B19)</f>
        <v>4N6</v>
      </c>
      <c r="B79" s="124" t="str">
        <f>IF(IBRF!C19="","",IBRF!C19)</f>
        <v>Bone Eata</v>
      </c>
      <c r="C79" s="126"/>
      <c r="D79" s="127"/>
      <c r="E79" s="127"/>
      <c r="F79" s="127"/>
      <c r="G79" s="128"/>
      <c r="H79" s="1373" t="str">
        <f t="shared" si="15"/>
        <v>Bone Eata</v>
      </c>
      <c r="I79" s="1374"/>
      <c r="J79" s="125" t="str">
        <f t="shared" si="16"/>
        <v>4N6</v>
      </c>
      <c r="K79" s="124" t="str">
        <f t="shared" si="17"/>
        <v>Bone Eata</v>
      </c>
      <c r="L79" s="126"/>
      <c r="M79" s="127"/>
      <c r="N79" s="127"/>
      <c r="O79" s="127"/>
      <c r="P79" s="128"/>
      <c r="Q79" s="1373" t="str">
        <f t="shared" si="18"/>
        <v>Bone Eata</v>
      </c>
      <c r="R79" s="1374"/>
    </row>
    <row r="80" spans="1:18" ht="15.75" customHeight="1">
      <c r="A80" s="121" t="str">
        <f>IF(IBRF!B20="","",IBRF!B20)</f>
        <v>55</v>
      </c>
      <c r="B80" s="137" t="str">
        <f>IF(IBRF!C20="","",IBRF!C20)</f>
        <v>Stardust Dunes</v>
      </c>
      <c r="C80" s="122"/>
      <c r="D80" s="123"/>
      <c r="E80" s="123"/>
      <c r="F80" s="123"/>
      <c r="G80" s="124"/>
      <c r="H80" s="1379" t="str">
        <f t="shared" si="15"/>
        <v>Stardust Dunes</v>
      </c>
      <c r="I80" s="1380"/>
      <c r="J80" s="121" t="str">
        <f t="shared" si="16"/>
        <v>55</v>
      </c>
      <c r="K80" s="137" t="str">
        <f t="shared" si="17"/>
        <v>Stardust Dunes</v>
      </c>
      <c r="L80" s="122"/>
      <c r="M80" s="123"/>
      <c r="N80" s="123"/>
      <c r="O80" s="123"/>
      <c r="P80" s="124"/>
      <c r="Q80" s="1379" t="str">
        <f t="shared" si="18"/>
        <v>Stardust Dunes</v>
      </c>
      <c r="R80" s="1380"/>
    </row>
    <row r="81" spans="1:18" ht="15.75" customHeight="1">
      <c r="A81" s="125" t="str">
        <f>IF(IBRF!B21="","",IBRF!B21)</f>
        <v>64</v>
      </c>
      <c r="B81" s="124" t="str">
        <f>IF(IBRF!C21="","",IBRF!C21)</f>
        <v>Pretty Penny</v>
      </c>
      <c r="C81" s="126"/>
      <c r="D81" s="127"/>
      <c r="E81" s="127"/>
      <c r="F81" s="127"/>
      <c r="G81" s="128"/>
      <c r="H81" s="1373" t="str">
        <f t="shared" si="15"/>
        <v>Pretty Penny</v>
      </c>
      <c r="I81" s="1374"/>
      <c r="J81" s="125" t="str">
        <f t="shared" si="16"/>
        <v>64</v>
      </c>
      <c r="K81" s="124" t="str">
        <f t="shared" si="17"/>
        <v>Pretty Penny</v>
      </c>
      <c r="L81" s="126"/>
      <c r="M81" s="127"/>
      <c r="N81" s="127"/>
      <c r="O81" s="127"/>
      <c r="P81" s="128"/>
      <c r="Q81" s="1373" t="str">
        <f t="shared" si="18"/>
        <v>Pretty Penny</v>
      </c>
      <c r="R81" s="1374"/>
    </row>
    <row r="82" spans="1:18" ht="15.75" customHeight="1">
      <c r="A82" s="121" t="str">
        <f>IF(IBRF!B22="","",IBRF!B22)</f>
        <v>777</v>
      </c>
      <c r="B82" s="137" t="str">
        <f>IF(IBRF!C22="","",IBRF!C22)</f>
        <v>Bust'N Ace</v>
      </c>
      <c r="C82" s="122"/>
      <c r="D82" s="123"/>
      <c r="E82" s="123"/>
      <c r="F82" s="123"/>
      <c r="G82" s="124"/>
      <c r="H82" s="1379" t="str">
        <f t="shared" si="15"/>
        <v>Bust'N Ace</v>
      </c>
      <c r="I82" s="1380"/>
      <c r="J82" s="121" t="str">
        <f t="shared" si="16"/>
        <v>777</v>
      </c>
      <c r="K82" s="137" t="str">
        <f t="shared" si="17"/>
        <v>Bust'N Ace</v>
      </c>
      <c r="L82" s="122"/>
      <c r="M82" s="123"/>
      <c r="N82" s="123"/>
      <c r="O82" s="123"/>
      <c r="P82" s="124"/>
      <c r="Q82" s="1379" t="str">
        <f t="shared" si="18"/>
        <v>Bust'N Ace</v>
      </c>
      <c r="R82" s="1380"/>
    </row>
    <row r="83" spans="1:18" ht="15.75" customHeight="1">
      <c r="A83" s="125" t="str">
        <f>IF(IBRF!B23="","",IBRF!B23)</f>
        <v>88</v>
      </c>
      <c r="B83" s="124" t="str">
        <f>IF(IBRF!C23="","",IBRF!C23)</f>
        <v>Shabamm</v>
      </c>
      <c r="C83" s="126"/>
      <c r="D83" s="127"/>
      <c r="E83" s="127"/>
      <c r="F83" s="127"/>
      <c r="G83" s="128"/>
      <c r="H83" s="1373" t="str">
        <f t="shared" si="15"/>
        <v>Shabamm</v>
      </c>
      <c r="I83" s="1374"/>
      <c r="J83" s="125" t="str">
        <f t="shared" si="16"/>
        <v>88</v>
      </c>
      <c r="K83" s="124" t="str">
        <f t="shared" si="17"/>
        <v>Shabamm</v>
      </c>
      <c r="L83" s="126"/>
      <c r="M83" s="127"/>
      <c r="N83" s="127"/>
      <c r="O83" s="127"/>
      <c r="P83" s="128"/>
      <c r="Q83" s="1373" t="str">
        <f t="shared" si="18"/>
        <v>Shabamm</v>
      </c>
      <c r="R83" s="1374"/>
    </row>
    <row r="84" spans="1:18" ht="15.75" customHeight="1">
      <c r="A84" s="121" t="str">
        <f>IF(IBRF!B24="","",IBRF!B24)</f>
        <v>C40</v>
      </c>
      <c r="B84" s="137" t="str">
        <f>IF(IBRF!C24="","",IBRF!C24)</f>
        <v>DVS Dicer</v>
      </c>
      <c r="C84" s="122"/>
      <c r="D84" s="123"/>
      <c r="E84" s="123"/>
      <c r="F84" s="123"/>
      <c r="G84" s="124"/>
      <c r="H84" s="1379" t="str">
        <f t="shared" si="15"/>
        <v>DVS Dicer</v>
      </c>
      <c r="I84" s="1380"/>
      <c r="J84" s="121" t="str">
        <f t="shared" si="16"/>
        <v>C40</v>
      </c>
      <c r="K84" s="137" t="str">
        <f t="shared" si="17"/>
        <v>DVS Dicer</v>
      </c>
      <c r="L84" s="122"/>
      <c r="M84" s="123"/>
      <c r="N84" s="123"/>
      <c r="O84" s="123"/>
      <c r="P84" s="124"/>
      <c r="Q84" s="1379" t="str">
        <f t="shared" si="18"/>
        <v>DVS Dicer</v>
      </c>
      <c r="R84" s="1380"/>
    </row>
    <row r="85" spans="1:18" ht="15.75" customHeight="1">
      <c r="A85" s="125" t="str">
        <f>IF(IBRF!B25="","",IBRF!B25)</f>
        <v/>
      </c>
      <c r="B85" s="124" t="str">
        <f>IF(IBRF!C25="","",IBRF!C25)</f>
        <v/>
      </c>
      <c r="C85" s="130"/>
      <c r="D85" s="131"/>
      <c r="E85" s="131"/>
      <c r="F85" s="131"/>
      <c r="G85" s="132"/>
      <c r="H85" s="1373" t="str">
        <f t="shared" si="15"/>
        <v/>
      </c>
      <c r="I85" s="1374"/>
      <c r="J85" s="125" t="str">
        <f t="shared" si="16"/>
        <v/>
      </c>
      <c r="K85" s="124" t="str">
        <f t="shared" si="17"/>
        <v/>
      </c>
      <c r="L85" s="130"/>
      <c r="M85" s="131"/>
      <c r="N85" s="131"/>
      <c r="O85" s="131"/>
      <c r="P85" s="132"/>
      <c r="Q85" s="1373" t="str">
        <f t="shared" si="18"/>
        <v/>
      </c>
      <c r="R85" s="1374"/>
    </row>
    <row r="86" spans="1:18" ht="15.75" customHeight="1" thickBot="1">
      <c r="A86" s="121" t="str">
        <f>IF(IBRF!B26="","",IBRF!B26)</f>
        <v/>
      </c>
      <c r="B86" s="137" t="str">
        <f>IF(IBRF!C26="","",IBRF!C26)</f>
        <v/>
      </c>
      <c r="C86" s="122"/>
      <c r="D86" s="123"/>
      <c r="E86" s="123"/>
      <c r="F86" s="123"/>
      <c r="G86" s="124"/>
      <c r="H86" s="1379" t="str">
        <f>B86</f>
        <v/>
      </c>
      <c r="I86" s="1380"/>
      <c r="J86" s="121" t="str">
        <f t="shared" ref="J86:K90" si="19">A86</f>
        <v/>
      </c>
      <c r="K86" s="137" t="str">
        <f t="shared" si="19"/>
        <v/>
      </c>
      <c r="L86" s="122"/>
      <c r="M86" s="123"/>
      <c r="N86" s="123"/>
      <c r="O86" s="123"/>
      <c r="P86" s="124"/>
      <c r="Q86" s="1379" t="str">
        <f>K86</f>
        <v/>
      </c>
      <c r="R86" s="1380"/>
    </row>
    <row r="87" spans="1:18" ht="15.75" hidden="1" customHeight="1">
      <c r="A87" s="125" t="str">
        <f>IF(IBRF!B27="","",IBRF!B27)</f>
        <v/>
      </c>
      <c r="B87" s="124" t="str">
        <f>IF(IBRF!C27="","",IBRF!C27)</f>
        <v/>
      </c>
      <c r="C87" s="126"/>
      <c r="D87" s="127"/>
      <c r="E87" s="127"/>
      <c r="F87" s="127"/>
      <c r="G87" s="128"/>
      <c r="H87" s="1373" t="str">
        <f>B87</f>
        <v/>
      </c>
      <c r="I87" s="1374"/>
      <c r="J87" s="125" t="str">
        <f t="shared" si="19"/>
        <v/>
      </c>
      <c r="K87" s="124" t="str">
        <f t="shared" si="19"/>
        <v/>
      </c>
      <c r="L87" s="126"/>
      <c r="M87" s="127"/>
      <c r="N87" s="127"/>
      <c r="O87" s="127"/>
      <c r="P87" s="128"/>
      <c r="Q87" s="1373" t="str">
        <f>K87</f>
        <v/>
      </c>
      <c r="R87" s="1374"/>
    </row>
    <row r="88" spans="1:18" ht="15.75" hidden="1" customHeight="1">
      <c r="A88" s="121" t="str">
        <f>IF(IBRF!B28="","",IBRF!B28)</f>
        <v/>
      </c>
      <c r="B88" s="137" t="str">
        <f>IF(IBRF!C28="","",IBRF!C28)</f>
        <v/>
      </c>
      <c r="C88" s="122"/>
      <c r="D88" s="123"/>
      <c r="E88" s="123"/>
      <c r="F88" s="123"/>
      <c r="G88" s="124"/>
      <c r="H88" s="1379" t="str">
        <f>B88</f>
        <v/>
      </c>
      <c r="I88" s="1380"/>
      <c r="J88" s="121" t="str">
        <f t="shared" si="19"/>
        <v/>
      </c>
      <c r="K88" s="137" t="str">
        <f t="shared" si="19"/>
        <v/>
      </c>
      <c r="L88" s="122"/>
      <c r="M88" s="123"/>
      <c r="N88" s="123"/>
      <c r="O88" s="123"/>
      <c r="P88" s="124"/>
      <c r="Q88" s="1379" t="str">
        <f>K88</f>
        <v/>
      </c>
      <c r="R88" s="1380"/>
    </row>
    <row r="89" spans="1:18" ht="15.75" hidden="1" customHeight="1">
      <c r="A89" s="125" t="str">
        <f>IF(IBRF!B29="","",IBRF!B29)</f>
        <v/>
      </c>
      <c r="B89" s="124" t="str">
        <f>IF(IBRF!C29="","",IBRF!C29)</f>
        <v/>
      </c>
      <c r="C89" s="126"/>
      <c r="D89" s="127"/>
      <c r="E89" s="127"/>
      <c r="F89" s="127"/>
      <c r="G89" s="128"/>
      <c r="H89" s="1373" t="str">
        <f>B89</f>
        <v/>
      </c>
      <c r="I89" s="1374"/>
      <c r="J89" s="125" t="str">
        <f t="shared" si="19"/>
        <v/>
      </c>
      <c r="K89" s="124" t="str">
        <f t="shared" si="19"/>
        <v/>
      </c>
      <c r="L89" s="126"/>
      <c r="M89" s="127"/>
      <c r="N89" s="127"/>
      <c r="O89" s="127"/>
      <c r="P89" s="128"/>
      <c r="Q89" s="1373" t="str">
        <f>K89</f>
        <v/>
      </c>
      <c r="R89" s="1374"/>
    </row>
    <row r="90" spans="1:18" ht="15.75" hidden="1" customHeight="1" thickBot="1">
      <c r="A90" s="121" t="str">
        <f>IF(IBRF!B30="","",IBRF!B30)</f>
        <v/>
      </c>
      <c r="B90" s="137" t="str">
        <f>IF(IBRF!C30="","",IBRF!C30)</f>
        <v/>
      </c>
      <c r="C90" s="122"/>
      <c r="D90" s="123"/>
      <c r="E90" s="123"/>
      <c r="F90" s="123"/>
      <c r="G90" s="124"/>
      <c r="H90" s="1379" t="str">
        <f>B90</f>
        <v/>
      </c>
      <c r="I90" s="1380"/>
      <c r="J90" s="121" t="str">
        <f t="shared" si="19"/>
        <v/>
      </c>
      <c r="K90" s="137" t="str">
        <f t="shared" si="19"/>
        <v/>
      </c>
      <c r="L90" s="122"/>
      <c r="M90" s="123"/>
      <c r="N90" s="123"/>
      <c r="O90" s="123"/>
      <c r="P90" s="124"/>
      <c r="Q90" s="1379" t="str">
        <f>K90</f>
        <v/>
      </c>
      <c r="R90" s="1380"/>
    </row>
    <row r="91" spans="1:18" ht="14.1" customHeight="1">
      <c r="A91" s="1390" t="s">
        <v>307</v>
      </c>
      <c r="B91" s="1391"/>
      <c r="C91" s="1391"/>
      <c r="D91" s="1391"/>
      <c r="E91" s="1391"/>
      <c r="F91" s="1391"/>
      <c r="G91" s="1391"/>
      <c r="H91" s="1391"/>
      <c r="I91" s="1392"/>
      <c r="J91" s="1390" t="s">
        <v>307</v>
      </c>
      <c r="K91" s="1391"/>
      <c r="L91" s="1391"/>
      <c r="M91" s="1391"/>
      <c r="N91" s="1391"/>
      <c r="O91" s="1391"/>
      <c r="P91" s="1391"/>
      <c r="Q91" s="1391"/>
      <c r="R91" s="1392"/>
    </row>
    <row r="92" spans="1:18" ht="14.1" customHeight="1">
      <c r="A92" s="1386" t="s">
        <v>302</v>
      </c>
      <c r="B92" s="1118"/>
      <c r="C92" s="1118"/>
      <c r="D92" s="1118"/>
      <c r="E92" s="1118"/>
      <c r="F92" s="1118"/>
      <c r="G92" s="1118"/>
      <c r="H92" s="1118"/>
      <c r="I92" s="1121"/>
      <c r="J92" s="1386" t="s">
        <v>302</v>
      </c>
      <c r="K92" s="1118"/>
      <c r="L92" s="1118"/>
      <c r="M92" s="1118"/>
      <c r="N92" s="1118"/>
      <c r="O92" s="1118"/>
      <c r="P92" s="1118"/>
      <c r="Q92" s="1118"/>
      <c r="R92" s="1121"/>
    </row>
    <row r="93" spans="1:18" ht="14.1" customHeight="1">
      <c r="A93" s="1386" t="s">
        <v>303</v>
      </c>
      <c r="B93" s="1118"/>
      <c r="C93" s="1118"/>
      <c r="D93" s="1118"/>
      <c r="E93" s="1118"/>
      <c r="F93" s="1118"/>
      <c r="G93" s="1118"/>
      <c r="H93" s="1118"/>
      <c r="I93" s="1121"/>
      <c r="J93" s="1386" t="s">
        <v>303</v>
      </c>
      <c r="K93" s="1118"/>
      <c r="L93" s="1118"/>
      <c r="M93" s="1118"/>
      <c r="N93" s="1118"/>
      <c r="O93" s="1118"/>
      <c r="P93" s="1118"/>
      <c r="Q93" s="1118"/>
      <c r="R93" s="1121"/>
    </row>
    <row r="94" spans="1:18" ht="13.5" customHeight="1" thickBot="1">
      <c r="A94" s="1393" t="s">
        <v>304</v>
      </c>
      <c r="B94" s="1394"/>
      <c r="C94" s="1394"/>
      <c r="D94" s="1394"/>
      <c r="E94" s="1394"/>
      <c r="F94" s="1394"/>
      <c r="G94" s="1394"/>
      <c r="H94" s="1394"/>
      <c r="I94" s="1395"/>
      <c r="J94" s="1393" t="s">
        <v>304</v>
      </c>
      <c r="K94" s="1394"/>
      <c r="L94" s="1394"/>
      <c r="M94" s="1394"/>
      <c r="N94" s="1394"/>
      <c r="O94" s="1394"/>
      <c r="P94" s="1394"/>
      <c r="Q94" s="1394"/>
      <c r="R94" s="1395"/>
    </row>
  </sheetData>
  <mergeCells count="192">
    <mergeCell ref="Q85:R85"/>
    <mergeCell ref="H84:I84"/>
    <mergeCell ref="H79:I79"/>
    <mergeCell ref="H78:I78"/>
    <mergeCell ref="H81:I81"/>
    <mergeCell ref="H80:I80"/>
    <mergeCell ref="H75:I75"/>
    <mergeCell ref="Q76:R76"/>
    <mergeCell ref="Q82:R82"/>
    <mergeCell ref="Q79:R79"/>
    <mergeCell ref="H85:I85"/>
    <mergeCell ref="Q75:R75"/>
    <mergeCell ref="H77:I77"/>
    <mergeCell ref="Q78:R78"/>
    <mergeCell ref="Q77:R77"/>
    <mergeCell ref="H76:I76"/>
    <mergeCell ref="J94:R94"/>
    <mergeCell ref="Q87:R87"/>
    <mergeCell ref="Q88:R88"/>
    <mergeCell ref="H89:I89"/>
    <mergeCell ref="H87:I87"/>
    <mergeCell ref="H88:I88"/>
    <mergeCell ref="A94:I94"/>
    <mergeCell ref="A91:I91"/>
    <mergeCell ref="A93:I93"/>
    <mergeCell ref="J93:R93"/>
    <mergeCell ref="A92:I92"/>
    <mergeCell ref="H90:I90"/>
    <mergeCell ref="Q89:R89"/>
    <mergeCell ref="Q90:R90"/>
    <mergeCell ref="Q71:R71"/>
    <mergeCell ref="H71:I71"/>
    <mergeCell ref="Q73:R73"/>
    <mergeCell ref="H70:I70"/>
    <mergeCell ref="J91:R91"/>
    <mergeCell ref="J92:R92"/>
    <mergeCell ref="Q67:R67"/>
    <mergeCell ref="H69:I69"/>
    <mergeCell ref="Q74:R74"/>
    <mergeCell ref="Q72:R72"/>
    <mergeCell ref="H73:I73"/>
    <mergeCell ref="H72:I72"/>
    <mergeCell ref="H74:I74"/>
    <mergeCell ref="H67:I67"/>
    <mergeCell ref="Q70:R70"/>
    <mergeCell ref="Q68:R68"/>
    <mergeCell ref="H86:I86"/>
    <mergeCell ref="H83:I83"/>
    <mergeCell ref="Q81:R81"/>
    <mergeCell ref="Q84:R84"/>
    <mergeCell ref="Q83:R83"/>
    <mergeCell ref="Q80:R80"/>
    <mergeCell ref="H82:I82"/>
    <mergeCell ref="Q86:R86"/>
    <mergeCell ref="H66:I66"/>
    <mergeCell ref="H64:I64"/>
    <mergeCell ref="Q56:R56"/>
    <mergeCell ref="H57:I57"/>
    <mergeCell ref="Q58:R58"/>
    <mergeCell ref="Q60:R60"/>
    <mergeCell ref="Q66:R66"/>
    <mergeCell ref="Q69:R69"/>
    <mergeCell ref="H68:I68"/>
    <mergeCell ref="Q65:R65"/>
    <mergeCell ref="Q64:R64"/>
    <mergeCell ref="H65:I65"/>
    <mergeCell ref="H60:I60"/>
    <mergeCell ref="H63:I63"/>
    <mergeCell ref="Q53:R53"/>
    <mergeCell ref="H53:I53"/>
    <mergeCell ref="Q61:R61"/>
    <mergeCell ref="H62:I62"/>
    <mergeCell ref="Q63:R63"/>
    <mergeCell ref="Q62:R62"/>
    <mergeCell ref="H61:I61"/>
    <mergeCell ref="H59:I59"/>
    <mergeCell ref="Q49:R49"/>
    <mergeCell ref="H49:I49"/>
    <mergeCell ref="H58:I58"/>
    <mergeCell ref="Q55:R55"/>
    <mergeCell ref="Q57:R57"/>
    <mergeCell ref="Q59:R59"/>
    <mergeCell ref="H50:I50"/>
    <mergeCell ref="H54:I54"/>
    <mergeCell ref="H51:I51"/>
    <mergeCell ref="H55:I55"/>
    <mergeCell ref="H56:I56"/>
    <mergeCell ref="Q51:R51"/>
    <mergeCell ref="Q52:R52"/>
    <mergeCell ref="Q50:R50"/>
    <mergeCell ref="Q54:R54"/>
    <mergeCell ref="H52:I52"/>
    <mergeCell ref="L48:M48"/>
    <mergeCell ref="J46:R46"/>
    <mergeCell ref="J47:R47"/>
    <mergeCell ref="Q31:R31"/>
    <mergeCell ref="Q39:R39"/>
    <mergeCell ref="H41:I41"/>
    <mergeCell ref="Q29:R29"/>
    <mergeCell ref="H43:I43"/>
    <mergeCell ref="A44:I44"/>
    <mergeCell ref="H42:I42"/>
    <mergeCell ref="H31:I31"/>
    <mergeCell ref="Q41:R41"/>
    <mergeCell ref="H30:I30"/>
    <mergeCell ref="Q33:R33"/>
    <mergeCell ref="Q32:R32"/>
    <mergeCell ref="C48:D48"/>
    <mergeCell ref="J48:K48"/>
    <mergeCell ref="A46:I46"/>
    <mergeCell ref="Q42:R42"/>
    <mergeCell ref="Q43:R43"/>
    <mergeCell ref="J44:R44"/>
    <mergeCell ref="A48:B48"/>
    <mergeCell ref="A47:I47"/>
    <mergeCell ref="H39:I39"/>
    <mergeCell ref="A45:I45"/>
    <mergeCell ref="Q27:R27"/>
    <mergeCell ref="H35:I35"/>
    <mergeCell ref="H37:I37"/>
    <mergeCell ref="H36:I36"/>
    <mergeCell ref="Q36:R36"/>
    <mergeCell ref="Q35:R35"/>
    <mergeCell ref="Q37:R37"/>
    <mergeCell ref="H28:I28"/>
    <mergeCell ref="Q28:R28"/>
    <mergeCell ref="H29:I29"/>
    <mergeCell ref="J45:R45"/>
    <mergeCell ref="H40:I40"/>
    <mergeCell ref="Q40:R40"/>
    <mergeCell ref="H32:I32"/>
    <mergeCell ref="H38:I38"/>
    <mergeCell ref="H33:I33"/>
    <mergeCell ref="Q34:R34"/>
    <mergeCell ref="H34:I34"/>
    <mergeCell ref="Q30:R30"/>
    <mergeCell ref="Q38:R38"/>
    <mergeCell ref="H25:I25"/>
    <mergeCell ref="H27:I27"/>
    <mergeCell ref="H26:I26"/>
    <mergeCell ref="Q26:R26"/>
    <mergeCell ref="Q25:R25"/>
    <mergeCell ref="Q13:R13"/>
    <mergeCell ref="H24:I24"/>
    <mergeCell ref="Q24:R24"/>
    <mergeCell ref="H23:I23"/>
    <mergeCell ref="Q23:R23"/>
    <mergeCell ref="H22:I22"/>
    <mergeCell ref="H20:I20"/>
    <mergeCell ref="Q22:R22"/>
    <mergeCell ref="H21:I21"/>
    <mergeCell ref="H19:I19"/>
    <mergeCell ref="Q21:R21"/>
    <mergeCell ref="Q19:R19"/>
    <mergeCell ref="Q20:R20"/>
    <mergeCell ref="H17:I17"/>
    <mergeCell ref="H18:I18"/>
    <mergeCell ref="Q18:R18"/>
    <mergeCell ref="H5:I5"/>
    <mergeCell ref="H4:I4"/>
    <mergeCell ref="H15:I15"/>
    <mergeCell ref="Q14:R14"/>
    <mergeCell ref="Q16:R16"/>
    <mergeCell ref="H8:I8"/>
    <mergeCell ref="Q15:R15"/>
    <mergeCell ref="H13:I13"/>
    <mergeCell ref="H11:I11"/>
    <mergeCell ref="H12:I12"/>
    <mergeCell ref="Q17:R17"/>
    <mergeCell ref="Q11:R11"/>
    <mergeCell ref="Q9:R9"/>
    <mergeCell ref="Q12:R12"/>
    <mergeCell ref="H16:I16"/>
    <mergeCell ref="A1:B1"/>
    <mergeCell ref="C1:D1"/>
    <mergeCell ref="H2:I2"/>
    <mergeCell ref="Q8:R8"/>
    <mergeCell ref="H7:I7"/>
    <mergeCell ref="L1:M1"/>
    <mergeCell ref="H6:I6"/>
    <mergeCell ref="Q5:R5"/>
    <mergeCell ref="Q7:R7"/>
    <mergeCell ref="Q3:R3"/>
    <mergeCell ref="J1:K1"/>
    <mergeCell ref="H3:I3"/>
    <mergeCell ref="Q2:R2"/>
    <mergeCell ref="Q6:R6"/>
    <mergeCell ref="Q4:R4"/>
    <mergeCell ref="H10:I10"/>
    <mergeCell ref="H9:I9"/>
    <mergeCell ref="H14:I14"/>
    <mergeCell ref="Q10:R10"/>
  </mergeCells>
  <phoneticPr fontId="46" type="noConversion"/>
  <printOptions verticalCentered="1"/>
  <pageMargins left="1" right="0.25" top="0.25" bottom="0.25" header="0.12" footer="0"/>
  <pageSetup scale="79" fitToWidth="2" fitToHeight="2" orientation="landscape" verticalDpi="300" r:id="rId1"/>
  <rowBreaks count="1" manualBreakCount="1">
    <brk id="47" max="17" man="1"/>
  </rowBreaks>
  <colBreaks count="1" manualBreakCount="1">
    <brk id="9" max="93" man="1"/>
  </colBreaks>
</worksheet>
</file>

<file path=xl/worksheets/sheet11.xml><?xml version="1.0" encoding="utf-8"?>
<worksheet xmlns="http://schemas.openxmlformats.org/spreadsheetml/2006/main" xmlns:r="http://schemas.openxmlformats.org/officeDocument/2006/relationships">
  <sheetPr codeName="Sheet13">
    <tabColor rgb="FF00FFFF"/>
    <pageSetUpPr fitToPage="1"/>
  </sheetPr>
  <dimension ref="A1:I72"/>
  <sheetViews>
    <sheetView zoomScaleNormal="100" workbookViewId="0">
      <selection activeCell="C1" sqref="C1:E1"/>
    </sheetView>
  </sheetViews>
  <sheetFormatPr defaultRowHeight="12.75"/>
  <cols>
    <col min="1" max="1" width="5.7109375" style="59" customWidth="1"/>
    <col min="2" max="2" width="9.7109375" style="59" customWidth="1"/>
    <col min="3" max="3" width="13.7109375" style="59" customWidth="1"/>
    <col min="4" max="7" width="9.7109375" style="59" customWidth="1"/>
    <col min="8" max="8" width="9.140625" style="59"/>
    <col min="9" max="9" width="9.7109375" style="59" customWidth="1"/>
    <col min="10" max="16384" width="9.140625" style="59"/>
  </cols>
  <sheetData>
    <row r="1" spans="1:9" ht="13.5" thickBot="1">
      <c r="A1" s="1429" t="s">
        <v>247</v>
      </c>
      <c r="B1" s="1429"/>
      <c r="C1" s="1424"/>
      <c r="D1" s="1424"/>
      <c r="E1" s="1424"/>
      <c r="F1" s="1430">
        <f>IF(ISBLANK(IBRF!B5),"",IBRF!B5)</f>
        <v>41055</v>
      </c>
      <c r="G1" s="1430"/>
      <c r="H1" s="155" t="str">
        <f>IF(IBRF!K3="","",CONCATENATE("Bout ",IBRF!K3))</f>
        <v>Bout 1</v>
      </c>
      <c r="I1" s="155" t="s">
        <v>55</v>
      </c>
    </row>
    <row r="2" spans="1:9" ht="13.5" thickBot="1">
      <c r="A2" s="632"/>
      <c r="B2" s="1421" t="s">
        <v>255</v>
      </c>
      <c r="C2" s="1421"/>
      <c r="D2" s="1421" t="s">
        <v>253</v>
      </c>
      <c r="E2" s="1421"/>
      <c r="F2" s="1421"/>
      <c r="G2" s="631" t="s">
        <v>254</v>
      </c>
      <c r="H2" s="1421" t="s">
        <v>8</v>
      </c>
      <c r="I2" s="1422"/>
    </row>
    <row r="3" spans="1:9" s="106" customFormat="1" ht="21" customHeight="1" thickBot="1">
      <c r="A3" s="199" t="s">
        <v>34</v>
      </c>
      <c r="B3" s="1412"/>
      <c r="C3" s="1427"/>
      <c r="D3" s="1425"/>
      <c r="E3" s="1413"/>
      <c r="F3" s="1416"/>
      <c r="G3" s="1414"/>
      <c r="H3" s="1417" t="str">
        <f>IF(IBRF!B9="","Home Team",IF(IBRF!B8=IBRF!H8,IBRF!B9,IF(IBRF!B8=IBRF!B9,IBRF!B8,IF(OR(IBRF!K3="A",IBRF!K3="B"),IBRF!B8&amp;" "&amp;IBRF!K3,IBRF!B8&amp;"/"&amp;IBRF!B9))))</f>
        <v>Fabulous Sin City Rollergirls/SCRG All-Stars</v>
      </c>
      <c r="I3" s="1418"/>
    </row>
    <row r="4" spans="1:9" s="106" customFormat="1" ht="21" customHeight="1" thickBot="1">
      <c r="A4" s="200" t="s">
        <v>252</v>
      </c>
      <c r="B4" s="1410"/>
      <c r="C4" s="1428"/>
      <c r="D4" s="1425"/>
      <c r="E4" s="1413"/>
      <c r="F4" s="1416"/>
      <c r="G4" s="1415"/>
      <c r="H4" s="1419"/>
      <c r="I4" s="1420"/>
    </row>
    <row r="5" spans="1:9" s="106" customFormat="1" ht="21" customHeight="1" thickBot="1">
      <c r="A5" s="199" t="s">
        <v>34</v>
      </c>
      <c r="B5" s="1412"/>
      <c r="C5" s="1427"/>
      <c r="D5" s="1425"/>
      <c r="E5" s="1413"/>
      <c r="F5" s="1416"/>
      <c r="G5" s="1414"/>
      <c r="H5" s="1417" t="str">
        <f>IF(IBRF!H9="","Away Team",IF(IBRF!B8=IBRF!H8,IBRF!H9,IF(IBRF!H8=IBRF!H9,IBRF!H9,IF(OR(IBRF!K3="A",IBRF!K3="B"),IBRF!H8&amp;" "&amp;IBRF!K3,IBRF!H8&amp;"/"&amp;IBRF!H9))))</f>
        <v>Central Coast Roller Derby/SK805</v>
      </c>
      <c r="I5" s="1418"/>
    </row>
    <row r="6" spans="1:9" s="106" customFormat="1" ht="21" customHeight="1" thickBot="1">
      <c r="A6" s="200" t="s">
        <v>252</v>
      </c>
      <c r="B6" s="1410"/>
      <c r="C6" s="1428"/>
      <c r="D6" s="1425"/>
      <c r="E6" s="1413"/>
      <c r="F6" s="1416"/>
      <c r="G6" s="1415"/>
      <c r="H6" s="1419"/>
      <c r="I6" s="1420"/>
    </row>
    <row r="7" spans="1:9" ht="13.5" thickBot="1">
      <c r="A7" s="1423" t="s">
        <v>256</v>
      </c>
      <c r="B7" s="1423"/>
      <c r="C7" s="1423"/>
      <c r="D7" s="1423"/>
      <c r="E7" s="1423"/>
      <c r="F7" s="1423"/>
      <c r="G7" s="1423"/>
      <c r="H7" s="1423"/>
      <c r="I7" s="1423"/>
    </row>
    <row r="8" spans="1:9" s="105" customFormat="1" ht="13.5" thickBot="1">
      <c r="A8" s="647" t="s">
        <v>20</v>
      </c>
      <c r="B8" s="648" t="s">
        <v>173</v>
      </c>
      <c r="C8" s="648" t="s">
        <v>174</v>
      </c>
      <c r="D8" s="648" t="s">
        <v>248</v>
      </c>
      <c r="E8" s="1432" t="s">
        <v>249</v>
      </c>
      <c r="F8" s="1432"/>
      <c r="G8" s="1432"/>
      <c r="H8" s="648" t="s">
        <v>250</v>
      </c>
      <c r="I8" s="649" t="s">
        <v>251</v>
      </c>
    </row>
    <row r="9" spans="1:9" ht="21" customHeight="1">
      <c r="A9" s="642"/>
      <c r="B9" s="643"/>
      <c r="C9" s="644"/>
      <c r="D9" s="644"/>
      <c r="E9" s="1431"/>
      <c r="F9" s="1431"/>
      <c r="G9" s="1431"/>
      <c r="H9" s="645" t="str">
        <f>IF(OR(A9="",B9="",B9=0,C9=""),"",60*C9/IF(B9&lt;1,B9*1440,B9))</f>
        <v/>
      </c>
      <c r="I9" s="646" t="str">
        <f ca="1">IF(OR(A9="",B9="",B9=0),"",60*SUM(INDIRECT(ADDRESS(MATCH(A9,SK!A$3:A$52,0)+2,COLUMN(SK!E$2),,,"SK")),INDIRECT(ADDRESS(MATCH(A9,SK!Z$3:Z$52,0)+2,COLUMN(SK!AD$2),,,"SK")))/IF(B9&lt;1,B9*1440,B9))</f>
        <v/>
      </c>
    </row>
    <row r="10" spans="1:9" ht="21" customHeight="1">
      <c r="A10" s="202"/>
      <c r="B10" s="358"/>
      <c r="C10" s="203"/>
      <c r="D10" s="203"/>
      <c r="E10" s="1409"/>
      <c r="F10" s="1409"/>
      <c r="G10" s="1409"/>
      <c r="H10" s="288" t="str">
        <f t="shared" ref="H10:H33" si="0">IF(OR(A10="",B10="",B10=0,C10=""),"",60*C10/IF(B10&lt;1,B10*1440,B10))</f>
        <v/>
      </c>
      <c r="I10" s="289" t="str">
        <f ca="1">IF(OR(A10="",B10="",B10=0),"",60*SUM(INDIRECT(ADDRESS(MATCH(A10,SK!A$3:A$52,0)+2,COLUMN(SK!E$2),,,"SK")),INDIRECT(ADDRESS(MATCH(A10,SK!Z$3:Z$52,0)+2,COLUMN(SK!AD$2),,,"SK")))/IF(B10&lt;1,B10*1440,B10))</f>
        <v/>
      </c>
    </row>
    <row r="11" spans="1:9" ht="21" customHeight="1">
      <c r="A11" s="156"/>
      <c r="B11" s="359"/>
      <c r="C11" s="157"/>
      <c r="D11" s="157"/>
      <c r="E11" s="1411"/>
      <c r="F11" s="1411"/>
      <c r="G11" s="1411"/>
      <c r="H11" s="290" t="str">
        <f t="shared" si="0"/>
        <v/>
      </c>
      <c r="I11" s="291" t="str">
        <f ca="1">IF(OR(A11="",B11="",B11=0),"",60*SUM(INDIRECT(ADDRESS(MATCH(A11,SK!A$3:A$52,0)+2,COLUMN(SK!E$2),,,"SK")),INDIRECT(ADDRESS(MATCH(A11,SK!Z$3:Z$52,0)+2,COLUMN(SK!AD$2),,,"SK")))/IF(B11&lt;1,B11*1440,B11))</f>
        <v/>
      </c>
    </row>
    <row r="12" spans="1:9" ht="21" customHeight="1">
      <c r="A12" s="202"/>
      <c r="B12" s="358"/>
      <c r="C12" s="203"/>
      <c r="D12" s="203"/>
      <c r="E12" s="1409"/>
      <c r="F12" s="1409"/>
      <c r="G12" s="1409"/>
      <c r="H12" s="288" t="str">
        <f t="shared" si="0"/>
        <v/>
      </c>
      <c r="I12" s="289" t="str">
        <f ca="1">IF(OR(A12="",B12="",B12=0),"",60*SUM(INDIRECT(ADDRESS(MATCH(A12,SK!A$3:A$52,0)+2,COLUMN(SK!E$2),,,"SK")),INDIRECT(ADDRESS(MATCH(A12,SK!Z$3:Z$52,0)+2,COLUMN(SK!AD$2),,,"SK")))/IF(B12&lt;1,B12*1440,B12))</f>
        <v/>
      </c>
    </row>
    <row r="13" spans="1:9" ht="21" customHeight="1">
      <c r="A13" s="156"/>
      <c r="B13" s="359"/>
      <c r="C13" s="157"/>
      <c r="D13" s="157"/>
      <c r="E13" s="1411"/>
      <c r="F13" s="1411"/>
      <c r="G13" s="1411"/>
      <c r="H13" s="290" t="str">
        <f t="shared" si="0"/>
        <v/>
      </c>
      <c r="I13" s="291" t="str">
        <f ca="1">IF(OR(A13="",B13="",B13=0),"",60*SUM(INDIRECT(ADDRESS(MATCH(A13,SK!A$3:A$52,0)+2,COLUMN(SK!E$2),,,"SK")),INDIRECT(ADDRESS(MATCH(A13,SK!Z$3:Z$52,0)+2,COLUMN(SK!AD$2),,,"SK")))/IF(B13&lt;1,B13*1440,B13))</f>
        <v/>
      </c>
    </row>
    <row r="14" spans="1:9" ht="21" customHeight="1">
      <c r="A14" s="202"/>
      <c r="B14" s="358"/>
      <c r="C14" s="203"/>
      <c r="D14" s="203"/>
      <c r="E14" s="1409"/>
      <c r="F14" s="1409"/>
      <c r="G14" s="1409"/>
      <c r="H14" s="288" t="str">
        <f t="shared" si="0"/>
        <v/>
      </c>
      <c r="I14" s="289" t="str">
        <f ca="1">IF(OR(A14="",B14="",B14=0),"",60*SUM(INDIRECT(ADDRESS(MATCH(A14,SK!A$3:A$52,0)+2,COLUMN(SK!E$2),,,"SK")),INDIRECT(ADDRESS(MATCH(A14,SK!Z$3:Z$52,0)+2,COLUMN(SK!AD$2),,,"SK")))/IF(B14&lt;1,B14*1440,B14))</f>
        <v/>
      </c>
    </row>
    <row r="15" spans="1:9" ht="21" customHeight="1">
      <c r="A15" s="156"/>
      <c r="B15" s="359"/>
      <c r="C15" s="157"/>
      <c r="D15" s="157"/>
      <c r="E15" s="1411"/>
      <c r="F15" s="1411"/>
      <c r="G15" s="1411"/>
      <c r="H15" s="290" t="str">
        <f t="shared" si="0"/>
        <v/>
      </c>
      <c r="I15" s="291" t="str">
        <f ca="1">IF(OR(A15="",B15="",B15=0),"",60*SUM(INDIRECT(ADDRESS(MATCH(A15,SK!A$3:A$52,0)+2,COLUMN(SK!E$2),,,"SK")),INDIRECT(ADDRESS(MATCH(A15,SK!Z$3:Z$52,0)+2,COLUMN(SK!AD$2),,,"SK")))/IF(B15&lt;1,B15*1440,B15))</f>
        <v/>
      </c>
    </row>
    <row r="16" spans="1:9" ht="21" customHeight="1">
      <c r="A16" s="202"/>
      <c r="B16" s="358"/>
      <c r="C16" s="203"/>
      <c r="D16" s="203"/>
      <c r="E16" s="1409"/>
      <c r="F16" s="1409"/>
      <c r="G16" s="1409"/>
      <c r="H16" s="288" t="str">
        <f t="shared" si="0"/>
        <v/>
      </c>
      <c r="I16" s="289" t="str">
        <f ca="1">IF(OR(A16="",B16="",B16=0),"",60*SUM(INDIRECT(ADDRESS(MATCH(A16,SK!A$3:A$52,0)+2,COLUMN(SK!E$2),,,"SK")),INDIRECT(ADDRESS(MATCH(A16,SK!Z$3:Z$52,0)+2,COLUMN(SK!AD$2),,,"SK")))/IF(B16&lt;1,B16*1440,B16))</f>
        <v/>
      </c>
    </row>
    <row r="17" spans="1:9" ht="21" customHeight="1">
      <c r="A17" s="156"/>
      <c r="B17" s="359"/>
      <c r="C17" s="157"/>
      <c r="D17" s="157"/>
      <c r="E17" s="1411"/>
      <c r="F17" s="1411"/>
      <c r="G17" s="1411"/>
      <c r="H17" s="290" t="str">
        <f t="shared" si="0"/>
        <v/>
      </c>
      <c r="I17" s="291" t="str">
        <f ca="1">IF(OR(A17="",B17="",B17=0),"",60*SUM(INDIRECT(ADDRESS(MATCH(A17,SK!A$3:A$52,0)+2,COLUMN(SK!E$2),,,"SK")),INDIRECT(ADDRESS(MATCH(A17,SK!Z$3:Z$52,0)+2,COLUMN(SK!AD$2),,,"SK")))/IF(B17&lt;1,B17*1440,B17))</f>
        <v/>
      </c>
    </row>
    <row r="18" spans="1:9" ht="21" customHeight="1">
      <c r="A18" s="202"/>
      <c r="B18" s="358"/>
      <c r="C18" s="203"/>
      <c r="D18" s="203"/>
      <c r="E18" s="1409"/>
      <c r="F18" s="1409"/>
      <c r="G18" s="1409"/>
      <c r="H18" s="288" t="str">
        <f t="shared" si="0"/>
        <v/>
      </c>
      <c r="I18" s="289" t="str">
        <f ca="1">IF(OR(A18="",B18="",B18=0),"",60*SUM(INDIRECT(ADDRESS(MATCH(A18,SK!A$3:A$52,0)+2,COLUMN(SK!E$2),,,"SK")),INDIRECT(ADDRESS(MATCH(A18,SK!Z$3:Z$52,0)+2,COLUMN(SK!AD$2),,,"SK")))/IF(B18&lt;1,B18*1440,B18))</f>
        <v/>
      </c>
    </row>
    <row r="19" spans="1:9" ht="21" customHeight="1">
      <c r="A19" s="156"/>
      <c r="B19" s="359"/>
      <c r="C19" s="157"/>
      <c r="D19" s="157"/>
      <c r="E19" s="1411"/>
      <c r="F19" s="1411"/>
      <c r="G19" s="1411"/>
      <c r="H19" s="290" t="str">
        <f t="shared" si="0"/>
        <v/>
      </c>
      <c r="I19" s="291" t="str">
        <f ca="1">IF(OR(A19="",B19="",B19=0),"",60*SUM(INDIRECT(ADDRESS(MATCH(A19,SK!A$3:A$52,0)+2,COLUMN(SK!E$2),,,"SK")),INDIRECT(ADDRESS(MATCH(A19,SK!Z$3:Z$52,0)+2,COLUMN(SK!AD$2),,,"SK")))/IF(B19&lt;1,B19*1440,B19))</f>
        <v/>
      </c>
    </row>
    <row r="20" spans="1:9" ht="21" customHeight="1">
      <c r="A20" s="202"/>
      <c r="B20" s="358"/>
      <c r="C20" s="203"/>
      <c r="D20" s="203"/>
      <c r="E20" s="1409"/>
      <c r="F20" s="1409"/>
      <c r="G20" s="1409"/>
      <c r="H20" s="288" t="str">
        <f t="shared" si="0"/>
        <v/>
      </c>
      <c r="I20" s="289" t="str">
        <f ca="1">IF(OR(A20="",B20="",B20=0),"",60*SUM(INDIRECT(ADDRESS(MATCH(A20,SK!A$3:A$52,0)+2,COLUMN(SK!E$2),,,"SK")),INDIRECT(ADDRESS(MATCH(A20,SK!Z$3:Z$52,0)+2,COLUMN(SK!AD$2),,,"SK")))/IF(B20&lt;1,B20*1440,B20))</f>
        <v/>
      </c>
    </row>
    <row r="21" spans="1:9" ht="21" customHeight="1">
      <c r="A21" s="156"/>
      <c r="B21" s="359"/>
      <c r="C21" s="157"/>
      <c r="D21" s="157"/>
      <c r="E21" s="1411"/>
      <c r="F21" s="1411"/>
      <c r="G21" s="1411"/>
      <c r="H21" s="290" t="str">
        <f t="shared" si="0"/>
        <v/>
      </c>
      <c r="I21" s="291" t="str">
        <f ca="1">IF(OR(A21="",B21="",B21=0),"",60*SUM(INDIRECT(ADDRESS(MATCH(A21,SK!A$3:A$52,0)+2,COLUMN(SK!E$2),,,"SK")),INDIRECT(ADDRESS(MATCH(A21,SK!Z$3:Z$52,0)+2,COLUMN(SK!AD$2),,,"SK")))/IF(B21&lt;1,B21*1440,B21))</f>
        <v/>
      </c>
    </row>
    <row r="22" spans="1:9" ht="21" customHeight="1">
      <c r="A22" s="202"/>
      <c r="B22" s="358"/>
      <c r="C22" s="203"/>
      <c r="D22" s="203"/>
      <c r="E22" s="1409"/>
      <c r="F22" s="1409"/>
      <c r="G22" s="1409"/>
      <c r="H22" s="288" t="str">
        <f t="shared" si="0"/>
        <v/>
      </c>
      <c r="I22" s="289" t="str">
        <f ca="1">IF(OR(A22="",B22="",B22=0),"",60*SUM(INDIRECT(ADDRESS(MATCH(A22,SK!A$3:A$52,0)+2,COLUMN(SK!E$2),,,"SK")),INDIRECT(ADDRESS(MATCH(A22,SK!Z$3:Z$52,0)+2,COLUMN(SK!AD$2),,,"SK")))/IF(B22&lt;1,B22*1440,B22))</f>
        <v/>
      </c>
    </row>
    <row r="23" spans="1:9" ht="21" customHeight="1">
      <c r="A23" s="156"/>
      <c r="B23" s="359"/>
      <c r="C23" s="157"/>
      <c r="D23" s="157"/>
      <c r="E23" s="1411"/>
      <c r="F23" s="1411"/>
      <c r="G23" s="1411"/>
      <c r="H23" s="290" t="str">
        <f t="shared" si="0"/>
        <v/>
      </c>
      <c r="I23" s="291" t="str">
        <f ca="1">IF(OR(A23="",B23="",B23=0),"",60*SUM(INDIRECT(ADDRESS(MATCH(A23,SK!A$3:A$52,0)+2,COLUMN(SK!E$2),,,"SK")),INDIRECT(ADDRESS(MATCH(A23,SK!Z$3:Z$52,0)+2,COLUMN(SK!AD$2),,,"SK")))/IF(B23&lt;1,B23*1440,B23))</f>
        <v/>
      </c>
    </row>
    <row r="24" spans="1:9" ht="21" customHeight="1">
      <c r="A24" s="202"/>
      <c r="B24" s="358"/>
      <c r="C24" s="203"/>
      <c r="D24" s="203"/>
      <c r="E24" s="1409"/>
      <c r="F24" s="1409"/>
      <c r="G24" s="1409"/>
      <c r="H24" s="288" t="str">
        <f t="shared" si="0"/>
        <v/>
      </c>
      <c r="I24" s="289" t="str">
        <f ca="1">IF(OR(A24="",B24="",B24=0),"",60*SUM(INDIRECT(ADDRESS(MATCH(A24,SK!A$3:A$52,0)+2,COLUMN(SK!E$2),,,"SK")),INDIRECT(ADDRESS(MATCH(A24,SK!Z$3:Z$52,0)+2,COLUMN(SK!AD$2),,,"SK")))/IF(B24&lt;1,B24*1440,B24))</f>
        <v/>
      </c>
    </row>
    <row r="25" spans="1:9" ht="21" customHeight="1">
      <c r="A25" s="156"/>
      <c r="B25" s="359"/>
      <c r="C25" s="157"/>
      <c r="D25" s="157"/>
      <c r="E25" s="1411"/>
      <c r="F25" s="1411"/>
      <c r="G25" s="1411"/>
      <c r="H25" s="290" t="str">
        <f t="shared" si="0"/>
        <v/>
      </c>
      <c r="I25" s="291" t="str">
        <f ca="1">IF(OR(A25="",B25="",B25=0),"",60*SUM(INDIRECT(ADDRESS(MATCH(A25,SK!A$3:A$52,0)+2,COLUMN(SK!E$2),,,"SK")),INDIRECT(ADDRESS(MATCH(A25,SK!Z$3:Z$52,0)+2,COLUMN(SK!AD$2),,,"SK")))/IF(B25&lt;1,B25*1440,B25))</f>
        <v/>
      </c>
    </row>
    <row r="26" spans="1:9" ht="21" customHeight="1">
      <c r="A26" s="202"/>
      <c r="B26" s="358"/>
      <c r="C26" s="203"/>
      <c r="D26" s="203"/>
      <c r="E26" s="1409"/>
      <c r="F26" s="1409"/>
      <c r="G26" s="1409"/>
      <c r="H26" s="288" t="str">
        <f t="shared" si="0"/>
        <v/>
      </c>
      <c r="I26" s="289" t="str">
        <f ca="1">IF(OR(A26="",B26="",B26=0),"",60*SUM(INDIRECT(ADDRESS(MATCH(A26,SK!A$3:A$52,0)+2,COLUMN(SK!E$2),,,"SK")),INDIRECT(ADDRESS(MATCH(A26,SK!Z$3:Z$52,0)+2,COLUMN(SK!AD$2),,,"SK")))/IF(B26&lt;1,B26*1440,B26))</f>
        <v/>
      </c>
    </row>
    <row r="27" spans="1:9" ht="21" customHeight="1">
      <c r="A27" s="156"/>
      <c r="B27" s="359"/>
      <c r="C27" s="157"/>
      <c r="D27" s="157"/>
      <c r="E27" s="1411"/>
      <c r="F27" s="1411"/>
      <c r="G27" s="1411"/>
      <c r="H27" s="290" t="str">
        <f t="shared" si="0"/>
        <v/>
      </c>
      <c r="I27" s="291" t="str">
        <f ca="1">IF(OR(A27="",B27="",B27=0),"",60*SUM(INDIRECT(ADDRESS(MATCH(A27,SK!A$3:A$52,0)+2,COLUMN(SK!E$2),,,"SK")),INDIRECT(ADDRESS(MATCH(A27,SK!Z$3:Z$52,0)+2,COLUMN(SK!AD$2),,,"SK")))/IF(B27&lt;1,B27*1440,B27))</f>
        <v/>
      </c>
    </row>
    <row r="28" spans="1:9" ht="21" customHeight="1">
      <c r="A28" s="202"/>
      <c r="B28" s="358"/>
      <c r="C28" s="203"/>
      <c r="D28" s="203"/>
      <c r="E28" s="1409"/>
      <c r="F28" s="1409"/>
      <c r="G28" s="1409"/>
      <c r="H28" s="288" t="str">
        <f t="shared" si="0"/>
        <v/>
      </c>
      <c r="I28" s="289" t="str">
        <f ca="1">IF(OR(A28="",B28="",B28=0),"",60*SUM(INDIRECT(ADDRESS(MATCH(A28,SK!A$3:A$52,0)+2,COLUMN(SK!E$2),,,"SK")),INDIRECT(ADDRESS(MATCH(A28,SK!Z$3:Z$52,0)+2,COLUMN(SK!AD$2),,,"SK")))/IF(B28&lt;1,B28*1440,B28))</f>
        <v/>
      </c>
    </row>
    <row r="29" spans="1:9" ht="21" customHeight="1">
      <c r="A29" s="156"/>
      <c r="B29" s="359"/>
      <c r="C29" s="157"/>
      <c r="D29" s="157"/>
      <c r="E29" s="1411"/>
      <c r="F29" s="1411"/>
      <c r="G29" s="1411"/>
      <c r="H29" s="290" t="str">
        <f t="shared" si="0"/>
        <v/>
      </c>
      <c r="I29" s="291" t="str">
        <f ca="1">IF(OR(A29="",B29="",B29=0),"",60*SUM(INDIRECT(ADDRESS(MATCH(A29,SK!A$3:A$52,0)+2,COLUMN(SK!E$2),,,"SK")),INDIRECT(ADDRESS(MATCH(A29,SK!Z$3:Z$52,0)+2,COLUMN(SK!AD$2),,,"SK")))/IF(B29&lt;1,B29*1440,B29))</f>
        <v/>
      </c>
    </row>
    <row r="30" spans="1:9" ht="21" customHeight="1">
      <c r="A30" s="202"/>
      <c r="B30" s="358"/>
      <c r="C30" s="203"/>
      <c r="D30" s="203"/>
      <c r="E30" s="1409"/>
      <c r="F30" s="1409"/>
      <c r="G30" s="1409"/>
      <c r="H30" s="288" t="str">
        <f t="shared" si="0"/>
        <v/>
      </c>
      <c r="I30" s="289" t="str">
        <f ca="1">IF(OR(A30="",B30="",B30=0),"",60*SUM(INDIRECT(ADDRESS(MATCH(A30,SK!A$3:A$52,0)+2,COLUMN(SK!E$2),,,"SK")),INDIRECT(ADDRESS(MATCH(A30,SK!Z$3:Z$52,0)+2,COLUMN(SK!AD$2),,,"SK")))/IF(B30&lt;1,B30*1440,B30))</f>
        <v/>
      </c>
    </row>
    <row r="31" spans="1:9" ht="21" customHeight="1">
      <c r="A31" s="156"/>
      <c r="B31" s="359"/>
      <c r="C31" s="157"/>
      <c r="D31" s="157"/>
      <c r="E31" s="1411"/>
      <c r="F31" s="1411"/>
      <c r="G31" s="1411"/>
      <c r="H31" s="290" t="str">
        <f t="shared" si="0"/>
        <v/>
      </c>
      <c r="I31" s="291" t="str">
        <f ca="1">IF(OR(A31="",B31="",B31=0),"",60*SUM(INDIRECT(ADDRESS(MATCH(A31,SK!A$3:A$52,0)+2,COLUMN(SK!E$2),,,"SK")),INDIRECT(ADDRESS(MATCH(A31,SK!Z$3:Z$52,0)+2,COLUMN(SK!AD$2),,,"SK")))/IF(B31&lt;1,B31*1440,B31))</f>
        <v/>
      </c>
    </row>
    <row r="32" spans="1:9" ht="21" customHeight="1">
      <c r="A32" s="202"/>
      <c r="B32" s="358"/>
      <c r="C32" s="203"/>
      <c r="D32" s="203"/>
      <c r="E32" s="1409"/>
      <c r="F32" s="1409"/>
      <c r="G32" s="1409"/>
      <c r="H32" s="288" t="str">
        <f t="shared" si="0"/>
        <v/>
      </c>
      <c r="I32" s="289" t="str">
        <f ca="1">IF(OR(A32="",B32="",B32=0),"",60*SUM(INDIRECT(ADDRESS(MATCH(A32,SK!A$3:A$52,0)+2,COLUMN(SK!E$2),,,"SK")),INDIRECT(ADDRESS(MATCH(A32,SK!Z$3:Z$52,0)+2,COLUMN(SK!AD$2),,,"SK")))/IF(B32&lt;1,B32*1440,B32))</f>
        <v/>
      </c>
    </row>
    <row r="33" spans="1:9" ht="21" customHeight="1" thickBot="1">
      <c r="A33" s="204"/>
      <c r="B33" s="360"/>
      <c r="C33" s="205"/>
      <c r="D33" s="205"/>
      <c r="E33" s="1410"/>
      <c r="F33" s="1410"/>
      <c r="G33" s="1410"/>
      <c r="H33" s="292" t="str">
        <f t="shared" si="0"/>
        <v/>
      </c>
      <c r="I33" s="293" t="str">
        <f ca="1">IF(OR(A33="",B33="",B33=0),"",60*SUM(INDIRECT(ADDRESS(MATCH(A33,SK!A$3:A$52,0)+2,COLUMN(SK!E$2),,,"SK")),INDIRECT(ADDRESS(MATCH(A33,SK!Z$3:Z$52,0)+2,COLUMN(SK!AD$2),,,"SK")))/IF(B33&lt;1,B33*1440,B33))</f>
        <v/>
      </c>
    </row>
    <row r="34" spans="1:9">
      <c r="A34" s="618" t="s">
        <v>259</v>
      </c>
      <c r="B34" s="207"/>
      <c r="C34" s="207" t="s">
        <v>260</v>
      </c>
      <c r="D34" s="207"/>
      <c r="E34" s="207"/>
      <c r="F34" s="207"/>
      <c r="G34" s="207"/>
      <c r="H34" s="207"/>
      <c r="I34" s="619"/>
    </row>
    <row r="35" spans="1:9">
      <c r="A35" s="620" t="s">
        <v>258</v>
      </c>
      <c r="B35" s="621"/>
      <c r="C35" s="621" t="s">
        <v>261</v>
      </c>
      <c r="D35" s="621"/>
      <c r="E35" s="621"/>
      <c r="F35" s="621"/>
      <c r="G35" s="621"/>
      <c r="H35" s="621"/>
      <c r="I35" s="622"/>
    </row>
    <row r="36" spans="1:9" ht="13.5" thickBot="1">
      <c r="A36" s="623" t="s">
        <v>257</v>
      </c>
      <c r="B36" s="624"/>
      <c r="C36" s="625" t="s">
        <v>262</v>
      </c>
      <c r="D36" s="624"/>
      <c r="E36" s="624"/>
      <c r="F36" s="624"/>
      <c r="G36" s="624"/>
      <c r="H36" s="624"/>
      <c r="I36" s="626"/>
    </row>
    <row r="37" spans="1:9" ht="13.5" thickBot="1">
      <c r="A37" s="1424" t="s">
        <v>247</v>
      </c>
      <c r="B37" s="1424"/>
      <c r="C37" s="1009"/>
      <c r="D37" s="1009"/>
      <c r="E37" s="1009"/>
      <c r="F37" s="1426">
        <f>F1</f>
        <v>41055</v>
      </c>
      <c r="G37" s="1426"/>
      <c r="H37" s="640" t="str">
        <f>H1</f>
        <v>Bout 1</v>
      </c>
      <c r="I37" s="640" t="s">
        <v>57</v>
      </c>
    </row>
    <row r="38" spans="1:9" ht="13.5" thickBot="1">
      <c r="A38" s="632"/>
      <c r="B38" s="1421" t="s">
        <v>255</v>
      </c>
      <c r="C38" s="1421"/>
      <c r="D38" s="1421" t="s">
        <v>253</v>
      </c>
      <c r="E38" s="1421"/>
      <c r="F38" s="1421"/>
      <c r="G38" s="631" t="s">
        <v>254</v>
      </c>
      <c r="H38" s="1421" t="s">
        <v>8</v>
      </c>
      <c r="I38" s="1422"/>
    </row>
    <row r="39" spans="1:9" ht="21" customHeight="1" thickBot="1">
      <c r="A39" s="199" t="s">
        <v>34</v>
      </c>
      <c r="B39" s="1412"/>
      <c r="C39" s="1412"/>
      <c r="D39" s="1425"/>
      <c r="E39" s="1413"/>
      <c r="F39" s="1416"/>
      <c r="G39" s="1414"/>
      <c r="H39" s="1417" t="str">
        <f>H3</f>
        <v>Fabulous Sin City Rollergirls/SCRG All-Stars</v>
      </c>
      <c r="I39" s="1418"/>
    </row>
    <row r="40" spans="1:9" ht="21" customHeight="1" thickBot="1">
      <c r="A40" s="200" t="s">
        <v>252</v>
      </c>
      <c r="B40" s="1410"/>
      <c r="C40" s="1410"/>
      <c r="D40" s="1425"/>
      <c r="E40" s="1413"/>
      <c r="F40" s="1416"/>
      <c r="G40" s="1415"/>
      <c r="H40" s="1419"/>
      <c r="I40" s="1420"/>
    </row>
    <row r="41" spans="1:9" ht="21" customHeight="1" thickBot="1">
      <c r="A41" s="199" t="s">
        <v>34</v>
      </c>
      <c r="B41" s="1412"/>
      <c r="C41" s="1412"/>
      <c r="D41" s="1425"/>
      <c r="E41" s="1413"/>
      <c r="F41" s="1416"/>
      <c r="G41" s="1414"/>
      <c r="H41" s="1417" t="str">
        <f>H5</f>
        <v>Central Coast Roller Derby/SK805</v>
      </c>
      <c r="I41" s="1418"/>
    </row>
    <row r="42" spans="1:9" ht="21" customHeight="1" thickBot="1">
      <c r="A42" s="200" t="s">
        <v>252</v>
      </c>
      <c r="B42" s="1410"/>
      <c r="C42" s="1410"/>
      <c r="D42" s="1425"/>
      <c r="E42" s="1413"/>
      <c r="F42" s="1416"/>
      <c r="G42" s="1415"/>
      <c r="H42" s="1419"/>
      <c r="I42" s="1420"/>
    </row>
    <row r="43" spans="1:9" ht="13.5" thickBot="1">
      <c r="A43" s="1423" t="s">
        <v>256</v>
      </c>
      <c r="B43" s="1423"/>
      <c r="C43" s="1423"/>
      <c r="D43" s="1423"/>
      <c r="E43" s="1423"/>
      <c r="F43" s="1423"/>
      <c r="G43" s="1423"/>
      <c r="H43" s="1423"/>
      <c r="I43" s="1423"/>
    </row>
    <row r="44" spans="1:9" ht="13.5" thickBot="1">
      <c r="A44" s="641" t="s">
        <v>20</v>
      </c>
      <c r="B44" s="631" t="s">
        <v>173</v>
      </c>
      <c r="C44" s="631" t="s">
        <v>174</v>
      </c>
      <c r="D44" s="631" t="s">
        <v>248</v>
      </c>
      <c r="E44" s="1421" t="s">
        <v>249</v>
      </c>
      <c r="F44" s="1421"/>
      <c r="G44" s="1421"/>
      <c r="H44" s="631" t="s">
        <v>250</v>
      </c>
      <c r="I44" s="639" t="s">
        <v>251</v>
      </c>
    </row>
    <row r="45" spans="1:9" ht="21" customHeight="1">
      <c r="A45" s="627"/>
      <c r="B45" s="628"/>
      <c r="C45" s="201"/>
      <c r="D45" s="201"/>
      <c r="E45" s="1412"/>
      <c r="F45" s="1412"/>
      <c r="G45" s="1412"/>
      <c r="H45" s="286" t="str">
        <f t="shared" ref="H45:H69" si="1">IF(OR(A45="",B45="",B45=0,C45=""),"",60*C45/IF(B45&lt;1,B45*1440,B45))</f>
        <v/>
      </c>
      <c r="I45" s="287" t="str">
        <f ca="1">IF(OR(A45="",B45="",B45=0),"",60*SUM(INDIRECT(ADDRESS(MATCH(A45,SK!A$3:A$52,0)+2,COLUMN(SK!E$2),,,"SK")),INDIRECT(ADDRESS(MATCH(A45,SK!Z$3:Z$52,0)+2,COLUMN(SK!AD$2),,,"SK")))/IF(B45&lt;1,B45*1440,B45))</f>
        <v/>
      </c>
    </row>
    <row r="46" spans="1:9" ht="21" customHeight="1">
      <c r="A46" s="365"/>
      <c r="B46" s="630"/>
      <c r="C46" s="203"/>
      <c r="D46" s="203"/>
      <c r="E46" s="1409"/>
      <c r="F46" s="1409"/>
      <c r="G46" s="1409"/>
      <c r="H46" s="288" t="str">
        <f t="shared" si="1"/>
        <v/>
      </c>
      <c r="I46" s="289" t="str">
        <f ca="1">IF(OR(A46="",B46="",B46=0),"",60*SUM(INDIRECT(ADDRESS(MATCH(A46,SK!A$3:A$52,0)+2,COLUMN(SK!E$2),,,"SK")),INDIRECT(ADDRESS(MATCH(A46,SK!Z$3:Z$52,0)+2,COLUMN(SK!AD$2),,,"SK")))/IF(B46&lt;1,B46*1440,B46))</f>
        <v/>
      </c>
    </row>
    <row r="47" spans="1:9" ht="21" customHeight="1">
      <c r="A47" s="629"/>
      <c r="B47" s="361"/>
      <c r="C47" s="157"/>
      <c r="D47" s="157"/>
      <c r="E47" s="1411"/>
      <c r="F47" s="1411"/>
      <c r="G47" s="1411"/>
      <c r="H47" s="290" t="str">
        <f t="shared" si="1"/>
        <v/>
      </c>
      <c r="I47" s="291" t="str">
        <f ca="1">IF(OR(A47="",B47="",B47=0),"",60*SUM(INDIRECT(ADDRESS(MATCH(A47,SK!A$3:A$52,0)+2,COLUMN(SK!E$2),,,"SK")),INDIRECT(ADDRESS(MATCH(A47,SK!Z$3:Z$52,0)+2,COLUMN(SK!AD$2),,,"SK")))/IF(B47&lt;1,B47*1440,B47))</f>
        <v/>
      </c>
    </row>
    <row r="48" spans="1:9" ht="21" customHeight="1">
      <c r="A48" s="365"/>
      <c r="B48" s="630"/>
      <c r="C48" s="203"/>
      <c r="D48" s="203"/>
      <c r="E48" s="1409"/>
      <c r="F48" s="1409"/>
      <c r="G48" s="1409"/>
      <c r="H48" s="288" t="str">
        <f t="shared" si="1"/>
        <v/>
      </c>
      <c r="I48" s="289" t="str">
        <f ca="1">IF(OR(A48="",B48="",B48=0),"",60*SUM(INDIRECT(ADDRESS(MATCH(A48,SK!A$3:A$52,0)+2,COLUMN(SK!E$2),,,"SK")),INDIRECT(ADDRESS(MATCH(A48,SK!Z$3:Z$52,0)+2,COLUMN(SK!AD$2),,,"SK")))/IF(B48&lt;1,B48*1440,B48))</f>
        <v/>
      </c>
    </row>
    <row r="49" spans="1:9" ht="21" customHeight="1">
      <c r="A49" s="629"/>
      <c r="B49" s="361"/>
      <c r="C49" s="157"/>
      <c r="D49" s="157"/>
      <c r="E49" s="1411"/>
      <c r="F49" s="1411"/>
      <c r="G49" s="1411"/>
      <c r="H49" s="290" t="str">
        <f t="shared" si="1"/>
        <v/>
      </c>
      <c r="I49" s="291" t="str">
        <f ca="1">IF(OR(A49="",B49="",B49=0),"",60*SUM(INDIRECT(ADDRESS(MATCH(A49,SK!A$3:A$52,0)+2,COLUMN(SK!E$2),,,"SK")),INDIRECT(ADDRESS(MATCH(A49,SK!Z$3:Z$52,0)+2,COLUMN(SK!AD$2),,,"SK")))/IF(B49&lt;1,B49*1440,B49))</f>
        <v/>
      </c>
    </row>
    <row r="50" spans="1:9" ht="21" customHeight="1">
      <c r="A50" s="365"/>
      <c r="B50" s="630"/>
      <c r="C50" s="203"/>
      <c r="D50" s="203"/>
      <c r="E50" s="1409"/>
      <c r="F50" s="1409"/>
      <c r="G50" s="1409"/>
      <c r="H50" s="288" t="str">
        <f t="shared" si="1"/>
        <v/>
      </c>
      <c r="I50" s="289" t="str">
        <f ca="1">IF(OR(A50="",B50="",B50=0),"",60*SUM(INDIRECT(ADDRESS(MATCH(A50,SK!A$3:A$52,0)+2,COLUMN(SK!E$2),,,"SK")),INDIRECT(ADDRESS(MATCH(A50,SK!Z$3:Z$52,0)+2,COLUMN(SK!AD$2),,,"SK")))/IF(B50&lt;1,B50*1440,B50))</f>
        <v/>
      </c>
    </row>
    <row r="51" spans="1:9" ht="21" customHeight="1">
      <c r="A51" s="629"/>
      <c r="B51" s="361"/>
      <c r="C51" s="157"/>
      <c r="D51" s="157"/>
      <c r="E51" s="1411"/>
      <c r="F51" s="1411"/>
      <c r="G51" s="1411"/>
      <c r="H51" s="290" t="str">
        <f t="shared" si="1"/>
        <v/>
      </c>
      <c r="I51" s="291" t="str">
        <f ca="1">IF(OR(A51="",B51="",B51=0),"",60*SUM(INDIRECT(ADDRESS(MATCH(A51,SK!A$3:A$52,0)+2,COLUMN(SK!E$2),,,"SK")),INDIRECT(ADDRESS(MATCH(A51,SK!Z$3:Z$52,0)+2,COLUMN(SK!AD$2),,,"SK")))/IF(B51&lt;1,B51*1440,B51))</f>
        <v/>
      </c>
    </row>
    <row r="52" spans="1:9" ht="21" customHeight="1">
      <c r="A52" s="365"/>
      <c r="B52" s="630"/>
      <c r="C52" s="203"/>
      <c r="D52" s="203"/>
      <c r="E52" s="1409"/>
      <c r="F52" s="1409"/>
      <c r="G52" s="1409"/>
      <c r="H52" s="288" t="str">
        <f t="shared" si="1"/>
        <v/>
      </c>
      <c r="I52" s="289" t="str">
        <f ca="1">IF(OR(A52="",B52="",B52=0),"",60*SUM(INDIRECT(ADDRESS(MATCH(A52,SK!A$3:A$52,0)+2,COLUMN(SK!E$2),,,"SK")),INDIRECT(ADDRESS(MATCH(A52,SK!Z$3:Z$52,0)+2,COLUMN(SK!AD$2),,,"SK")))/IF(B52&lt;1,B52*1440,B52))</f>
        <v/>
      </c>
    </row>
    <row r="53" spans="1:9" ht="21" customHeight="1">
      <c r="A53" s="629"/>
      <c r="B53" s="361"/>
      <c r="C53" s="157"/>
      <c r="D53" s="157"/>
      <c r="E53" s="1411"/>
      <c r="F53" s="1411"/>
      <c r="G53" s="1411"/>
      <c r="H53" s="290" t="str">
        <f t="shared" si="1"/>
        <v/>
      </c>
      <c r="I53" s="291" t="str">
        <f ca="1">IF(OR(A53="",B53="",B53=0),"",60*SUM(INDIRECT(ADDRESS(MATCH(A53,SK!A$3:A$52,0)+2,COLUMN(SK!E$2),,,"SK")),INDIRECT(ADDRESS(MATCH(A53,SK!Z$3:Z$52,0)+2,COLUMN(SK!AD$2),,,"SK")))/IF(B53&lt;1,B53*1440,B53))</f>
        <v/>
      </c>
    </row>
    <row r="54" spans="1:9" ht="21" customHeight="1">
      <c r="A54" s="365"/>
      <c r="B54" s="630"/>
      <c r="C54" s="203"/>
      <c r="D54" s="203"/>
      <c r="E54" s="1409"/>
      <c r="F54" s="1409"/>
      <c r="G54" s="1409"/>
      <c r="H54" s="288" t="str">
        <f t="shared" si="1"/>
        <v/>
      </c>
      <c r="I54" s="289" t="str">
        <f ca="1">IF(OR(A54="",B54="",B54=0),"",60*SUM(INDIRECT(ADDRESS(MATCH(A54,SK!A$3:A$52,0)+2,COLUMN(SK!E$2),,,"SK")),INDIRECT(ADDRESS(MATCH(A54,SK!Z$3:Z$52,0)+2,COLUMN(SK!AD$2),,,"SK")))/IF(B54&lt;1,B54*1440,B54))</f>
        <v/>
      </c>
    </row>
    <row r="55" spans="1:9" ht="21" customHeight="1">
      <c r="A55" s="629"/>
      <c r="B55" s="361"/>
      <c r="C55" s="157"/>
      <c r="D55" s="157"/>
      <c r="E55" s="1411"/>
      <c r="F55" s="1411"/>
      <c r="G55" s="1411"/>
      <c r="H55" s="290" t="str">
        <f t="shared" si="1"/>
        <v/>
      </c>
      <c r="I55" s="291" t="str">
        <f ca="1">IF(OR(A55="",B55="",B55=0),"",60*SUM(INDIRECT(ADDRESS(MATCH(A55,SK!A$3:A$52,0)+2,COLUMN(SK!E$2),,,"SK")),INDIRECT(ADDRESS(MATCH(A55,SK!Z$3:Z$52,0)+2,COLUMN(SK!AD$2),,,"SK")))/IF(B55&lt;1,B55*1440,B55))</f>
        <v/>
      </c>
    </row>
    <row r="56" spans="1:9" ht="21" customHeight="1">
      <c r="A56" s="365"/>
      <c r="B56" s="630"/>
      <c r="C56" s="203"/>
      <c r="D56" s="203"/>
      <c r="E56" s="1409"/>
      <c r="F56" s="1409"/>
      <c r="G56" s="1409"/>
      <c r="H56" s="288" t="str">
        <f t="shared" si="1"/>
        <v/>
      </c>
      <c r="I56" s="289" t="str">
        <f ca="1">IF(OR(A56="",B56="",B56=0),"",60*SUM(INDIRECT(ADDRESS(MATCH(A56,SK!A$3:A$52,0)+2,COLUMN(SK!E$2),,,"SK")),INDIRECT(ADDRESS(MATCH(A56,SK!Z$3:Z$52,0)+2,COLUMN(SK!AD$2),,,"SK")))/IF(B56&lt;1,B56*1440,B56))</f>
        <v/>
      </c>
    </row>
    <row r="57" spans="1:9" ht="21" customHeight="1">
      <c r="A57" s="629"/>
      <c r="B57" s="361"/>
      <c r="C57" s="157"/>
      <c r="D57" s="157"/>
      <c r="E57" s="1411"/>
      <c r="F57" s="1411"/>
      <c r="G57" s="1411"/>
      <c r="H57" s="290" t="str">
        <f t="shared" si="1"/>
        <v/>
      </c>
      <c r="I57" s="291" t="str">
        <f ca="1">IF(OR(A57="",B57="",B57=0),"",60*SUM(INDIRECT(ADDRESS(MATCH(A57,SK!A$3:A$52,0)+2,COLUMN(SK!E$2),,,"SK")),INDIRECT(ADDRESS(MATCH(A57,SK!Z$3:Z$52,0)+2,COLUMN(SK!AD$2),,,"SK")))/IF(B57&lt;1,B57*1440,B57))</f>
        <v/>
      </c>
    </row>
    <row r="58" spans="1:9" ht="21" customHeight="1">
      <c r="A58" s="365"/>
      <c r="B58" s="630"/>
      <c r="C58" s="203"/>
      <c r="D58" s="203"/>
      <c r="E58" s="1409"/>
      <c r="F58" s="1409"/>
      <c r="G58" s="1409"/>
      <c r="H58" s="288" t="str">
        <f t="shared" si="1"/>
        <v/>
      </c>
      <c r="I58" s="289" t="str">
        <f ca="1">IF(OR(A58="",B58="",B58=0),"",60*SUM(INDIRECT(ADDRESS(MATCH(A58,SK!A$3:A$52,0)+2,COLUMN(SK!E$2),,,"SK")),INDIRECT(ADDRESS(MATCH(A58,SK!Z$3:Z$52,0)+2,COLUMN(SK!AD$2),,,"SK")))/IF(B58&lt;1,B58*1440,B58))</f>
        <v/>
      </c>
    </row>
    <row r="59" spans="1:9" ht="21" customHeight="1">
      <c r="A59" s="629"/>
      <c r="B59" s="361"/>
      <c r="C59" s="157"/>
      <c r="D59" s="157"/>
      <c r="E59" s="1411"/>
      <c r="F59" s="1411"/>
      <c r="G59" s="1411"/>
      <c r="H59" s="290" t="str">
        <f t="shared" si="1"/>
        <v/>
      </c>
      <c r="I59" s="291" t="str">
        <f ca="1">IF(OR(A59="",B59="",B59=0),"",60*SUM(INDIRECT(ADDRESS(MATCH(A59,SK!A$3:A$52,0)+2,COLUMN(SK!E$2),,,"SK")),INDIRECT(ADDRESS(MATCH(A59,SK!Z$3:Z$52,0)+2,COLUMN(SK!AD$2),,,"SK")))/IF(B59&lt;1,B59*1440,B59))</f>
        <v/>
      </c>
    </row>
    <row r="60" spans="1:9" ht="21" customHeight="1">
      <c r="A60" s="365"/>
      <c r="B60" s="630"/>
      <c r="C60" s="203"/>
      <c r="D60" s="203"/>
      <c r="E60" s="1409"/>
      <c r="F60" s="1409"/>
      <c r="G60" s="1409"/>
      <c r="H60" s="288" t="str">
        <f t="shared" si="1"/>
        <v/>
      </c>
      <c r="I60" s="289" t="str">
        <f ca="1">IF(OR(A60="",B60="",B60=0),"",60*SUM(INDIRECT(ADDRESS(MATCH(A60,SK!A$3:A$52,0)+2,COLUMN(SK!E$2),,,"SK")),INDIRECT(ADDRESS(MATCH(A60,SK!Z$3:Z$52,0)+2,COLUMN(SK!AD$2),,,"SK")))/IF(B60&lt;1,B60*1440,B60))</f>
        <v/>
      </c>
    </row>
    <row r="61" spans="1:9" ht="21" customHeight="1">
      <c r="A61" s="629"/>
      <c r="B61" s="361"/>
      <c r="C61" s="157"/>
      <c r="D61" s="157"/>
      <c r="E61" s="1411"/>
      <c r="F61" s="1411"/>
      <c r="G61" s="1411"/>
      <c r="H61" s="290" t="str">
        <f t="shared" si="1"/>
        <v/>
      </c>
      <c r="I61" s="291" t="str">
        <f ca="1">IF(OR(A61="",B61="",B61=0),"",60*SUM(INDIRECT(ADDRESS(MATCH(A61,SK!A$3:A$52,0)+2,COLUMN(SK!E$2),,,"SK")),INDIRECT(ADDRESS(MATCH(A61,SK!Z$3:Z$52,0)+2,COLUMN(SK!AD$2),,,"SK")))/IF(B61&lt;1,B61*1440,B61))</f>
        <v/>
      </c>
    </row>
    <row r="62" spans="1:9" ht="21" customHeight="1">
      <c r="A62" s="365"/>
      <c r="B62" s="630"/>
      <c r="C62" s="203"/>
      <c r="D62" s="203"/>
      <c r="E62" s="1409"/>
      <c r="F62" s="1409"/>
      <c r="G62" s="1409"/>
      <c r="H62" s="288" t="str">
        <f t="shared" si="1"/>
        <v/>
      </c>
      <c r="I62" s="289" t="str">
        <f ca="1">IF(OR(A62="",B62="",B62=0),"",60*SUM(INDIRECT(ADDRESS(MATCH(A62,SK!A$3:A$52,0)+2,COLUMN(SK!E$2),,,"SK")),INDIRECT(ADDRESS(MATCH(A62,SK!Z$3:Z$52,0)+2,COLUMN(SK!AD$2),,,"SK")))/IF(B62&lt;1,B62*1440,B62))</f>
        <v/>
      </c>
    </row>
    <row r="63" spans="1:9" ht="21" customHeight="1">
      <c r="A63" s="629"/>
      <c r="B63" s="361"/>
      <c r="C63" s="157"/>
      <c r="D63" s="157"/>
      <c r="E63" s="1411"/>
      <c r="F63" s="1411"/>
      <c r="G63" s="1411"/>
      <c r="H63" s="290" t="str">
        <f t="shared" si="1"/>
        <v/>
      </c>
      <c r="I63" s="291" t="str">
        <f ca="1">IF(OR(A63="",B63="",B63=0),"",60*SUM(INDIRECT(ADDRESS(MATCH(A63,SK!A$3:A$52,0)+2,COLUMN(SK!E$2),,,"SK")),INDIRECT(ADDRESS(MATCH(A63,SK!Z$3:Z$52,0)+2,COLUMN(SK!AD$2),,,"SK")))/IF(B63&lt;1,B63*1440,B63))</f>
        <v/>
      </c>
    </row>
    <row r="64" spans="1:9" ht="21" customHeight="1">
      <c r="A64" s="365"/>
      <c r="B64" s="630"/>
      <c r="C64" s="203"/>
      <c r="D64" s="203"/>
      <c r="E64" s="1409"/>
      <c r="F64" s="1409"/>
      <c r="G64" s="1409"/>
      <c r="H64" s="288" t="str">
        <f t="shared" si="1"/>
        <v/>
      </c>
      <c r="I64" s="289" t="str">
        <f ca="1">IF(OR(A64="",B64="",B64=0),"",60*SUM(INDIRECT(ADDRESS(MATCH(A64,SK!A$3:A$52,0)+2,COLUMN(SK!E$2),,,"SK")),INDIRECT(ADDRESS(MATCH(A64,SK!Z$3:Z$52,0)+2,COLUMN(SK!AD$2),,,"SK")))/IF(B64&lt;1,B64*1440,B64))</f>
        <v/>
      </c>
    </row>
    <row r="65" spans="1:9" ht="21" customHeight="1">
      <c r="A65" s="156"/>
      <c r="B65" s="328"/>
      <c r="C65" s="157"/>
      <c r="D65" s="157"/>
      <c r="E65" s="1411"/>
      <c r="F65" s="1411"/>
      <c r="G65" s="1411"/>
      <c r="H65" s="290" t="str">
        <f t="shared" si="1"/>
        <v/>
      </c>
      <c r="I65" s="291" t="str">
        <f ca="1">IF(OR(A65="",B65="",B65=0),"",60*SUM(INDIRECT(ADDRESS(MATCH(A65,SK!A$3:A$52,0)+2,COLUMN(SK!E$2),,,"SK")),INDIRECT(ADDRESS(MATCH(A65,SK!Z$3:Z$52,0)+2,COLUMN(SK!AD$2),,,"SK")))/IF(B65&lt;1,B65*1440,B65))</f>
        <v/>
      </c>
    </row>
    <row r="66" spans="1:9" ht="21" customHeight="1">
      <c r="A66" s="202"/>
      <c r="B66" s="327"/>
      <c r="C66" s="203"/>
      <c r="D66" s="203"/>
      <c r="E66" s="1409"/>
      <c r="F66" s="1409"/>
      <c r="G66" s="1409"/>
      <c r="H66" s="288" t="str">
        <f t="shared" si="1"/>
        <v/>
      </c>
      <c r="I66" s="289" t="str">
        <f ca="1">IF(OR(A66="",B66="",B66=0),"",60*SUM(INDIRECT(ADDRESS(MATCH(A66,SK!A$3:A$52,0)+2,COLUMN(SK!E$2),,,"SK")),INDIRECT(ADDRESS(MATCH(A66,SK!Z$3:Z$52,0)+2,COLUMN(SK!AD$2),,,"SK")))/IF(B66&lt;1,B66*1440,B66))</f>
        <v/>
      </c>
    </row>
    <row r="67" spans="1:9" ht="21" customHeight="1">
      <c r="A67" s="156"/>
      <c r="B67" s="328"/>
      <c r="C67" s="157"/>
      <c r="D67" s="157"/>
      <c r="E67" s="1411"/>
      <c r="F67" s="1411"/>
      <c r="G67" s="1411"/>
      <c r="H67" s="290" t="str">
        <f t="shared" si="1"/>
        <v/>
      </c>
      <c r="I67" s="291" t="str">
        <f ca="1">IF(OR(A67="",B67="",B67=0),"",60*SUM(INDIRECT(ADDRESS(MATCH(A67,SK!A$3:A$52,0)+2,COLUMN(SK!E$2),,,"SK")),INDIRECT(ADDRESS(MATCH(A67,SK!Z$3:Z$52,0)+2,COLUMN(SK!AD$2),,,"SK")))/IF(B67&lt;1,B67*1440,B67))</f>
        <v/>
      </c>
    </row>
    <row r="68" spans="1:9" ht="21" customHeight="1">
      <c r="A68" s="202"/>
      <c r="B68" s="327"/>
      <c r="C68" s="203"/>
      <c r="D68" s="203"/>
      <c r="E68" s="1409"/>
      <c r="F68" s="1409"/>
      <c r="G68" s="1409"/>
      <c r="H68" s="288" t="str">
        <f t="shared" si="1"/>
        <v/>
      </c>
      <c r="I68" s="289" t="str">
        <f ca="1">IF(OR(A68="",B68="",B68=0),"",60*SUM(INDIRECT(ADDRESS(MATCH(A68,SK!A$3:A$52,0)+2,COLUMN(SK!E$2),,,"SK")),INDIRECT(ADDRESS(MATCH(A68,SK!Z$3:Z$52,0)+2,COLUMN(SK!AD$2),,,"SK")))/IF(B68&lt;1,B68*1440,B68))</f>
        <v/>
      </c>
    </row>
    <row r="69" spans="1:9" ht="21" customHeight="1" thickBot="1">
      <c r="A69" s="204"/>
      <c r="B69" s="329"/>
      <c r="C69" s="205"/>
      <c r="D69" s="205"/>
      <c r="E69" s="1410"/>
      <c r="F69" s="1410"/>
      <c r="G69" s="1410"/>
      <c r="H69" s="292" t="str">
        <f t="shared" si="1"/>
        <v/>
      </c>
      <c r="I69" s="293" t="str">
        <f ca="1">IF(OR(A69="",B69="",B69=0),"",60*SUM(INDIRECT(ADDRESS(MATCH(A69,SK!A$3:A$52,0)+2,COLUMN(SK!E$2),,,"SK")),INDIRECT(ADDRESS(MATCH(A69,SK!Z$3:Z$52,0)+2,COLUMN(SK!AD$2),,,"SK")))/IF(B69&lt;1,B69*1440,B69))</f>
        <v/>
      </c>
    </row>
    <row r="70" spans="1:9">
      <c r="A70" s="618" t="s">
        <v>259</v>
      </c>
      <c r="B70" s="207"/>
      <c r="C70" s="207" t="s">
        <v>260</v>
      </c>
      <c r="D70" s="207"/>
      <c r="E70" s="207"/>
      <c r="F70" s="207"/>
      <c r="G70" s="207"/>
      <c r="H70" s="207"/>
      <c r="I70" s="619"/>
    </row>
    <row r="71" spans="1:9">
      <c r="A71" s="620" t="s">
        <v>258</v>
      </c>
      <c r="B71" s="621"/>
      <c r="C71" s="621" t="s">
        <v>261</v>
      </c>
      <c r="D71" s="621"/>
      <c r="E71" s="621"/>
      <c r="F71" s="621"/>
      <c r="G71" s="621"/>
      <c r="H71" s="621"/>
      <c r="I71" s="622"/>
    </row>
    <row r="72" spans="1:9" ht="13.5" thickBot="1">
      <c r="A72" s="623" t="s">
        <v>257</v>
      </c>
      <c r="B72" s="624"/>
      <c r="C72" s="625" t="s">
        <v>262</v>
      </c>
      <c r="D72" s="624"/>
      <c r="E72" s="624"/>
      <c r="F72" s="624"/>
      <c r="G72" s="624"/>
      <c r="H72" s="624"/>
      <c r="I72" s="626"/>
    </row>
  </sheetData>
  <mergeCells count="94">
    <mergeCell ref="E12:G12"/>
    <mergeCell ref="G5:G6"/>
    <mergeCell ref="F5:F6"/>
    <mergeCell ref="E10:G10"/>
    <mergeCell ref="E9:G9"/>
    <mergeCell ref="E11:G11"/>
    <mergeCell ref="A7:I7"/>
    <mergeCell ref="E8:G8"/>
    <mergeCell ref="H5:I6"/>
    <mergeCell ref="C1:E1"/>
    <mergeCell ref="A1:B1"/>
    <mergeCell ref="B3:C3"/>
    <mergeCell ref="B4:C4"/>
    <mergeCell ref="B2:C2"/>
    <mergeCell ref="D2:F2"/>
    <mergeCell ref="F1:G1"/>
    <mergeCell ref="H2:I2"/>
    <mergeCell ref="B5:C5"/>
    <mergeCell ref="D5:D6"/>
    <mergeCell ref="B6:C6"/>
    <mergeCell ref="G3:G4"/>
    <mergeCell ref="E5:E6"/>
    <mergeCell ref="H3:I4"/>
    <mergeCell ref="F3:F4"/>
    <mergeCell ref="D3:D4"/>
    <mergeCell ref="E3:E4"/>
    <mergeCell ref="E22:G22"/>
    <mergeCell ref="E13:G13"/>
    <mergeCell ref="E14:G14"/>
    <mergeCell ref="E15:G15"/>
    <mergeCell ref="E17:G17"/>
    <mergeCell ref="E19:G19"/>
    <mergeCell ref="E20:G20"/>
    <mergeCell ref="E16:G16"/>
    <mergeCell ref="E21:G21"/>
    <mergeCell ref="E18:G18"/>
    <mergeCell ref="E28:G28"/>
    <mergeCell ref="E23:G23"/>
    <mergeCell ref="E31:G31"/>
    <mergeCell ref="E30:G30"/>
    <mergeCell ref="E27:G27"/>
    <mergeCell ref="E24:G24"/>
    <mergeCell ref="E25:G25"/>
    <mergeCell ref="E29:G29"/>
    <mergeCell ref="E26:G26"/>
    <mergeCell ref="A37:B37"/>
    <mergeCell ref="B41:C41"/>
    <mergeCell ref="D41:D42"/>
    <mergeCell ref="D39:D40"/>
    <mergeCell ref="B38:C38"/>
    <mergeCell ref="D38:F38"/>
    <mergeCell ref="B40:C40"/>
    <mergeCell ref="F37:G37"/>
    <mergeCell ref="C37:E37"/>
    <mergeCell ref="H41:I42"/>
    <mergeCell ref="E48:G48"/>
    <mergeCell ref="H39:I40"/>
    <mergeCell ref="H38:I38"/>
    <mergeCell ref="E44:G44"/>
    <mergeCell ref="A43:I43"/>
    <mergeCell ref="B42:C42"/>
    <mergeCell ref="F39:F40"/>
    <mergeCell ref="E41:E42"/>
    <mergeCell ref="B39:C39"/>
    <mergeCell ref="E49:G49"/>
    <mergeCell ref="E32:G32"/>
    <mergeCell ref="E33:G33"/>
    <mergeCell ref="E47:G47"/>
    <mergeCell ref="E45:G45"/>
    <mergeCell ref="E46:G46"/>
    <mergeCell ref="E39:E40"/>
    <mergeCell ref="G39:G40"/>
    <mergeCell ref="F41:F42"/>
    <mergeCell ref="G41:G42"/>
    <mergeCell ref="E59:G59"/>
    <mergeCell ref="E50:G50"/>
    <mergeCell ref="E51:G51"/>
    <mergeCell ref="E58:G58"/>
    <mergeCell ref="E52:G52"/>
    <mergeCell ref="E54:G54"/>
    <mergeCell ref="E53:G53"/>
    <mergeCell ref="E55:G55"/>
    <mergeCell ref="E56:G56"/>
    <mergeCell ref="E57:G57"/>
    <mergeCell ref="E60:G60"/>
    <mergeCell ref="E69:G69"/>
    <mergeCell ref="E61:G61"/>
    <mergeCell ref="E62:G62"/>
    <mergeCell ref="E63:G63"/>
    <mergeCell ref="E64:G64"/>
    <mergeCell ref="E66:G66"/>
    <mergeCell ref="E67:G67"/>
    <mergeCell ref="E68:G68"/>
    <mergeCell ref="E65:G65"/>
  </mergeCells>
  <phoneticPr fontId="46" type="noConversion"/>
  <pageMargins left="0.7" right="0.7" top="0.75" bottom="0.75" header="0.3" footer="0.3"/>
  <pageSetup fitToHeight="2" orientation="portrait" horizontalDpi="300" verticalDpi="300" r:id="rId1"/>
  <rowBreaks count="1" manualBreakCount="1">
    <brk id="36" max="8" man="1"/>
  </rowBreaks>
</worksheet>
</file>

<file path=xl/worksheets/sheet12.xml><?xml version="1.0" encoding="utf-8"?>
<worksheet xmlns="http://schemas.openxmlformats.org/spreadsheetml/2006/main" xmlns:r="http://schemas.openxmlformats.org/officeDocument/2006/relationships">
  <sheetPr codeName="Sheet14">
    <tabColor rgb="FF0000FF"/>
  </sheetPr>
  <dimension ref="A1:BX89"/>
  <sheetViews>
    <sheetView zoomScaleNormal="100" workbookViewId="0">
      <selection activeCell="T1" sqref="T1:AE1"/>
    </sheetView>
  </sheetViews>
  <sheetFormatPr defaultRowHeight="12.75"/>
  <cols>
    <col min="1" max="1" width="7.7109375" style="59" bestFit="1" customWidth="1"/>
    <col min="2" max="29" width="3.7109375" style="59" customWidth="1"/>
    <col min="30" max="30" width="4.7109375" style="59" customWidth="1"/>
    <col min="31" max="37" width="3.7109375" style="59" customWidth="1"/>
    <col min="38" max="38" width="7.42578125" style="59" customWidth="1"/>
    <col min="39" max="39" width="7.7109375" style="59" bestFit="1" customWidth="1"/>
    <col min="40" max="67" width="3.7109375" style="59" customWidth="1"/>
    <col min="68" max="68" width="4.7109375" style="59" customWidth="1"/>
    <col min="69" max="75" width="3.7109375" style="59" customWidth="1"/>
    <col min="76" max="76" width="7.42578125" style="59" customWidth="1"/>
    <col min="77" max="16384" width="9.140625" style="59"/>
  </cols>
  <sheetData>
    <row r="1" spans="1:76" ht="13.5" thickBot="1">
      <c r="A1" s="710" t="s">
        <v>14</v>
      </c>
      <c r="B1" s="1011" t="str">
        <f>IF(IBRF!B9="","Home Team",IF(IBRF!B8=IBRF!H8,IBRF!B9,IF(IBRF!B8=IBRF!B9,IBRF!B8,IF(OR(IBRF!K3="A",IBRF!K3="B"),IBRF!B8&amp;" "&amp;IBRF!K3,IBRF!B8&amp;"/"&amp;IBRF!B9))))</f>
        <v>Fabulous Sin City Rollergirls/SCRG All-Stars</v>
      </c>
      <c r="C1" s="1011"/>
      <c r="D1" s="1011"/>
      <c r="E1" s="1011"/>
      <c r="F1" s="1011"/>
      <c r="G1" s="1011"/>
      <c r="H1" s="1011"/>
      <c r="I1" s="1011"/>
      <c r="J1" s="1011"/>
      <c r="K1" s="1011"/>
      <c r="L1" s="1011"/>
      <c r="M1" s="1011"/>
      <c r="N1" s="1011"/>
      <c r="O1" s="1089" t="s">
        <v>78</v>
      </c>
      <c r="P1" s="1089"/>
      <c r="Q1" s="1089"/>
      <c r="R1" s="1089"/>
      <c r="S1" s="1089"/>
      <c r="T1" s="1110"/>
      <c r="U1" s="1110"/>
      <c r="V1" s="1110"/>
      <c r="W1" s="1110"/>
      <c r="X1" s="1110"/>
      <c r="Y1" s="1110"/>
      <c r="Z1" s="1110"/>
      <c r="AA1" s="1110"/>
      <c r="AB1" s="1110"/>
      <c r="AC1" s="1110"/>
      <c r="AD1" s="1110"/>
      <c r="AE1" s="1110"/>
      <c r="AF1" s="1110">
        <f>IF(IBRF!$B$5="","",IBRF!$B$5)</f>
        <v>41055</v>
      </c>
      <c r="AG1" s="1110"/>
      <c r="AH1" s="1110"/>
      <c r="AI1" s="1109" t="s">
        <v>399</v>
      </c>
      <c r="AJ1" s="1109"/>
      <c r="AK1" s="995" t="str">
        <f>IF(IBRF!K3="","",CONCATENATE("Bout ",IBRF!K3))</f>
        <v>Bout 1</v>
      </c>
      <c r="AL1" s="1460"/>
      <c r="AM1" s="710" t="s">
        <v>14</v>
      </c>
      <c r="AN1" s="1011" t="str">
        <f>B1</f>
        <v>Fabulous Sin City Rollergirls/SCRG All-Stars</v>
      </c>
      <c r="AO1" s="1011"/>
      <c r="AP1" s="1011"/>
      <c r="AQ1" s="1011"/>
      <c r="AR1" s="1011"/>
      <c r="AS1" s="1011"/>
      <c r="AT1" s="1011"/>
      <c r="AU1" s="1011"/>
      <c r="AV1" s="1011"/>
      <c r="AW1" s="1011"/>
      <c r="AX1" s="1011"/>
      <c r="AY1" s="1011"/>
      <c r="AZ1" s="1011"/>
      <c r="BA1" s="1089" t="s">
        <v>78</v>
      </c>
      <c r="BB1" s="1089"/>
      <c r="BC1" s="1089"/>
      <c r="BD1" s="1089"/>
      <c r="BE1" s="1089"/>
      <c r="BF1" s="1110"/>
      <c r="BG1" s="1110"/>
      <c r="BH1" s="1110"/>
      <c r="BI1" s="1110"/>
      <c r="BJ1" s="1110"/>
      <c r="BK1" s="1110"/>
      <c r="BL1" s="1110"/>
      <c r="BM1" s="1110"/>
      <c r="BN1" s="1110"/>
      <c r="BO1" s="1110"/>
      <c r="BP1" s="1110"/>
      <c r="BQ1" s="1110"/>
      <c r="BR1" s="1110">
        <f>AF1</f>
        <v>41055</v>
      </c>
      <c r="BS1" s="1110"/>
      <c r="BT1" s="1110"/>
      <c r="BU1" s="1109" t="s">
        <v>401</v>
      </c>
      <c r="BV1" s="1109"/>
      <c r="BW1" s="995" t="str">
        <f>AK1</f>
        <v>Bout 1</v>
      </c>
      <c r="BX1" s="1460"/>
    </row>
    <row r="2" spans="1:76" ht="13.5" customHeight="1" thickBot="1">
      <c r="A2" s="60" t="s">
        <v>1</v>
      </c>
      <c r="B2" s="1094" t="s">
        <v>7</v>
      </c>
      <c r="C2" s="1095"/>
      <c r="D2" s="1095"/>
      <c r="E2" s="1096"/>
      <c r="F2" s="1097" t="s">
        <v>7</v>
      </c>
      <c r="G2" s="1098"/>
      <c r="H2" s="1098"/>
      <c r="I2" s="1099"/>
      <c r="J2" s="1101" t="s">
        <v>7</v>
      </c>
      <c r="K2" s="1095"/>
      <c r="L2" s="1095"/>
      <c r="M2" s="1096"/>
      <c r="N2" s="1101" t="s">
        <v>7</v>
      </c>
      <c r="O2" s="1095"/>
      <c r="P2" s="1095"/>
      <c r="Q2" s="1096"/>
      <c r="R2" s="1101" t="s">
        <v>7</v>
      </c>
      <c r="S2" s="1095"/>
      <c r="T2" s="1095"/>
      <c r="U2" s="1096"/>
      <c r="V2" s="1101" t="s">
        <v>7</v>
      </c>
      <c r="W2" s="1095"/>
      <c r="X2" s="1095"/>
      <c r="Y2" s="1096"/>
      <c r="Z2" s="1097" t="s">
        <v>7</v>
      </c>
      <c r="AA2" s="1098"/>
      <c r="AB2" s="1098"/>
      <c r="AC2" s="1100"/>
      <c r="AD2" s="166" t="s">
        <v>6</v>
      </c>
      <c r="AE2" s="1094" t="s">
        <v>19</v>
      </c>
      <c r="AF2" s="1095"/>
      <c r="AG2" s="1095"/>
      <c r="AH2" s="1095"/>
      <c r="AI2" s="1095"/>
      <c r="AJ2" s="1095"/>
      <c r="AK2" s="1095"/>
      <c r="AL2" s="449" t="s">
        <v>468</v>
      </c>
      <c r="AM2" s="167" t="s">
        <v>1</v>
      </c>
      <c r="AN2" s="1107" t="s">
        <v>7</v>
      </c>
      <c r="AO2" s="1108"/>
      <c r="AP2" s="1108"/>
      <c r="AQ2" s="1112"/>
      <c r="AR2" s="1104" t="s">
        <v>7</v>
      </c>
      <c r="AS2" s="1105"/>
      <c r="AT2" s="1105"/>
      <c r="AU2" s="1106"/>
      <c r="AV2" s="1111" t="s">
        <v>7</v>
      </c>
      <c r="AW2" s="1108"/>
      <c r="AX2" s="1108"/>
      <c r="AY2" s="1112"/>
      <c r="AZ2" s="1111" t="s">
        <v>7</v>
      </c>
      <c r="BA2" s="1108"/>
      <c r="BB2" s="1108"/>
      <c r="BC2" s="1112"/>
      <c r="BD2" s="1111" t="s">
        <v>7</v>
      </c>
      <c r="BE2" s="1108"/>
      <c r="BF2" s="1108"/>
      <c r="BG2" s="1112"/>
      <c r="BH2" s="1111" t="s">
        <v>7</v>
      </c>
      <c r="BI2" s="1108"/>
      <c r="BJ2" s="1108"/>
      <c r="BK2" s="1112"/>
      <c r="BL2" s="1097" t="s">
        <v>7</v>
      </c>
      <c r="BM2" s="1098"/>
      <c r="BN2" s="1098"/>
      <c r="BO2" s="1100"/>
      <c r="BP2" s="168" t="s">
        <v>6</v>
      </c>
      <c r="BQ2" s="1107" t="s">
        <v>19</v>
      </c>
      <c r="BR2" s="1108"/>
      <c r="BS2" s="1108"/>
      <c r="BT2" s="1108"/>
      <c r="BU2" s="1108"/>
      <c r="BV2" s="1108"/>
      <c r="BW2" s="1108"/>
      <c r="BX2" s="449" t="s">
        <v>468</v>
      </c>
    </row>
    <row r="3" spans="1:76" ht="15" customHeight="1">
      <c r="A3" s="1455" t="str">
        <f>IF(IBRF!B11="","",IBRF!B11)</f>
        <v>12</v>
      </c>
      <c r="B3" s="169"/>
      <c r="C3" s="170"/>
      <c r="D3" s="170"/>
      <c r="E3" s="171"/>
      <c r="F3" s="169"/>
      <c r="G3" s="170"/>
      <c r="H3" s="170"/>
      <c r="I3" s="171"/>
      <c r="J3" s="172"/>
      <c r="K3" s="170"/>
      <c r="L3" s="170"/>
      <c r="M3" s="173"/>
      <c r="N3" s="169"/>
      <c r="O3" s="170"/>
      <c r="P3" s="170"/>
      <c r="Q3" s="171"/>
      <c r="R3" s="172"/>
      <c r="S3" s="170"/>
      <c r="T3" s="170"/>
      <c r="U3" s="173"/>
      <c r="V3" s="169"/>
      <c r="W3" s="170"/>
      <c r="X3" s="170"/>
      <c r="Y3" s="171"/>
      <c r="Z3" s="172"/>
      <c r="AA3" s="170"/>
      <c r="AB3" s="174"/>
      <c r="AC3" s="173"/>
      <c r="AD3" s="1102" t="str">
        <f>IF(COUNT(B3:AC3)=0,"",COUNT(B3:AC3))</f>
        <v/>
      </c>
      <c r="AE3" s="169"/>
      <c r="AF3" s="170"/>
      <c r="AG3" s="170"/>
      <c r="AH3" s="170"/>
      <c r="AI3" s="170"/>
      <c r="AJ3" s="170"/>
      <c r="AK3" s="175"/>
      <c r="AL3" s="176"/>
      <c r="AM3" s="1471" t="str">
        <f>A3</f>
        <v>12</v>
      </c>
      <c r="AN3" s="169"/>
      <c r="AO3" s="170"/>
      <c r="AP3" s="170"/>
      <c r="AQ3" s="171"/>
      <c r="AR3" s="169"/>
      <c r="AS3" s="170"/>
      <c r="AT3" s="170"/>
      <c r="AU3" s="171"/>
      <c r="AV3" s="172"/>
      <c r="AW3" s="170"/>
      <c r="AX3" s="170"/>
      <c r="AY3" s="173"/>
      <c r="AZ3" s="169"/>
      <c r="BA3" s="170"/>
      <c r="BB3" s="170"/>
      <c r="BC3" s="171"/>
      <c r="BD3" s="172"/>
      <c r="BE3" s="170"/>
      <c r="BF3" s="170"/>
      <c r="BG3" s="173"/>
      <c r="BH3" s="169"/>
      <c r="BI3" s="170"/>
      <c r="BJ3" s="170"/>
      <c r="BK3" s="171"/>
      <c r="BL3" s="172"/>
      <c r="BM3" s="170"/>
      <c r="BN3" s="174"/>
      <c r="BO3" s="173"/>
      <c r="BP3" s="1102" t="str">
        <f>IF(COUNT(AN3:BO3)=0,"",COUNT(AN3:BO3))</f>
        <v/>
      </c>
      <c r="BQ3" s="169"/>
      <c r="BR3" s="170"/>
      <c r="BS3" s="170"/>
      <c r="BT3" s="170"/>
      <c r="BU3" s="170"/>
      <c r="BV3" s="170"/>
      <c r="BW3" s="175"/>
      <c r="BX3" s="176"/>
    </row>
    <row r="4" spans="1:76" ht="15" customHeight="1" thickBot="1">
      <c r="A4" s="1456"/>
      <c r="B4" s="177"/>
      <c r="C4" s="178"/>
      <c r="D4" s="178"/>
      <c r="E4" s="179"/>
      <c r="F4" s="177"/>
      <c r="G4" s="178"/>
      <c r="H4" s="178"/>
      <c r="I4" s="179"/>
      <c r="J4" s="180"/>
      <c r="K4" s="178"/>
      <c r="L4" s="178"/>
      <c r="M4" s="181"/>
      <c r="N4" s="177"/>
      <c r="O4" s="178"/>
      <c r="P4" s="178"/>
      <c r="Q4" s="179"/>
      <c r="R4" s="180"/>
      <c r="S4" s="178"/>
      <c r="T4" s="178"/>
      <c r="U4" s="181"/>
      <c r="V4" s="177"/>
      <c r="W4" s="178"/>
      <c r="X4" s="178"/>
      <c r="Y4" s="179"/>
      <c r="Z4" s="180"/>
      <c r="AA4" s="178"/>
      <c r="AB4" s="182"/>
      <c r="AC4" s="181"/>
      <c r="AD4" s="1103"/>
      <c r="AE4" s="177"/>
      <c r="AF4" s="178"/>
      <c r="AG4" s="178"/>
      <c r="AH4" s="178"/>
      <c r="AI4" s="178"/>
      <c r="AJ4" s="178"/>
      <c r="AK4" s="183"/>
      <c r="AL4" s="184"/>
      <c r="AM4" s="1472"/>
      <c r="AN4" s="177"/>
      <c r="AO4" s="178"/>
      <c r="AP4" s="178"/>
      <c r="AQ4" s="179"/>
      <c r="AR4" s="177"/>
      <c r="AS4" s="178"/>
      <c r="AT4" s="178"/>
      <c r="AU4" s="179"/>
      <c r="AV4" s="180"/>
      <c r="AW4" s="178"/>
      <c r="AX4" s="178"/>
      <c r="AY4" s="181"/>
      <c r="AZ4" s="177"/>
      <c r="BA4" s="178"/>
      <c r="BB4" s="178"/>
      <c r="BC4" s="179"/>
      <c r="BD4" s="180"/>
      <c r="BE4" s="178"/>
      <c r="BF4" s="178"/>
      <c r="BG4" s="181"/>
      <c r="BH4" s="177"/>
      <c r="BI4" s="178"/>
      <c r="BJ4" s="178"/>
      <c r="BK4" s="179"/>
      <c r="BL4" s="180"/>
      <c r="BM4" s="178"/>
      <c r="BN4" s="182"/>
      <c r="BO4" s="181"/>
      <c r="BP4" s="1103"/>
      <c r="BQ4" s="177"/>
      <c r="BR4" s="178"/>
      <c r="BS4" s="178"/>
      <c r="BT4" s="178"/>
      <c r="BU4" s="178"/>
      <c r="BV4" s="178"/>
      <c r="BW4" s="183"/>
      <c r="BX4" s="184"/>
    </row>
    <row r="5" spans="1:76" ht="15" customHeight="1">
      <c r="A5" s="1461" t="str">
        <f>IF(IBRF!B12="","",IBRF!B12)</f>
        <v>17</v>
      </c>
      <c r="B5" s="185"/>
      <c r="C5" s="186"/>
      <c r="D5" s="186"/>
      <c r="E5" s="171"/>
      <c r="F5" s="185"/>
      <c r="G5" s="186"/>
      <c r="H5" s="186"/>
      <c r="I5" s="171"/>
      <c r="J5" s="187"/>
      <c r="K5" s="186"/>
      <c r="L5" s="186"/>
      <c r="M5" s="173"/>
      <c r="N5" s="185"/>
      <c r="O5" s="186"/>
      <c r="P5" s="186"/>
      <c r="Q5" s="171"/>
      <c r="R5" s="187"/>
      <c r="S5" s="186"/>
      <c r="T5" s="186"/>
      <c r="U5" s="173"/>
      <c r="V5" s="185"/>
      <c r="W5" s="186"/>
      <c r="X5" s="186"/>
      <c r="Y5" s="171"/>
      <c r="Z5" s="187"/>
      <c r="AA5" s="186"/>
      <c r="AB5" s="188"/>
      <c r="AC5" s="173"/>
      <c r="AD5" s="1102" t="str">
        <f>IF(COUNT(B5:AC5)=0,"",COUNT(B5:AC5))</f>
        <v/>
      </c>
      <c r="AE5" s="185"/>
      <c r="AF5" s="186"/>
      <c r="AG5" s="186"/>
      <c r="AH5" s="186"/>
      <c r="AI5" s="186"/>
      <c r="AJ5" s="186"/>
      <c r="AK5" s="189"/>
      <c r="AL5" s="176"/>
      <c r="AM5" s="1090" t="str">
        <f>A5</f>
        <v>17</v>
      </c>
      <c r="AN5" s="185"/>
      <c r="AO5" s="186"/>
      <c r="AP5" s="186"/>
      <c r="AQ5" s="171"/>
      <c r="AR5" s="185"/>
      <c r="AS5" s="186"/>
      <c r="AT5" s="186"/>
      <c r="AU5" s="171"/>
      <c r="AV5" s="187"/>
      <c r="AW5" s="186"/>
      <c r="AX5" s="186"/>
      <c r="AY5" s="173"/>
      <c r="AZ5" s="185"/>
      <c r="BA5" s="186"/>
      <c r="BB5" s="186"/>
      <c r="BC5" s="171"/>
      <c r="BD5" s="187"/>
      <c r="BE5" s="186"/>
      <c r="BF5" s="186"/>
      <c r="BG5" s="173"/>
      <c r="BH5" s="185"/>
      <c r="BI5" s="186"/>
      <c r="BJ5" s="186"/>
      <c r="BK5" s="171"/>
      <c r="BL5" s="187"/>
      <c r="BM5" s="186"/>
      <c r="BN5" s="188"/>
      <c r="BO5" s="173"/>
      <c r="BP5" s="1102" t="str">
        <f>IF(COUNT(AN5:BO5)=0,"",COUNT(AN5:BO5))</f>
        <v/>
      </c>
      <c r="BQ5" s="185"/>
      <c r="BR5" s="186"/>
      <c r="BS5" s="186"/>
      <c r="BT5" s="186"/>
      <c r="BU5" s="186"/>
      <c r="BV5" s="186"/>
      <c r="BW5" s="189"/>
      <c r="BX5" s="176"/>
    </row>
    <row r="6" spans="1:76" ht="15" customHeight="1" thickBot="1">
      <c r="A6" s="1462"/>
      <c r="B6" s="190"/>
      <c r="C6" s="191"/>
      <c r="D6" s="191"/>
      <c r="E6" s="179"/>
      <c r="F6" s="190"/>
      <c r="G6" s="191"/>
      <c r="H6" s="191"/>
      <c r="I6" s="179"/>
      <c r="J6" s="192"/>
      <c r="K6" s="191"/>
      <c r="L6" s="191"/>
      <c r="M6" s="181"/>
      <c r="N6" s="190"/>
      <c r="O6" s="191"/>
      <c r="P6" s="191"/>
      <c r="Q6" s="179"/>
      <c r="R6" s="192"/>
      <c r="S6" s="191"/>
      <c r="T6" s="191"/>
      <c r="U6" s="181"/>
      <c r="V6" s="190"/>
      <c r="W6" s="191"/>
      <c r="X6" s="191"/>
      <c r="Y6" s="179"/>
      <c r="Z6" s="192"/>
      <c r="AA6" s="191"/>
      <c r="AB6" s="193"/>
      <c r="AC6" s="181"/>
      <c r="AD6" s="1103"/>
      <c r="AE6" s="190"/>
      <c r="AF6" s="191"/>
      <c r="AG6" s="191"/>
      <c r="AH6" s="191"/>
      <c r="AI6" s="191"/>
      <c r="AJ6" s="191"/>
      <c r="AK6" s="194"/>
      <c r="AL6" s="184"/>
      <c r="AM6" s="1091"/>
      <c r="AN6" s="190"/>
      <c r="AO6" s="191"/>
      <c r="AP6" s="191"/>
      <c r="AQ6" s="179"/>
      <c r="AR6" s="190"/>
      <c r="AS6" s="191"/>
      <c r="AT6" s="191"/>
      <c r="AU6" s="179"/>
      <c r="AV6" s="192"/>
      <c r="AW6" s="191"/>
      <c r="AX6" s="191"/>
      <c r="AY6" s="181"/>
      <c r="AZ6" s="190"/>
      <c r="BA6" s="191"/>
      <c r="BB6" s="191"/>
      <c r="BC6" s="179"/>
      <c r="BD6" s="192"/>
      <c r="BE6" s="191"/>
      <c r="BF6" s="191"/>
      <c r="BG6" s="181"/>
      <c r="BH6" s="190"/>
      <c r="BI6" s="191"/>
      <c r="BJ6" s="191"/>
      <c r="BK6" s="179"/>
      <c r="BL6" s="192"/>
      <c r="BM6" s="191"/>
      <c r="BN6" s="193"/>
      <c r="BO6" s="181"/>
      <c r="BP6" s="1103"/>
      <c r="BQ6" s="190"/>
      <c r="BR6" s="191"/>
      <c r="BS6" s="191"/>
      <c r="BT6" s="191"/>
      <c r="BU6" s="191"/>
      <c r="BV6" s="191"/>
      <c r="BW6" s="194"/>
      <c r="BX6" s="184"/>
    </row>
    <row r="7" spans="1:76" ht="15" customHeight="1">
      <c r="A7" s="1455" t="str">
        <f>IF(IBRF!B13="","",IBRF!B13)</f>
        <v>1949</v>
      </c>
      <c r="B7" s="169"/>
      <c r="C7" s="170"/>
      <c r="D7" s="170"/>
      <c r="E7" s="171"/>
      <c r="F7" s="169"/>
      <c r="G7" s="170"/>
      <c r="H7" s="170"/>
      <c r="I7" s="171"/>
      <c r="J7" s="172"/>
      <c r="K7" s="170"/>
      <c r="L7" s="170"/>
      <c r="M7" s="173"/>
      <c r="N7" s="169"/>
      <c r="O7" s="170"/>
      <c r="P7" s="170"/>
      <c r="Q7" s="171"/>
      <c r="R7" s="172"/>
      <c r="S7" s="170"/>
      <c r="T7" s="170"/>
      <c r="U7" s="173"/>
      <c r="V7" s="169"/>
      <c r="W7" s="170"/>
      <c r="X7" s="170"/>
      <c r="Y7" s="171"/>
      <c r="Z7" s="172"/>
      <c r="AA7" s="170"/>
      <c r="AB7" s="174"/>
      <c r="AC7" s="173"/>
      <c r="AD7" s="1102" t="str">
        <f>IF(COUNT(B7:AC7)=0,"",COUNT(B7:AC7))</f>
        <v/>
      </c>
      <c r="AE7" s="169"/>
      <c r="AF7" s="170"/>
      <c r="AG7" s="170"/>
      <c r="AH7" s="170"/>
      <c r="AI7" s="170"/>
      <c r="AJ7" s="170"/>
      <c r="AK7" s="175"/>
      <c r="AL7" s="176"/>
      <c r="AM7" s="1092" t="str">
        <f>A7</f>
        <v>1949</v>
      </c>
      <c r="AN7" s="195"/>
      <c r="AO7" s="170"/>
      <c r="AP7" s="170"/>
      <c r="AQ7" s="171"/>
      <c r="AR7" s="169"/>
      <c r="AS7" s="170"/>
      <c r="AT7" s="170"/>
      <c r="AU7" s="171"/>
      <c r="AV7" s="172"/>
      <c r="AW7" s="170"/>
      <c r="AX7" s="170"/>
      <c r="AY7" s="173"/>
      <c r="AZ7" s="169"/>
      <c r="BA7" s="170"/>
      <c r="BB7" s="170"/>
      <c r="BC7" s="171"/>
      <c r="BD7" s="172"/>
      <c r="BE7" s="170"/>
      <c r="BF7" s="170"/>
      <c r="BG7" s="173"/>
      <c r="BH7" s="169"/>
      <c r="BI7" s="170"/>
      <c r="BJ7" s="170"/>
      <c r="BK7" s="171"/>
      <c r="BL7" s="172"/>
      <c r="BM7" s="170"/>
      <c r="BN7" s="174"/>
      <c r="BO7" s="173"/>
      <c r="BP7" s="1102" t="str">
        <f>IF(COUNT(AN7:BO7)=0,"",COUNT(AN7:BO7))</f>
        <v/>
      </c>
      <c r="BQ7" s="169"/>
      <c r="BR7" s="170"/>
      <c r="BS7" s="170"/>
      <c r="BT7" s="170"/>
      <c r="BU7" s="170"/>
      <c r="BV7" s="170"/>
      <c r="BW7" s="175"/>
      <c r="BX7" s="176"/>
    </row>
    <row r="8" spans="1:76" ht="15" customHeight="1" thickBot="1">
      <c r="A8" s="1456"/>
      <c r="B8" s="177"/>
      <c r="C8" s="178"/>
      <c r="D8" s="178"/>
      <c r="E8" s="179"/>
      <c r="F8" s="177"/>
      <c r="G8" s="178"/>
      <c r="H8" s="178"/>
      <c r="I8" s="179"/>
      <c r="J8" s="180"/>
      <c r="K8" s="178"/>
      <c r="L8" s="178"/>
      <c r="M8" s="181"/>
      <c r="N8" s="177"/>
      <c r="O8" s="178"/>
      <c r="P8" s="178"/>
      <c r="Q8" s="179"/>
      <c r="R8" s="180"/>
      <c r="S8" s="178"/>
      <c r="T8" s="178"/>
      <c r="U8" s="181"/>
      <c r="V8" s="177"/>
      <c r="W8" s="178"/>
      <c r="X8" s="178"/>
      <c r="Y8" s="179"/>
      <c r="Z8" s="180"/>
      <c r="AA8" s="178"/>
      <c r="AB8" s="182"/>
      <c r="AC8" s="181"/>
      <c r="AD8" s="1103"/>
      <c r="AE8" s="177"/>
      <c r="AF8" s="178"/>
      <c r="AG8" s="178"/>
      <c r="AH8" s="178"/>
      <c r="AI8" s="178"/>
      <c r="AJ8" s="178"/>
      <c r="AK8" s="183"/>
      <c r="AL8" s="184"/>
      <c r="AM8" s="1093"/>
      <c r="AN8" s="196"/>
      <c r="AO8" s="178"/>
      <c r="AP8" s="178"/>
      <c r="AQ8" s="179"/>
      <c r="AR8" s="177"/>
      <c r="AS8" s="178"/>
      <c r="AT8" s="178"/>
      <c r="AU8" s="179"/>
      <c r="AV8" s="180"/>
      <c r="AW8" s="178"/>
      <c r="AX8" s="178"/>
      <c r="AY8" s="181"/>
      <c r="AZ8" s="177"/>
      <c r="BA8" s="178"/>
      <c r="BB8" s="178"/>
      <c r="BC8" s="179"/>
      <c r="BD8" s="180"/>
      <c r="BE8" s="178"/>
      <c r="BF8" s="178"/>
      <c r="BG8" s="181"/>
      <c r="BH8" s="177"/>
      <c r="BI8" s="178"/>
      <c r="BJ8" s="178"/>
      <c r="BK8" s="179"/>
      <c r="BL8" s="180"/>
      <c r="BM8" s="178"/>
      <c r="BN8" s="182"/>
      <c r="BO8" s="181"/>
      <c r="BP8" s="1103"/>
      <c r="BQ8" s="177"/>
      <c r="BR8" s="178"/>
      <c r="BS8" s="178"/>
      <c r="BT8" s="178"/>
      <c r="BU8" s="178"/>
      <c r="BV8" s="178"/>
      <c r="BW8" s="183"/>
      <c r="BX8" s="184"/>
    </row>
    <row r="9" spans="1:76" ht="15" customHeight="1">
      <c r="A9" s="1461" t="str">
        <f>IF(IBRF!B14="","",IBRF!B14)</f>
        <v>23</v>
      </c>
      <c r="B9" s="185"/>
      <c r="C9" s="186"/>
      <c r="D9" s="186"/>
      <c r="E9" s="171"/>
      <c r="F9" s="185"/>
      <c r="G9" s="186"/>
      <c r="H9" s="186"/>
      <c r="I9" s="171"/>
      <c r="J9" s="187"/>
      <c r="K9" s="186"/>
      <c r="L9" s="186"/>
      <c r="M9" s="173"/>
      <c r="N9" s="185"/>
      <c r="O9" s="186"/>
      <c r="P9" s="186"/>
      <c r="Q9" s="171"/>
      <c r="R9" s="187"/>
      <c r="S9" s="186"/>
      <c r="T9" s="186"/>
      <c r="U9" s="173"/>
      <c r="V9" s="185"/>
      <c r="W9" s="186"/>
      <c r="X9" s="186"/>
      <c r="Y9" s="171"/>
      <c r="Z9" s="187"/>
      <c r="AA9" s="186"/>
      <c r="AB9" s="188"/>
      <c r="AC9" s="173"/>
      <c r="AD9" s="1102" t="str">
        <f>IF(COUNT(B9:AC9)=0,"",COUNT(B9:AC9))</f>
        <v/>
      </c>
      <c r="AE9" s="185"/>
      <c r="AF9" s="186"/>
      <c r="AG9" s="186"/>
      <c r="AH9" s="186"/>
      <c r="AI9" s="186"/>
      <c r="AJ9" s="186"/>
      <c r="AK9" s="189"/>
      <c r="AL9" s="176"/>
      <c r="AM9" s="1090" t="str">
        <f>A9</f>
        <v>23</v>
      </c>
      <c r="AN9" s="185"/>
      <c r="AO9" s="186"/>
      <c r="AP9" s="186"/>
      <c r="AQ9" s="171"/>
      <c r="AR9" s="185"/>
      <c r="AS9" s="186"/>
      <c r="AT9" s="186"/>
      <c r="AU9" s="171"/>
      <c r="AV9" s="187"/>
      <c r="AW9" s="186"/>
      <c r="AX9" s="186"/>
      <c r="AY9" s="173"/>
      <c r="AZ9" s="185"/>
      <c r="BA9" s="186"/>
      <c r="BB9" s="186"/>
      <c r="BC9" s="171"/>
      <c r="BD9" s="187"/>
      <c r="BE9" s="186"/>
      <c r="BF9" s="186"/>
      <c r="BG9" s="173"/>
      <c r="BH9" s="185"/>
      <c r="BI9" s="186"/>
      <c r="BJ9" s="186"/>
      <c r="BK9" s="171"/>
      <c r="BL9" s="187"/>
      <c r="BM9" s="186"/>
      <c r="BN9" s="188"/>
      <c r="BO9" s="173"/>
      <c r="BP9" s="1102" t="str">
        <f>IF(COUNT(AN9:BO9)=0,"",COUNT(AN9:BO9))</f>
        <v/>
      </c>
      <c r="BQ9" s="185"/>
      <c r="BR9" s="186"/>
      <c r="BS9" s="186"/>
      <c r="BT9" s="186"/>
      <c r="BU9" s="186"/>
      <c r="BV9" s="186"/>
      <c r="BW9" s="189"/>
      <c r="BX9" s="176"/>
    </row>
    <row r="10" spans="1:76" ht="15" customHeight="1" thickBot="1">
      <c r="A10" s="1462"/>
      <c r="B10" s="190"/>
      <c r="C10" s="191"/>
      <c r="D10" s="191"/>
      <c r="E10" s="179"/>
      <c r="F10" s="190"/>
      <c r="G10" s="191"/>
      <c r="H10" s="191"/>
      <c r="I10" s="179"/>
      <c r="J10" s="192"/>
      <c r="K10" s="191"/>
      <c r="L10" s="191"/>
      <c r="M10" s="181"/>
      <c r="N10" s="190"/>
      <c r="O10" s="191"/>
      <c r="P10" s="191"/>
      <c r="Q10" s="179"/>
      <c r="R10" s="192"/>
      <c r="S10" s="191"/>
      <c r="T10" s="191"/>
      <c r="U10" s="181"/>
      <c r="V10" s="190"/>
      <c r="W10" s="191"/>
      <c r="X10" s="191"/>
      <c r="Y10" s="179"/>
      <c r="Z10" s="192"/>
      <c r="AA10" s="191"/>
      <c r="AB10" s="193"/>
      <c r="AC10" s="181"/>
      <c r="AD10" s="1103"/>
      <c r="AE10" s="190"/>
      <c r="AF10" s="191"/>
      <c r="AG10" s="191"/>
      <c r="AH10" s="191"/>
      <c r="AI10" s="191"/>
      <c r="AJ10" s="191"/>
      <c r="AK10" s="194"/>
      <c r="AL10" s="184"/>
      <c r="AM10" s="1091"/>
      <c r="AN10" s="190"/>
      <c r="AO10" s="191"/>
      <c r="AP10" s="191"/>
      <c r="AQ10" s="179"/>
      <c r="AR10" s="190"/>
      <c r="AS10" s="191"/>
      <c r="AT10" s="191"/>
      <c r="AU10" s="179"/>
      <c r="AV10" s="192"/>
      <c r="AW10" s="191"/>
      <c r="AX10" s="191"/>
      <c r="AY10" s="181"/>
      <c r="AZ10" s="190"/>
      <c r="BA10" s="191"/>
      <c r="BB10" s="191"/>
      <c r="BC10" s="179"/>
      <c r="BD10" s="192"/>
      <c r="BE10" s="191"/>
      <c r="BF10" s="191"/>
      <c r="BG10" s="181"/>
      <c r="BH10" s="190"/>
      <c r="BI10" s="191"/>
      <c r="BJ10" s="191"/>
      <c r="BK10" s="179"/>
      <c r="BL10" s="192"/>
      <c r="BM10" s="191"/>
      <c r="BN10" s="193"/>
      <c r="BO10" s="181"/>
      <c r="BP10" s="1103"/>
      <c r="BQ10" s="190"/>
      <c r="BR10" s="191"/>
      <c r="BS10" s="191"/>
      <c r="BT10" s="191"/>
      <c r="BU10" s="191"/>
      <c r="BV10" s="191"/>
      <c r="BW10" s="194"/>
      <c r="BX10" s="184"/>
    </row>
    <row r="11" spans="1:76" ht="15" customHeight="1">
      <c r="A11" s="1455" t="str">
        <f>IF(IBRF!B15="","",IBRF!B15)</f>
        <v>256</v>
      </c>
      <c r="B11" s="169"/>
      <c r="C11" s="170"/>
      <c r="D11" s="170"/>
      <c r="E11" s="171"/>
      <c r="F11" s="169"/>
      <c r="G11" s="170"/>
      <c r="H11" s="170"/>
      <c r="I11" s="171"/>
      <c r="J11" s="172"/>
      <c r="K11" s="170"/>
      <c r="L11" s="170"/>
      <c r="M11" s="173"/>
      <c r="N11" s="169"/>
      <c r="O11" s="170"/>
      <c r="P11" s="170"/>
      <c r="Q11" s="171"/>
      <c r="R11" s="172"/>
      <c r="S11" s="170"/>
      <c r="T11" s="170"/>
      <c r="U11" s="173"/>
      <c r="V11" s="169"/>
      <c r="W11" s="170"/>
      <c r="X11" s="170"/>
      <c r="Y11" s="171"/>
      <c r="Z11" s="172"/>
      <c r="AA11" s="170"/>
      <c r="AB11" s="174"/>
      <c r="AC11" s="173"/>
      <c r="AD11" s="1102" t="str">
        <f>IF(COUNT(B11:AC11)=0,"",COUNT(B11:AC11))</f>
        <v/>
      </c>
      <c r="AE11" s="169"/>
      <c r="AF11" s="170"/>
      <c r="AG11" s="170"/>
      <c r="AH11" s="170"/>
      <c r="AI11" s="170"/>
      <c r="AJ11" s="170"/>
      <c r="AK11" s="175"/>
      <c r="AL11" s="176"/>
      <c r="AM11" s="1092" t="str">
        <f>A11</f>
        <v>256</v>
      </c>
      <c r="AN11" s="195"/>
      <c r="AO11" s="170"/>
      <c r="AP11" s="170"/>
      <c r="AQ11" s="171"/>
      <c r="AR11" s="169"/>
      <c r="AS11" s="170"/>
      <c r="AT11" s="170"/>
      <c r="AU11" s="171"/>
      <c r="AV11" s="172"/>
      <c r="AW11" s="170"/>
      <c r="AX11" s="170"/>
      <c r="AY11" s="173"/>
      <c r="AZ11" s="169"/>
      <c r="BA11" s="170"/>
      <c r="BB11" s="170"/>
      <c r="BC11" s="171"/>
      <c r="BD11" s="172"/>
      <c r="BE11" s="170"/>
      <c r="BF11" s="170"/>
      <c r="BG11" s="173"/>
      <c r="BH11" s="169"/>
      <c r="BI11" s="170"/>
      <c r="BJ11" s="170"/>
      <c r="BK11" s="171"/>
      <c r="BL11" s="172"/>
      <c r="BM11" s="170"/>
      <c r="BN11" s="174"/>
      <c r="BO11" s="173"/>
      <c r="BP11" s="1102" t="str">
        <f>IF(COUNT(AN11:BO11)=0,"",COUNT(AN11:BO11))</f>
        <v/>
      </c>
      <c r="BQ11" s="169"/>
      <c r="BR11" s="170"/>
      <c r="BS11" s="170"/>
      <c r="BT11" s="170"/>
      <c r="BU11" s="170"/>
      <c r="BV11" s="170"/>
      <c r="BW11" s="175"/>
      <c r="BX11" s="176"/>
    </row>
    <row r="12" spans="1:76" ht="15" customHeight="1" thickBot="1">
      <c r="A12" s="1456"/>
      <c r="B12" s="177"/>
      <c r="C12" s="178"/>
      <c r="D12" s="178"/>
      <c r="E12" s="179"/>
      <c r="F12" s="177"/>
      <c r="G12" s="178"/>
      <c r="H12" s="178"/>
      <c r="I12" s="179"/>
      <c r="J12" s="180"/>
      <c r="K12" s="178"/>
      <c r="L12" s="178"/>
      <c r="M12" s="181"/>
      <c r="N12" s="177"/>
      <c r="O12" s="178"/>
      <c r="P12" s="178"/>
      <c r="Q12" s="179"/>
      <c r="R12" s="180"/>
      <c r="S12" s="178"/>
      <c r="T12" s="178"/>
      <c r="U12" s="181"/>
      <c r="V12" s="177"/>
      <c r="W12" s="178"/>
      <c r="X12" s="178"/>
      <c r="Y12" s="179"/>
      <c r="Z12" s="180"/>
      <c r="AA12" s="178"/>
      <c r="AB12" s="182"/>
      <c r="AC12" s="181"/>
      <c r="AD12" s="1103"/>
      <c r="AE12" s="177"/>
      <c r="AF12" s="178"/>
      <c r="AG12" s="178"/>
      <c r="AH12" s="178"/>
      <c r="AI12" s="178"/>
      <c r="AJ12" s="178"/>
      <c r="AK12" s="183"/>
      <c r="AL12" s="184"/>
      <c r="AM12" s="1093"/>
      <c r="AN12" s="196"/>
      <c r="AO12" s="178"/>
      <c r="AP12" s="178"/>
      <c r="AQ12" s="179"/>
      <c r="AR12" s="177"/>
      <c r="AS12" s="178"/>
      <c r="AT12" s="178"/>
      <c r="AU12" s="179"/>
      <c r="AV12" s="180"/>
      <c r="AW12" s="178"/>
      <c r="AX12" s="178"/>
      <c r="AY12" s="181"/>
      <c r="AZ12" s="177"/>
      <c r="BA12" s="178"/>
      <c r="BB12" s="178"/>
      <c r="BC12" s="179"/>
      <c r="BD12" s="180"/>
      <c r="BE12" s="178"/>
      <c r="BF12" s="178"/>
      <c r="BG12" s="181"/>
      <c r="BH12" s="177"/>
      <c r="BI12" s="178"/>
      <c r="BJ12" s="178"/>
      <c r="BK12" s="179"/>
      <c r="BL12" s="180"/>
      <c r="BM12" s="178"/>
      <c r="BN12" s="182"/>
      <c r="BO12" s="181"/>
      <c r="BP12" s="1103"/>
      <c r="BQ12" s="177"/>
      <c r="BR12" s="178"/>
      <c r="BS12" s="178"/>
      <c r="BT12" s="178"/>
      <c r="BU12" s="178"/>
      <c r="BV12" s="178"/>
      <c r="BW12" s="183"/>
      <c r="BX12" s="184"/>
    </row>
    <row r="13" spans="1:76" ht="15" customHeight="1">
      <c r="A13" s="1461" t="str">
        <f>IF(IBRF!B16="","",IBRF!B16)</f>
        <v>303</v>
      </c>
      <c r="B13" s="185"/>
      <c r="C13" s="186"/>
      <c r="D13" s="186"/>
      <c r="E13" s="171"/>
      <c r="F13" s="185"/>
      <c r="G13" s="186"/>
      <c r="H13" s="186"/>
      <c r="I13" s="171"/>
      <c r="J13" s="187"/>
      <c r="K13" s="186"/>
      <c r="L13" s="186"/>
      <c r="M13" s="173"/>
      <c r="N13" s="185"/>
      <c r="O13" s="186"/>
      <c r="P13" s="186"/>
      <c r="Q13" s="171"/>
      <c r="R13" s="187"/>
      <c r="S13" s="186"/>
      <c r="T13" s="186"/>
      <c r="U13" s="173"/>
      <c r="V13" s="185"/>
      <c r="W13" s="186"/>
      <c r="X13" s="186"/>
      <c r="Y13" s="171"/>
      <c r="Z13" s="187"/>
      <c r="AA13" s="186"/>
      <c r="AB13" s="188"/>
      <c r="AC13" s="173"/>
      <c r="AD13" s="1102" t="str">
        <f>IF(COUNT(B13:AC13)=0,"",COUNT(B13:AC13))</f>
        <v/>
      </c>
      <c r="AE13" s="185"/>
      <c r="AF13" s="186"/>
      <c r="AG13" s="186"/>
      <c r="AH13" s="186"/>
      <c r="AI13" s="186"/>
      <c r="AJ13" s="186"/>
      <c r="AK13" s="189"/>
      <c r="AL13" s="176"/>
      <c r="AM13" s="1090" t="str">
        <f>A13</f>
        <v>303</v>
      </c>
      <c r="AN13" s="185"/>
      <c r="AO13" s="186"/>
      <c r="AP13" s="186"/>
      <c r="AQ13" s="171"/>
      <c r="AR13" s="185"/>
      <c r="AS13" s="186"/>
      <c r="AT13" s="186"/>
      <c r="AU13" s="171"/>
      <c r="AV13" s="187"/>
      <c r="AW13" s="186"/>
      <c r="AX13" s="186"/>
      <c r="AY13" s="173"/>
      <c r="AZ13" s="185"/>
      <c r="BA13" s="186"/>
      <c r="BB13" s="186"/>
      <c r="BC13" s="171"/>
      <c r="BD13" s="187"/>
      <c r="BE13" s="186"/>
      <c r="BF13" s="186"/>
      <c r="BG13" s="173"/>
      <c r="BH13" s="185"/>
      <c r="BI13" s="186"/>
      <c r="BJ13" s="186"/>
      <c r="BK13" s="171"/>
      <c r="BL13" s="187"/>
      <c r="BM13" s="186"/>
      <c r="BN13" s="188"/>
      <c r="BO13" s="173"/>
      <c r="BP13" s="1102" t="str">
        <f>IF(COUNT(AN13:BO13)=0,"",COUNT(AN13:BO13))</f>
        <v/>
      </c>
      <c r="BQ13" s="185"/>
      <c r="BR13" s="186"/>
      <c r="BS13" s="186"/>
      <c r="BT13" s="186"/>
      <c r="BU13" s="186"/>
      <c r="BV13" s="186"/>
      <c r="BW13" s="189"/>
      <c r="BX13" s="176"/>
    </row>
    <row r="14" spans="1:76" ht="15" customHeight="1" thickBot="1">
      <c r="A14" s="1462"/>
      <c r="B14" s="190"/>
      <c r="C14" s="191"/>
      <c r="D14" s="191"/>
      <c r="E14" s="179"/>
      <c r="F14" s="190"/>
      <c r="G14" s="191"/>
      <c r="H14" s="191"/>
      <c r="I14" s="179"/>
      <c r="J14" s="192"/>
      <c r="K14" s="191"/>
      <c r="L14" s="191"/>
      <c r="M14" s="181"/>
      <c r="N14" s="190"/>
      <c r="O14" s="191"/>
      <c r="P14" s="191"/>
      <c r="Q14" s="179"/>
      <c r="R14" s="192"/>
      <c r="S14" s="191"/>
      <c r="T14" s="191"/>
      <c r="U14" s="181"/>
      <c r="V14" s="190"/>
      <c r="W14" s="191"/>
      <c r="X14" s="191"/>
      <c r="Y14" s="179"/>
      <c r="Z14" s="192"/>
      <c r="AA14" s="191"/>
      <c r="AB14" s="193"/>
      <c r="AC14" s="181"/>
      <c r="AD14" s="1103"/>
      <c r="AE14" s="190"/>
      <c r="AF14" s="191"/>
      <c r="AG14" s="191"/>
      <c r="AH14" s="191"/>
      <c r="AI14" s="191"/>
      <c r="AJ14" s="191"/>
      <c r="AK14" s="194"/>
      <c r="AL14" s="184"/>
      <c r="AM14" s="1091"/>
      <c r="AN14" s="190"/>
      <c r="AO14" s="191"/>
      <c r="AP14" s="191"/>
      <c r="AQ14" s="179"/>
      <c r="AR14" s="190"/>
      <c r="AS14" s="191"/>
      <c r="AT14" s="191"/>
      <c r="AU14" s="179"/>
      <c r="AV14" s="192"/>
      <c r="AW14" s="191"/>
      <c r="AX14" s="191"/>
      <c r="AY14" s="181"/>
      <c r="AZ14" s="190"/>
      <c r="BA14" s="191"/>
      <c r="BB14" s="191"/>
      <c r="BC14" s="179"/>
      <c r="BD14" s="192"/>
      <c r="BE14" s="191"/>
      <c r="BF14" s="191"/>
      <c r="BG14" s="181"/>
      <c r="BH14" s="190"/>
      <c r="BI14" s="191"/>
      <c r="BJ14" s="191"/>
      <c r="BK14" s="179"/>
      <c r="BL14" s="192"/>
      <c r="BM14" s="191"/>
      <c r="BN14" s="193"/>
      <c r="BO14" s="181"/>
      <c r="BP14" s="1103"/>
      <c r="BQ14" s="190"/>
      <c r="BR14" s="191"/>
      <c r="BS14" s="191"/>
      <c r="BT14" s="191"/>
      <c r="BU14" s="191"/>
      <c r="BV14" s="191"/>
      <c r="BW14" s="194"/>
      <c r="BX14" s="184"/>
    </row>
    <row r="15" spans="1:76" ht="15" customHeight="1">
      <c r="A15" s="1455" t="str">
        <f>IF(IBRF!B17="","",IBRF!B17)</f>
        <v>362</v>
      </c>
      <c r="B15" s="169"/>
      <c r="C15" s="170"/>
      <c r="D15" s="170"/>
      <c r="E15" s="171"/>
      <c r="F15" s="169"/>
      <c r="G15" s="170"/>
      <c r="H15" s="170"/>
      <c r="I15" s="171"/>
      <c r="J15" s="172"/>
      <c r="K15" s="170"/>
      <c r="L15" s="170"/>
      <c r="M15" s="173"/>
      <c r="N15" s="169"/>
      <c r="O15" s="170"/>
      <c r="P15" s="170"/>
      <c r="Q15" s="171"/>
      <c r="R15" s="172"/>
      <c r="S15" s="170"/>
      <c r="T15" s="170"/>
      <c r="U15" s="173"/>
      <c r="V15" s="169"/>
      <c r="W15" s="170"/>
      <c r="X15" s="170"/>
      <c r="Y15" s="171"/>
      <c r="Z15" s="172"/>
      <c r="AA15" s="170"/>
      <c r="AB15" s="174"/>
      <c r="AC15" s="173"/>
      <c r="AD15" s="1102" t="str">
        <f>IF(COUNT(B15:AC15)=0,"",COUNT(B15:AC15))</f>
        <v/>
      </c>
      <c r="AE15" s="169"/>
      <c r="AF15" s="170"/>
      <c r="AG15" s="170"/>
      <c r="AH15" s="170"/>
      <c r="AI15" s="170"/>
      <c r="AJ15" s="170"/>
      <c r="AK15" s="175"/>
      <c r="AL15" s="176"/>
      <c r="AM15" s="1092" t="str">
        <f>A15</f>
        <v>362</v>
      </c>
      <c r="AN15" s="195"/>
      <c r="AO15" s="170"/>
      <c r="AP15" s="170"/>
      <c r="AQ15" s="171"/>
      <c r="AR15" s="169"/>
      <c r="AS15" s="170"/>
      <c r="AT15" s="170"/>
      <c r="AU15" s="171"/>
      <c r="AV15" s="172"/>
      <c r="AW15" s="170"/>
      <c r="AX15" s="170"/>
      <c r="AY15" s="173"/>
      <c r="AZ15" s="169"/>
      <c r="BA15" s="170"/>
      <c r="BB15" s="170"/>
      <c r="BC15" s="171"/>
      <c r="BD15" s="172"/>
      <c r="BE15" s="170"/>
      <c r="BF15" s="170"/>
      <c r="BG15" s="173"/>
      <c r="BH15" s="169"/>
      <c r="BI15" s="170"/>
      <c r="BJ15" s="170"/>
      <c r="BK15" s="171"/>
      <c r="BL15" s="172"/>
      <c r="BM15" s="170"/>
      <c r="BN15" s="174"/>
      <c r="BO15" s="173"/>
      <c r="BP15" s="1102" t="str">
        <f>IF(COUNT(AN15:BO15)=0,"",COUNT(AN15:BO15))</f>
        <v/>
      </c>
      <c r="BQ15" s="169"/>
      <c r="BR15" s="170"/>
      <c r="BS15" s="170"/>
      <c r="BT15" s="170"/>
      <c r="BU15" s="170"/>
      <c r="BV15" s="170"/>
      <c r="BW15" s="175"/>
      <c r="BX15" s="176"/>
    </row>
    <row r="16" spans="1:76" ht="15" customHeight="1" thickBot="1">
      <c r="A16" s="1456"/>
      <c r="B16" s="177"/>
      <c r="C16" s="178"/>
      <c r="D16" s="178"/>
      <c r="E16" s="179"/>
      <c r="F16" s="177"/>
      <c r="G16" s="178"/>
      <c r="H16" s="178"/>
      <c r="I16" s="179"/>
      <c r="J16" s="180"/>
      <c r="K16" s="178"/>
      <c r="L16" s="178"/>
      <c r="M16" s="181"/>
      <c r="N16" s="177"/>
      <c r="O16" s="178"/>
      <c r="P16" s="178"/>
      <c r="Q16" s="179"/>
      <c r="R16" s="180"/>
      <c r="S16" s="178"/>
      <c r="T16" s="178"/>
      <c r="U16" s="181"/>
      <c r="V16" s="177"/>
      <c r="W16" s="178"/>
      <c r="X16" s="178"/>
      <c r="Y16" s="179"/>
      <c r="Z16" s="180"/>
      <c r="AA16" s="178"/>
      <c r="AB16" s="182"/>
      <c r="AC16" s="181"/>
      <c r="AD16" s="1103"/>
      <c r="AE16" s="177"/>
      <c r="AF16" s="178"/>
      <c r="AG16" s="178"/>
      <c r="AH16" s="178"/>
      <c r="AI16" s="178"/>
      <c r="AJ16" s="178"/>
      <c r="AK16" s="183"/>
      <c r="AL16" s="184"/>
      <c r="AM16" s="1093"/>
      <c r="AN16" s="196"/>
      <c r="AO16" s="178"/>
      <c r="AP16" s="178"/>
      <c r="AQ16" s="179"/>
      <c r="AR16" s="177"/>
      <c r="AS16" s="178"/>
      <c r="AT16" s="178"/>
      <c r="AU16" s="179"/>
      <c r="AV16" s="180"/>
      <c r="AW16" s="178"/>
      <c r="AX16" s="178"/>
      <c r="AY16" s="181"/>
      <c r="AZ16" s="177"/>
      <c r="BA16" s="178"/>
      <c r="BB16" s="178"/>
      <c r="BC16" s="179"/>
      <c r="BD16" s="180"/>
      <c r="BE16" s="178"/>
      <c r="BF16" s="178"/>
      <c r="BG16" s="181"/>
      <c r="BH16" s="177"/>
      <c r="BI16" s="178"/>
      <c r="BJ16" s="178"/>
      <c r="BK16" s="179"/>
      <c r="BL16" s="180"/>
      <c r="BM16" s="178"/>
      <c r="BN16" s="182"/>
      <c r="BO16" s="181"/>
      <c r="BP16" s="1103"/>
      <c r="BQ16" s="177"/>
      <c r="BR16" s="178"/>
      <c r="BS16" s="178"/>
      <c r="BT16" s="178"/>
      <c r="BU16" s="178"/>
      <c r="BV16" s="178"/>
      <c r="BW16" s="183"/>
      <c r="BX16" s="184"/>
    </row>
    <row r="17" spans="1:76" ht="15" customHeight="1">
      <c r="A17" s="1461" t="str">
        <f>IF(IBRF!B18="","",IBRF!B18)</f>
        <v>4CE</v>
      </c>
      <c r="B17" s="185"/>
      <c r="C17" s="186"/>
      <c r="D17" s="186"/>
      <c r="E17" s="171"/>
      <c r="F17" s="185"/>
      <c r="G17" s="186"/>
      <c r="H17" s="186"/>
      <c r="I17" s="171"/>
      <c r="J17" s="187"/>
      <c r="K17" s="186"/>
      <c r="L17" s="186"/>
      <c r="M17" s="173"/>
      <c r="N17" s="185"/>
      <c r="O17" s="186"/>
      <c r="P17" s="186"/>
      <c r="Q17" s="171"/>
      <c r="R17" s="187"/>
      <c r="S17" s="186"/>
      <c r="T17" s="186"/>
      <c r="U17" s="173"/>
      <c r="V17" s="185"/>
      <c r="W17" s="186"/>
      <c r="X17" s="186"/>
      <c r="Y17" s="171"/>
      <c r="Z17" s="187"/>
      <c r="AA17" s="186"/>
      <c r="AB17" s="188"/>
      <c r="AC17" s="173"/>
      <c r="AD17" s="1102" t="str">
        <f>IF(COUNT(B17:AC17)=0,"",COUNT(B17:AC17))</f>
        <v/>
      </c>
      <c r="AE17" s="185"/>
      <c r="AF17" s="186"/>
      <c r="AG17" s="186"/>
      <c r="AH17" s="186"/>
      <c r="AI17" s="186"/>
      <c r="AJ17" s="186"/>
      <c r="AK17" s="189"/>
      <c r="AL17" s="176"/>
      <c r="AM17" s="1090" t="str">
        <f>A17</f>
        <v>4CE</v>
      </c>
      <c r="AN17" s="185"/>
      <c r="AO17" s="186"/>
      <c r="AP17" s="186"/>
      <c r="AQ17" s="171"/>
      <c r="AR17" s="185"/>
      <c r="AS17" s="186"/>
      <c r="AT17" s="186"/>
      <c r="AU17" s="171"/>
      <c r="AV17" s="187"/>
      <c r="AW17" s="186"/>
      <c r="AX17" s="186"/>
      <c r="AY17" s="173"/>
      <c r="AZ17" s="185"/>
      <c r="BA17" s="186"/>
      <c r="BB17" s="186"/>
      <c r="BC17" s="171"/>
      <c r="BD17" s="187"/>
      <c r="BE17" s="186"/>
      <c r="BF17" s="186"/>
      <c r="BG17" s="173"/>
      <c r="BH17" s="185"/>
      <c r="BI17" s="186"/>
      <c r="BJ17" s="186"/>
      <c r="BK17" s="171"/>
      <c r="BL17" s="187"/>
      <c r="BM17" s="186"/>
      <c r="BN17" s="188"/>
      <c r="BO17" s="173"/>
      <c r="BP17" s="1102" t="str">
        <f>IF(COUNT(AN17:BO17)=0,"",COUNT(AN17:BO17))</f>
        <v/>
      </c>
      <c r="BQ17" s="185"/>
      <c r="BR17" s="186"/>
      <c r="BS17" s="186"/>
      <c r="BT17" s="186"/>
      <c r="BU17" s="186"/>
      <c r="BV17" s="186"/>
      <c r="BW17" s="189"/>
      <c r="BX17" s="176"/>
    </row>
    <row r="18" spans="1:76" ht="15" customHeight="1" thickBot="1">
      <c r="A18" s="1462"/>
      <c r="B18" s="190"/>
      <c r="C18" s="191"/>
      <c r="D18" s="191"/>
      <c r="E18" s="179"/>
      <c r="F18" s="190"/>
      <c r="G18" s="191"/>
      <c r="H18" s="191"/>
      <c r="I18" s="179"/>
      <c r="J18" s="192"/>
      <c r="K18" s="191"/>
      <c r="L18" s="191"/>
      <c r="M18" s="181"/>
      <c r="N18" s="190"/>
      <c r="O18" s="191"/>
      <c r="P18" s="191"/>
      <c r="Q18" s="179"/>
      <c r="R18" s="192"/>
      <c r="S18" s="191"/>
      <c r="T18" s="191"/>
      <c r="U18" s="181"/>
      <c r="V18" s="190"/>
      <c r="W18" s="191"/>
      <c r="X18" s="191"/>
      <c r="Y18" s="179"/>
      <c r="Z18" s="192"/>
      <c r="AA18" s="191"/>
      <c r="AB18" s="193"/>
      <c r="AC18" s="181"/>
      <c r="AD18" s="1103"/>
      <c r="AE18" s="190"/>
      <c r="AF18" s="191"/>
      <c r="AG18" s="191"/>
      <c r="AH18" s="191"/>
      <c r="AI18" s="191"/>
      <c r="AJ18" s="191"/>
      <c r="AK18" s="194"/>
      <c r="AL18" s="184"/>
      <c r="AM18" s="1091"/>
      <c r="AN18" s="190"/>
      <c r="AO18" s="191"/>
      <c r="AP18" s="191"/>
      <c r="AQ18" s="179"/>
      <c r="AR18" s="190"/>
      <c r="AS18" s="191"/>
      <c r="AT18" s="191"/>
      <c r="AU18" s="179"/>
      <c r="AV18" s="192"/>
      <c r="AW18" s="191"/>
      <c r="AX18" s="191"/>
      <c r="AY18" s="181"/>
      <c r="AZ18" s="190"/>
      <c r="BA18" s="191"/>
      <c r="BB18" s="191"/>
      <c r="BC18" s="179"/>
      <c r="BD18" s="192"/>
      <c r="BE18" s="191"/>
      <c r="BF18" s="191"/>
      <c r="BG18" s="181"/>
      <c r="BH18" s="190"/>
      <c r="BI18" s="191"/>
      <c r="BJ18" s="191"/>
      <c r="BK18" s="179"/>
      <c r="BL18" s="192"/>
      <c r="BM18" s="191"/>
      <c r="BN18" s="193"/>
      <c r="BO18" s="181"/>
      <c r="BP18" s="1103"/>
      <c r="BQ18" s="190"/>
      <c r="BR18" s="191"/>
      <c r="BS18" s="191"/>
      <c r="BT18" s="191"/>
      <c r="BU18" s="191"/>
      <c r="BV18" s="191"/>
      <c r="BW18" s="194"/>
      <c r="BX18" s="184"/>
    </row>
    <row r="19" spans="1:76" ht="15" customHeight="1">
      <c r="A19" s="1455" t="str">
        <f>IF(IBRF!B19="","",IBRF!B19)</f>
        <v>4N6</v>
      </c>
      <c r="B19" s="169"/>
      <c r="C19" s="170"/>
      <c r="D19" s="170"/>
      <c r="E19" s="171"/>
      <c r="F19" s="169"/>
      <c r="G19" s="170"/>
      <c r="H19" s="170"/>
      <c r="I19" s="171"/>
      <c r="J19" s="172"/>
      <c r="K19" s="170"/>
      <c r="L19" s="170"/>
      <c r="M19" s="173"/>
      <c r="N19" s="169"/>
      <c r="O19" s="170"/>
      <c r="P19" s="170"/>
      <c r="Q19" s="171"/>
      <c r="R19" s="172"/>
      <c r="S19" s="170"/>
      <c r="T19" s="170"/>
      <c r="U19" s="173"/>
      <c r="V19" s="169"/>
      <c r="W19" s="170"/>
      <c r="X19" s="170"/>
      <c r="Y19" s="171"/>
      <c r="Z19" s="172"/>
      <c r="AA19" s="170"/>
      <c r="AB19" s="174"/>
      <c r="AC19" s="173"/>
      <c r="AD19" s="1102" t="str">
        <f>IF(COUNT(B19:AC19)=0,"",COUNT(B19:AC19))</f>
        <v/>
      </c>
      <c r="AE19" s="169"/>
      <c r="AF19" s="170"/>
      <c r="AG19" s="170"/>
      <c r="AH19" s="170"/>
      <c r="AI19" s="170"/>
      <c r="AJ19" s="170"/>
      <c r="AK19" s="175"/>
      <c r="AL19" s="176"/>
      <c r="AM19" s="1092" t="str">
        <f>A19</f>
        <v>4N6</v>
      </c>
      <c r="AN19" s="195"/>
      <c r="AO19" s="170"/>
      <c r="AP19" s="170"/>
      <c r="AQ19" s="171"/>
      <c r="AR19" s="169"/>
      <c r="AS19" s="170"/>
      <c r="AT19" s="170"/>
      <c r="AU19" s="171"/>
      <c r="AV19" s="172"/>
      <c r="AW19" s="170"/>
      <c r="AX19" s="170"/>
      <c r="AY19" s="173"/>
      <c r="AZ19" s="169"/>
      <c r="BA19" s="170"/>
      <c r="BB19" s="170"/>
      <c r="BC19" s="171"/>
      <c r="BD19" s="172"/>
      <c r="BE19" s="170"/>
      <c r="BF19" s="170"/>
      <c r="BG19" s="173"/>
      <c r="BH19" s="169"/>
      <c r="BI19" s="170"/>
      <c r="BJ19" s="170"/>
      <c r="BK19" s="171"/>
      <c r="BL19" s="172"/>
      <c r="BM19" s="170"/>
      <c r="BN19" s="174"/>
      <c r="BO19" s="173"/>
      <c r="BP19" s="1102" t="str">
        <f>IF(COUNT(AN19:BO19)=0,"",COUNT(AN19:BO19))</f>
        <v/>
      </c>
      <c r="BQ19" s="169"/>
      <c r="BR19" s="170"/>
      <c r="BS19" s="170"/>
      <c r="BT19" s="170"/>
      <c r="BU19" s="170"/>
      <c r="BV19" s="170"/>
      <c r="BW19" s="175"/>
      <c r="BX19" s="176"/>
    </row>
    <row r="20" spans="1:76" ht="15" customHeight="1" thickBot="1">
      <c r="A20" s="1456"/>
      <c r="B20" s="177"/>
      <c r="C20" s="178"/>
      <c r="D20" s="178"/>
      <c r="E20" s="179"/>
      <c r="F20" s="177"/>
      <c r="G20" s="178"/>
      <c r="H20" s="178"/>
      <c r="I20" s="179"/>
      <c r="J20" s="180"/>
      <c r="K20" s="178"/>
      <c r="L20" s="178"/>
      <c r="M20" s="181"/>
      <c r="N20" s="177"/>
      <c r="O20" s="178"/>
      <c r="P20" s="178"/>
      <c r="Q20" s="179"/>
      <c r="R20" s="180"/>
      <c r="S20" s="178"/>
      <c r="T20" s="178"/>
      <c r="U20" s="181"/>
      <c r="V20" s="177"/>
      <c r="W20" s="178"/>
      <c r="X20" s="178"/>
      <c r="Y20" s="179"/>
      <c r="Z20" s="180"/>
      <c r="AA20" s="178"/>
      <c r="AB20" s="182"/>
      <c r="AC20" s="181"/>
      <c r="AD20" s="1103"/>
      <c r="AE20" s="177"/>
      <c r="AF20" s="178"/>
      <c r="AG20" s="178"/>
      <c r="AH20" s="178"/>
      <c r="AI20" s="178"/>
      <c r="AJ20" s="178"/>
      <c r="AK20" s="183"/>
      <c r="AL20" s="184"/>
      <c r="AM20" s="1093"/>
      <c r="AN20" s="196"/>
      <c r="AO20" s="178"/>
      <c r="AP20" s="178"/>
      <c r="AQ20" s="179"/>
      <c r="AR20" s="177"/>
      <c r="AS20" s="178"/>
      <c r="AT20" s="178"/>
      <c r="AU20" s="179"/>
      <c r="AV20" s="180"/>
      <c r="AW20" s="178"/>
      <c r="AX20" s="178"/>
      <c r="AY20" s="181"/>
      <c r="AZ20" s="177"/>
      <c r="BA20" s="178"/>
      <c r="BB20" s="178"/>
      <c r="BC20" s="179"/>
      <c r="BD20" s="180"/>
      <c r="BE20" s="178"/>
      <c r="BF20" s="178"/>
      <c r="BG20" s="181"/>
      <c r="BH20" s="177"/>
      <c r="BI20" s="178"/>
      <c r="BJ20" s="178"/>
      <c r="BK20" s="179"/>
      <c r="BL20" s="180"/>
      <c r="BM20" s="178"/>
      <c r="BN20" s="182"/>
      <c r="BO20" s="181"/>
      <c r="BP20" s="1103"/>
      <c r="BQ20" s="177"/>
      <c r="BR20" s="178"/>
      <c r="BS20" s="178"/>
      <c r="BT20" s="178"/>
      <c r="BU20" s="178"/>
      <c r="BV20" s="178"/>
      <c r="BW20" s="183"/>
      <c r="BX20" s="184"/>
    </row>
    <row r="21" spans="1:76" ht="15" customHeight="1">
      <c r="A21" s="1461" t="str">
        <f>IF(IBRF!B20="","",IBRF!B20)</f>
        <v>55</v>
      </c>
      <c r="B21" s="185"/>
      <c r="C21" s="186"/>
      <c r="D21" s="186"/>
      <c r="E21" s="171"/>
      <c r="F21" s="185"/>
      <c r="G21" s="186"/>
      <c r="H21" s="186"/>
      <c r="I21" s="171"/>
      <c r="J21" s="187"/>
      <c r="K21" s="186"/>
      <c r="L21" s="186"/>
      <c r="M21" s="173"/>
      <c r="N21" s="185"/>
      <c r="O21" s="186"/>
      <c r="P21" s="186"/>
      <c r="Q21" s="171"/>
      <c r="R21" s="187"/>
      <c r="S21" s="186"/>
      <c r="T21" s="186"/>
      <c r="U21" s="173"/>
      <c r="V21" s="185"/>
      <c r="W21" s="186"/>
      <c r="X21" s="186"/>
      <c r="Y21" s="171"/>
      <c r="Z21" s="187"/>
      <c r="AA21" s="186"/>
      <c r="AB21" s="188"/>
      <c r="AC21" s="173"/>
      <c r="AD21" s="1102" t="str">
        <f>IF(COUNT(B21:AC21)=0,"",COUNT(B21:AC21))</f>
        <v/>
      </c>
      <c r="AE21" s="185"/>
      <c r="AF21" s="186"/>
      <c r="AG21" s="186"/>
      <c r="AH21" s="186"/>
      <c r="AI21" s="186"/>
      <c r="AJ21" s="186"/>
      <c r="AK21" s="189"/>
      <c r="AL21" s="176"/>
      <c r="AM21" s="1090" t="str">
        <f>A21</f>
        <v>55</v>
      </c>
      <c r="AN21" s="185"/>
      <c r="AO21" s="186"/>
      <c r="AP21" s="186"/>
      <c r="AQ21" s="171"/>
      <c r="AR21" s="185"/>
      <c r="AS21" s="186"/>
      <c r="AT21" s="186"/>
      <c r="AU21" s="171"/>
      <c r="AV21" s="187"/>
      <c r="AW21" s="186"/>
      <c r="AX21" s="186"/>
      <c r="AY21" s="173"/>
      <c r="AZ21" s="185"/>
      <c r="BA21" s="186"/>
      <c r="BB21" s="186"/>
      <c r="BC21" s="171"/>
      <c r="BD21" s="187"/>
      <c r="BE21" s="186"/>
      <c r="BF21" s="186"/>
      <c r="BG21" s="173"/>
      <c r="BH21" s="185"/>
      <c r="BI21" s="186"/>
      <c r="BJ21" s="186"/>
      <c r="BK21" s="171"/>
      <c r="BL21" s="187"/>
      <c r="BM21" s="186"/>
      <c r="BN21" s="188"/>
      <c r="BO21" s="173"/>
      <c r="BP21" s="1102" t="str">
        <f>IF(COUNT(AN21:BO21)=0,"",COUNT(AN21:BO21))</f>
        <v/>
      </c>
      <c r="BQ21" s="185"/>
      <c r="BR21" s="186"/>
      <c r="BS21" s="186"/>
      <c r="BT21" s="186"/>
      <c r="BU21" s="186"/>
      <c r="BV21" s="186"/>
      <c r="BW21" s="189"/>
      <c r="BX21" s="176"/>
    </row>
    <row r="22" spans="1:76" ht="15" customHeight="1" thickBot="1">
      <c r="A22" s="1462"/>
      <c r="B22" s="190"/>
      <c r="C22" s="191"/>
      <c r="D22" s="191"/>
      <c r="E22" s="179"/>
      <c r="F22" s="190"/>
      <c r="G22" s="191"/>
      <c r="H22" s="191"/>
      <c r="I22" s="179"/>
      <c r="J22" s="192"/>
      <c r="K22" s="191"/>
      <c r="L22" s="191"/>
      <c r="M22" s="181"/>
      <c r="N22" s="190"/>
      <c r="O22" s="191"/>
      <c r="P22" s="191"/>
      <c r="Q22" s="179"/>
      <c r="R22" s="192"/>
      <c r="S22" s="191"/>
      <c r="T22" s="191"/>
      <c r="U22" s="181"/>
      <c r="V22" s="190"/>
      <c r="W22" s="191"/>
      <c r="X22" s="191"/>
      <c r="Y22" s="179"/>
      <c r="Z22" s="192"/>
      <c r="AA22" s="191"/>
      <c r="AB22" s="193"/>
      <c r="AC22" s="181"/>
      <c r="AD22" s="1103"/>
      <c r="AE22" s="190"/>
      <c r="AF22" s="191"/>
      <c r="AG22" s="191"/>
      <c r="AH22" s="191"/>
      <c r="AI22" s="191"/>
      <c r="AJ22" s="191"/>
      <c r="AK22" s="194"/>
      <c r="AL22" s="184"/>
      <c r="AM22" s="1091"/>
      <c r="AN22" s="190"/>
      <c r="AO22" s="191"/>
      <c r="AP22" s="191"/>
      <c r="AQ22" s="179"/>
      <c r="AR22" s="190"/>
      <c r="AS22" s="191"/>
      <c r="AT22" s="191"/>
      <c r="AU22" s="179"/>
      <c r="AV22" s="192"/>
      <c r="AW22" s="191"/>
      <c r="AX22" s="191"/>
      <c r="AY22" s="181"/>
      <c r="AZ22" s="190"/>
      <c r="BA22" s="191"/>
      <c r="BB22" s="191"/>
      <c r="BC22" s="179"/>
      <c r="BD22" s="192"/>
      <c r="BE22" s="191"/>
      <c r="BF22" s="191"/>
      <c r="BG22" s="181"/>
      <c r="BH22" s="190"/>
      <c r="BI22" s="191"/>
      <c r="BJ22" s="191"/>
      <c r="BK22" s="179"/>
      <c r="BL22" s="192"/>
      <c r="BM22" s="191"/>
      <c r="BN22" s="193"/>
      <c r="BO22" s="181"/>
      <c r="BP22" s="1103"/>
      <c r="BQ22" s="190"/>
      <c r="BR22" s="191"/>
      <c r="BS22" s="191"/>
      <c r="BT22" s="191"/>
      <c r="BU22" s="191"/>
      <c r="BV22" s="191"/>
      <c r="BW22" s="194"/>
      <c r="BX22" s="184"/>
    </row>
    <row r="23" spans="1:76" ht="15" customHeight="1">
      <c r="A23" s="1455" t="str">
        <f>IF(IBRF!B21="","",IBRF!B21)</f>
        <v>64</v>
      </c>
      <c r="B23" s="169"/>
      <c r="C23" s="170"/>
      <c r="D23" s="170"/>
      <c r="E23" s="171"/>
      <c r="F23" s="169"/>
      <c r="G23" s="170"/>
      <c r="H23" s="170"/>
      <c r="I23" s="171"/>
      <c r="J23" s="172"/>
      <c r="K23" s="170"/>
      <c r="L23" s="170"/>
      <c r="M23" s="173"/>
      <c r="N23" s="169"/>
      <c r="O23" s="170"/>
      <c r="P23" s="170"/>
      <c r="Q23" s="171"/>
      <c r="R23" s="172"/>
      <c r="S23" s="170"/>
      <c r="T23" s="170"/>
      <c r="U23" s="173"/>
      <c r="V23" s="169"/>
      <c r="W23" s="170"/>
      <c r="X23" s="170"/>
      <c r="Y23" s="171"/>
      <c r="Z23" s="172"/>
      <c r="AA23" s="170"/>
      <c r="AB23" s="174"/>
      <c r="AC23" s="173"/>
      <c r="AD23" s="1102" t="str">
        <f>IF(COUNT(B23:AC23)=0,"",COUNT(B23:AC23))</f>
        <v/>
      </c>
      <c r="AE23" s="169"/>
      <c r="AF23" s="170"/>
      <c r="AG23" s="170"/>
      <c r="AH23" s="170"/>
      <c r="AI23" s="170"/>
      <c r="AJ23" s="170"/>
      <c r="AK23" s="175"/>
      <c r="AL23" s="176"/>
      <c r="AM23" s="1092" t="str">
        <f>A23</f>
        <v>64</v>
      </c>
      <c r="AN23" s="169"/>
      <c r="AO23" s="170"/>
      <c r="AP23" s="170"/>
      <c r="AQ23" s="171"/>
      <c r="AR23" s="169"/>
      <c r="AS23" s="170"/>
      <c r="AT23" s="170"/>
      <c r="AU23" s="171"/>
      <c r="AV23" s="172"/>
      <c r="AW23" s="170"/>
      <c r="AX23" s="170"/>
      <c r="AY23" s="173"/>
      <c r="AZ23" s="169"/>
      <c r="BA23" s="170"/>
      <c r="BB23" s="170"/>
      <c r="BC23" s="171"/>
      <c r="BD23" s="172"/>
      <c r="BE23" s="170"/>
      <c r="BF23" s="170"/>
      <c r="BG23" s="173"/>
      <c r="BH23" s="169"/>
      <c r="BI23" s="170"/>
      <c r="BJ23" s="170"/>
      <c r="BK23" s="171"/>
      <c r="BL23" s="172"/>
      <c r="BM23" s="170"/>
      <c r="BN23" s="174"/>
      <c r="BO23" s="173"/>
      <c r="BP23" s="1102" t="str">
        <f>IF(COUNT(AN23:BO23)=0,"",COUNT(AN23:BO23))</f>
        <v/>
      </c>
      <c r="BQ23" s="169"/>
      <c r="BR23" s="170"/>
      <c r="BS23" s="170"/>
      <c r="BT23" s="170"/>
      <c r="BU23" s="170"/>
      <c r="BV23" s="170"/>
      <c r="BW23" s="175"/>
      <c r="BX23" s="176"/>
    </row>
    <row r="24" spans="1:76" ht="15" customHeight="1" thickBot="1">
      <c r="A24" s="1456"/>
      <c r="B24" s="177"/>
      <c r="C24" s="178"/>
      <c r="D24" s="178"/>
      <c r="E24" s="179"/>
      <c r="F24" s="177"/>
      <c r="G24" s="178"/>
      <c r="H24" s="178"/>
      <c r="I24" s="179"/>
      <c r="J24" s="180"/>
      <c r="K24" s="178"/>
      <c r="L24" s="178"/>
      <c r="M24" s="181"/>
      <c r="N24" s="177"/>
      <c r="O24" s="178"/>
      <c r="P24" s="178"/>
      <c r="Q24" s="179"/>
      <c r="R24" s="180"/>
      <c r="S24" s="178"/>
      <c r="T24" s="178"/>
      <c r="U24" s="181"/>
      <c r="V24" s="177"/>
      <c r="W24" s="178"/>
      <c r="X24" s="178"/>
      <c r="Y24" s="179"/>
      <c r="Z24" s="180"/>
      <c r="AA24" s="178"/>
      <c r="AB24" s="182"/>
      <c r="AC24" s="181"/>
      <c r="AD24" s="1103"/>
      <c r="AE24" s="177"/>
      <c r="AF24" s="178"/>
      <c r="AG24" s="178"/>
      <c r="AH24" s="178"/>
      <c r="AI24" s="178"/>
      <c r="AJ24" s="178"/>
      <c r="AK24" s="183"/>
      <c r="AL24" s="184"/>
      <c r="AM24" s="1093"/>
      <c r="AN24" s="177"/>
      <c r="AO24" s="178"/>
      <c r="AP24" s="178"/>
      <c r="AQ24" s="179"/>
      <c r="AR24" s="177"/>
      <c r="AS24" s="178"/>
      <c r="AT24" s="178"/>
      <c r="AU24" s="179"/>
      <c r="AV24" s="180"/>
      <c r="AW24" s="178"/>
      <c r="AX24" s="178"/>
      <c r="AY24" s="181"/>
      <c r="AZ24" s="177"/>
      <c r="BA24" s="178"/>
      <c r="BB24" s="178"/>
      <c r="BC24" s="179"/>
      <c r="BD24" s="180"/>
      <c r="BE24" s="178"/>
      <c r="BF24" s="178"/>
      <c r="BG24" s="181"/>
      <c r="BH24" s="177"/>
      <c r="BI24" s="178"/>
      <c r="BJ24" s="178"/>
      <c r="BK24" s="179"/>
      <c r="BL24" s="180"/>
      <c r="BM24" s="178"/>
      <c r="BN24" s="182"/>
      <c r="BO24" s="181"/>
      <c r="BP24" s="1103"/>
      <c r="BQ24" s="177"/>
      <c r="BR24" s="178"/>
      <c r="BS24" s="178"/>
      <c r="BT24" s="178"/>
      <c r="BU24" s="178"/>
      <c r="BV24" s="178"/>
      <c r="BW24" s="183"/>
      <c r="BX24" s="184"/>
    </row>
    <row r="25" spans="1:76" ht="15" customHeight="1">
      <c r="A25" s="1461" t="str">
        <f>IF(IBRF!B22="","",IBRF!B22)</f>
        <v>777</v>
      </c>
      <c r="B25" s="185"/>
      <c r="C25" s="186"/>
      <c r="D25" s="186"/>
      <c r="E25" s="171"/>
      <c r="F25" s="185"/>
      <c r="G25" s="186"/>
      <c r="H25" s="186"/>
      <c r="I25" s="171"/>
      <c r="J25" s="187"/>
      <c r="K25" s="186"/>
      <c r="L25" s="186"/>
      <c r="M25" s="173"/>
      <c r="N25" s="185"/>
      <c r="O25" s="186"/>
      <c r="P25" s="186"/>
      <c r="Q25" s="171"/>
      <c r="R25" s="187"/>
      <c r="S25" s="186"/>
      <c r="T25" s="186"/>
      <c r="U25" s="173"/>
      <c r="V25" s="185"/>
      <c r="W25" s="186"/>
      <c r="X25" s="186"/>
      <c r="Y25" s="171"/>
      <c r="Z25" s="187"/>
      <c r="AA25" s="186"/>
      <c r="AB25" s="188"/>
      <c r="AC25" s="173"/>
      <c r="AD25" s="1102" t="str">
        <f>IF(COUNT(B25:AC25)=0,"",COUNT(B25:AC25))</f>
        <v/>
      </c>
      <c r="AE25" s="185"/>
      <c r="AF25" s="186"/>
      <c r="AG25" s="186"/>
      <c r="AH25" s="186"/>
      <c r="AI25" s="186"/>
      <c r="AJ25" s="186"/>
      <c r="AK25" s="189"/>
      <c r="AL25" s="176"/>
      <c r="AM25" s="1090" t="str">
        <f>A25</f>
        <v>777</v>
      </c>
      <c r="AN25" s="185"/>
      <c r="AO25" s="186"/>
      <c r="AP25" s="186"/>
      <c r="AQ25" s="171"/>
      <c r="AR25" s="185"/>
      <c r="AS25" s="186"/>
      <c r="AT25" s="186"/>
      <c r="AU25" s="171"/>
      <c r="AV25" s="187"/>
      <c r="AW25" s="186"/>
      <c r="AX25" s="186"/>
      <c r="AY25" s="173"/>
      <c r="AZ25" s="185"/>
      <c r="BA25" s="186"/>
      <c r="BB25" s="186"/>
      <c r="BC25" s="171"/>
      <c r="BD25" s="187"/>
      <c r="BE25" s="186"/>
      <c r="BF25" s="186"/>
      <c r="BG25" s="173"/>
      <c r="BH25" s="185"/>
      <c r="BI25" s="186"/>
      <c r="BJ25" s="186"/>
      <c r="BK25" s="171"/>
      <c r="BL25" s="187"/>
      <c r="BM25" s="186"/>
      <c r="BN25" s="188"/>
      <c r="BO25" s="173"/>
      <c r="BP25" s="1102" t="str">
        <f>IF(COUNT(AN25:BO25)=0,"",COUNT(AN25:BO25))</f>
        <v/>
      </c>
      <c r="BQ25" s="185"/>
      <c r="BR25" s="186"/>
      <c r="BS25" s="186"/>
      <c r="BT25" s="186"/>
      <c r="BU25" s="186"/>
      <c r="BV25" s="186"/>
      <c r="BW25" s="189"/>
      <c r="BX25" s="176"/>
    </row>
    <row r="26" spans="1:76" ht="15" customHeight="1" thickBot="1">
      <c r="A26" s="1462"/>
      <c r="B26" s="190"/>
      <c r="C26" s="191"/>
      <c r="D26" s="191"/>
      <c r="E26" s="179"/>
      <c r="F26" s="190"/>
      <c r="G26" s="191"/>
      <c r="H26" s="191"/>
      <c r="I26" s="179"/>
      <c r="J26" s="192"/>
      <c r="K26" s="191"/>
      <c r="L26" s="191"/>
      <c r="M26" s="181"/>
      <c r="N26" s="190"/>
      <c r="O26" s="191"/>
      <c r="P26" s="191"/>
      <c r="Q26" s="179"/>
      <c r="R26" s="192"/>
      <c r="S26" s="191"/>
      <c r="T26" s="191"/>
      <c r="U26" s="181"/>
      <c r="V26" s="190"/>
      <c r="W26" s="191"/>
      <c r="X26" s="191"/>
      <c r="Y26" s="179"/>
      <c r="Z26" s="192"/>
      <c r="AA26" s="191"/>
      <c r="AB26" s="193"/>
      <c r="AC26" s="181"/>
      <c r="AD26" s="1103"/>
      <c r="AE26" s="190"/>
      <c r="AF26" s="191"/>
      <c r="AG26" s="191"/>
      <c r="AH26" s="191"/>
      <c r="AI26" s="191"/>
      <c r="AJ26" s="191"/>
      <c r="AK26" s="194"/>
      <c r="AL26" s="184"/>
      <c r="AM26" s="1091"/>
      <c r="AN26" s="190"/>
      <c r="AO26" s="191"/>
      <c r="AP26" s="191"/>
      <c r="AQ26" s="179"/>
      <c r="AR26" s="190"/>
      <c r="AS26" s="191"/>
      <c r="AT26" s="191"/>
      <c r="AU26" s="179"/>
      <c r="AV26" s="192"/>
      <c r="AW26" s="191"/>
      <c r="AX26" s="191"/>
      <c r="AY26" s="181"/>
      <c r="AZ26" s="190"/>
      <c r="BA26" s="191"/>
      <c r="BB26" s="191"/>
      <c r="BC26" s="179"/>
      <c r="BD26" s="192"/>
      <c r="BE26" s="191"/>
      <c r="BF26" s="191"/>
      <c r="BG26" s="181"/>
      <c r="BH26" s="190"/>
      <c r="BI26" s="191"/>
      <c r="BJ26" s="191"/>
      <c r="BK26" s="179"/>
      <c r="BL26" s="192"/>
      <c r="BM26" s="191"/>
      <c r="BN26" s="193"/>
      <c r="BO26" s="181"/>
      <c r="BP26" s="1103"/>
      <c r="BQ26" s="190"/>
      <c r="BR26" s="191"/>
      <c r="BS26" s="191"/>
      <c r="BT26" s="191"/>
      <c r="BU26" s="191"/>
      <c r="BV26" s="191"/>
      <c r="BW26" s="194"/>
      <c r="BX26" s="184"/>
    </row>
    <row r="27" spans="1:76" ht="15" customHeight="1">
      <c r="A27" s="1455" t="str">
        <f>IF(IBRF!B23="","",IBRF!B23)</f>
        <v>88</v>
      </c>
      <c r="B27" s="169"/>
      <c r="C27" s="170"/>
      <c r="D27" s="170"/>
      <c r="E27" s="171"/>
      <c r="F27" s="169"/>
      <c r="G27" s="170"/>
      <c r="H27" s="170"/>
      <c r="I27" s="171"/>
      <c r="J27" s="172"/>
      <c r="K27" s="170"/>
      <c r="L27" s="170"/>
      <c r="M27" s="173"/>
      <c r="N27" s="169"/>
      <c r="O27" s="170"/>
      <c r="P27" s="170"/>
      <c r="Q27" s="171"/>
      <c r="R27" s="172"/>
      <c r="S27" s="170"/>
      <c r="T27" s="170"/>
      <c r="U27" s="173"/>
      <c r="V27" s="169"/>
      <c r="W27" s="170"/>
      <c r="X27" s="170"/>
      <c r="Y27" s="171"/>
      <c r="Z27" s="172"/>
      <c r="AA27" s="170"/>
      <c r="AB27" s="174"/>
      <c r="AC27" s="173"/>
      <c r="AD27" s="1102" t="str">
        <f>IF(COUNT(B27:AC27)=0,"",COUNT(B27:AC27))</f>
        <v/>
      </c>
      <c r="AE27" s="169"/>
      <c r="AF27" s="170"/>
      <c r="AG27" s="170"/>
      <c r="AH27" s="170"/>
      <c r="AI27" s="170"/>
      <c r="AJ27" s="170"/>
      <c r="AK27" s="175"/>
      <c r="AL27" s="176"/>
      <c r="AM27" s="1092" t="str">
        <f>A27</f>
        <v>88</v>
      </c>
      <c r="AN27" s="195"/>
      <c r="AO27" s="170"/>
      <c r="AP27" s="170"/>
      <c r="AQ27" s="171"/>
      <c r="AR27" s="169"/>
      <c r="AS27" s="170"/>
      <c r="AT27" s="170"/>
      <c r="AU27" s="171"/>
      <c r="AV27" s="172"/>
      <c r="AW27" s="170"/>
      <c r="AX27" s="170"/>
      <c r="AY27" s="173"/>
      <c r="AZ27" s="169"/>
      <c r="BA27" s="170"/>
      <c r="BB27" s="170"/>
      <c r="BC27" s="171"/>
      <c r="BD27" s="172"/>
      <c r="BE27" s="170"/>
      <c r="BF27" s="170"/>
      <c r="BG27" s="173"/>
      <c r="BH27" s="169"/>
      <c r="BI27" s="170"/>
      <c r="BJ27" s="170"/>
      <c r="BK27" s="171"/>
      <c r="BL27" s="172"/>
      <c r="BM27" s="170"/>
      <c r="BN27" s="174"/>
      <c r="BO27" s="173"/>
      <c r="BP27" s="1102" t="str">
        <f>IF(COUNT(AN27:BO27)=0,"",COUNT(AN27:BO27))</f>
        <v/>
      </c>
      <c r="BQ27" s="169"/>
      <c r="BR27" s="170"/>
      <c r="BS27" s="170"/>
      <c r="BT27" s="170"/>
      <c r="BU27" s="170"/>
      <c r="BV27" s="170"/>
      <c r="BW27" s="175"/>
      <c r="BX27" s="176"/>
    </row>
    <row r="28" spans="1:76" ht="15" customHeight="1" thickBot="1">
      <c r="A28" s="1456"/>
      <c r="B28" s="177"/>
      <c r="C28" s="178"/>
      <c r="D28" s="178"/>
      <c r="E28" s="179"/>
      <c r="F28" s="177"/>
      <c r="G28" s="178"/>
      <c r="H28" s="178"/>
      <c r="I28" s="179"/>
      <c r="J28" s="180"/>
      <c r="K28" s="178"/>
      <c r="L28" s="178"/>
      <c r="M28" s="181"/>
      <c r="N28" s="177"/>
      <c r="O28" s="178"/>
      <c r="P28" s="178"/>
      <c r="Q28" s="179"/>
      <c r="R28" s="180"/>
      <c r="S28" s="178"/>
      <c r="T28" s="178"/>
      <c r="U28" s="181"/>
      <c r="V28" s="177"/>
      <c r="W28" s="178"/>
      <c r="X28" s="178"/>
      <c r="Y28" s="179"/>
      <c r="Z28" s="180"/>
      <c r="AA28" s="178"/>
      <c r="AB28" s="182"/>
      <c r="AC28" s="181"/>
      <c r="AD28" s="1103"/>
      <c r="AE28" s="177"/>
      <c r="AF28" s="178"/>
      <c r="AG28" s="178"/>
      <c r="AH28" s="178"/>
      <c r="AI28" s="178"/>
      <c r="AJ28" s="178"/>
      <c r="AK28" s="183"/>
      <c r="AL28" s="184"/>
      <c r="AM28" s="1093"/>
      <c r="AN28" s="196"/>
      <c r="AO28" s="178"/>
      <c r="AP28" s="178"/>
      <c r="AQ28" s="179"/>
      <c r="AR28" s="177"/>
      <c r="AS28" s="178"/>
      <c r="AT28" s="178"/>
      <c r="AU28" s="179"/>
      <c r="AV28" s="180"/>
      <c r="AW28" s="178"/>
      <c r="AX28" s="178"/>
      <c r="AY28" s="181"/>
      <c r="AZ28" s="177"/>
      <c r="BA28" s="178"/>
      <c r="BB28" s="178"/>
      <c r="BC28" s="179"/>
      <c r="BD28" s="180"/>
      <c r="BE28" s="178"/>
      <c r="BF28" s="178"/>
      <c r="BG28" s="181"/>
      <c r="BH28" s="177"/>
      <c r="BI28" s="178"/>
      <c r="BJ28" s="178"/>
      <c r="BK28" s="179"/>
      <c r="BL28" s="180"/>
      <c r="BM28" s="178"/>
      <c r="BN28" s="182"/>
      <c r="BO28" s="181"/>
      <c r="BP28" s="1103"/>
      <c r="BQ28" s="177"/>
      <c r="BR28" s="178"/>
      <c r="BS28" s="178"/>
      <c r="BT28" s="178"/>
      <c r="BU28" s="178"/>
      <c r="BV28" s="178"/>
      <c r="BW28" s="183"/>
      <c r="BX28" s="184"/>
    </row>
    <row r="29" spans="1:76" ht="15" customHeight="1">
      <c r="A29" s="1461" t="str">
        <f>IF(IBRF!B24="","",IBRF!B24)</f>
        <v>C40</v>
      </c>
      <c r="B29" s="185"/>
      <c r="C29" s="186"/>
      <c r="D29" s="186"/>
      <c r="E29" s="171"/>
      <c r="F29" s="185"/>
      <c r="G29" s="186"/>
      <c r="H29" s="186"/>
      <c r="I29" s="171"/>
      <c r="J29" s="187"/>
      <c r="K29" s="186"/>
      <c r="L29" s="186"/>
      <c r="M29" s="173"/>
      <c r="N29" s="185"/>
      <c r="O29" s="186"/>
      <c r="P29" s="186"/>
      <c r="Q29" s="171"/>
      <c r="R29" s="187"/>
      <c r="S29" s="186"/>
      <c r="T29" s="186"/>
      <c r="U29" s="173"/>
      <c r="V29" s="185"/>
      <c r="W29" s="186"/>
      <c r="X29" s="186"/>
      <c r="Y29" s="171"/>
      <c r="Z29" s="187"/>
      <c r="AA29" s="186"/>
      <c r="AB29" s="188"/>
      <c r="AC29" s="173"/>
      <c r="AD29" s="1102" t="str">
        <f>IF(COUNT(B29:AC29)=0,"",COUNT(B29:AC29))</f>
        <v/>
      </c>
      <c r="AE29" s="185"/>
      <c r="AF29" s="186"/>
      <c r="AG29" s="186"/>
      <c r="AH29" s="186"/>
      <c r="AI29" s="186"/>
      <c r="AJ29" s="186"/>
      <c r="AK29" s="189"/>
      <c r="AL29" s="176"/>
      <c r="AM29" s="1090" t="str">
        <f>A29</f>
        <v>C40</v>
      </c>
      <c r="AN29" s="185"/>
      <c r="AO29" s="186"/>
      <c r="AP29" s="186"/>
      <c r="AQ29" s="171"/>
      <c r="AR29" s="185"/>
      <c r="AS29" s="186"/>
      <c r="AT29" s="186"/>
      <c r="AU29" s="171"/>
      <c r="AV29" s="187"/>
      <c r="AW29" s="186"/>
      <c r="AX29" s="186"/>
      <c r="AY29" s="173"/>
      <c r="AZ29" s="185"/>
      <c r="BA29" s="186"/>
      <c r="BB29" s="186"/>
      <c r="BC29" s="171"/>
      <c r="BD29" s="187"/>
      <c r="BE29" s="186"/>
      <c r="BF29" s="186"/>
      <c r="BG29" s="173"/>
      <c r="BH29" s="185"/>
      <c r="BI29" s="186"/>
      <c r="BJ29" s="186"/>
      <c r="BK29" s="171"/>
      <c r="BL29" s="187"/>
      <c r="BM29" s="186"/>
      <c r="BN29" s="188"/>
      <c r="BO29" s="173"/>
      <c r="BP29" s="1102" t="str">
        <f>IF(COUNT(AN29:BO29)=0,"",COUNT(AN29:BO29))</f>
        <v/>
      </c>
      <c r="BQ29" s="185"/>
      <c r="BR29" s="186"/>
      <c r="BS29" s="186"/>
      <c r="BT29" s="186"/>
      <c r="BU29" s="186"/>
      <c r="BV29" s="186"/>
      <c r="BW29" s="189"/>
      <c r="BX29" s="176"/>
    </row>
    <row r="30" spans="1:76" ht="15" customHeight="1" thickBot="1">
      <c r="A30" s="1462"/>
      <c r="B30" s="190"/>
      <c r="C30" s="191"/>
      <c r="D30" s="191"/>
      <c r="E30" s="179"/>
      <c r="F30" s="190"/>
      <c r="G30" s="191"/>
      <c r="H30" s="191"/>
      <c r="I30" s="179"/>
      <c r="J30" s="192"/>
      <c r="K30" s="191"/>
      <c r="L30" s="191"/>
      <c r="M30" s="181"/>
      <c r="N30" s="190"/>
      <c r="O30" s="191"/>
      <c r="P30" s="191"/>
      <c r="Q30" s="179"/>
      <c r="R30" s="192"/>
      <c r="S30" s="191"/>
      <c r="T30" s="191"/>
      <c r="U30" s="181"/>
      <c r="V30" s="190"/>
      <c r="W30" s="191"/>
      <c r="X30" s="191"/>
      <c r="Y30" s="179"/>
      <c r="Z30" s="192"/>
      <c r="AA30" s="191"/>
      <c r="AB30" s="193"/>
      <c r="AC30" s="181"/>
      <c r="AD30" s="1103"/>
      <c r="AE30" s="190"/>
      <c r="AF30" s="191"/>
      <c r="AG30" s="191"/>
      <c r="AH30" s="191"/>
      <c r="AI30" s="191"/>
      <c r="AJ30" s="191"/>
      <c r="AK30" s="194"/>
      <c r="AL30" s="184"/>
      <c r="AM30" s="1091"/>
      <c r="AN30" s="190"/>
      <c r="AO30" s="191"/>
      <c r="AP30" s="191"/>
      <c r="AQ30" s="179"/>
      <c r="AR30" s="190"/>
      <c r="AS30" s="191"/>
      <c r="AT30" s="191"/>
      <c r="AU30" s="179"/>
      <c r="AV30" s="192"/>
      <c r="AW30" s="191"/>
      <c r="AX30" s="191"/>
      <c r="AY30" s="181"/>
      <c r="AZ30" s="190"/>
      <c r="BA30" s="191"/>
      <c r="BB30" s="191"/>
      <c r="BC30" s="179"/>
      <c r="BD30" s="192"/>
      <c r="BE30" s="191"/>
      <c r="BF30" s="191"/>
      <c r="BG30" s="181"/>
      <c r="BH30" s="190"/>
      <c r="BI30" s="191"/>
      <c r="BJ30" s="191"/>
      <c r="BK30" s="179"/>
      <c r="BL30" s="192"/>
      <c r="BM30" s="191"/>
      <c r="BN30" s="193"/>
      <c r="BO30" s="181"/>
      <c r="BP30" s="1103"/>
      <c r="BQ30" s="190"/>
      <c r="BR30" s="191"/>
      <c r="BS30" s="191"/>
      <c r="BT30" s="191"/>
      <c r="BU30" s="191"/>
      <c r="BV30" s="191"/>
      <c r="BW30" s="194"/>
      <c r="BX30" s="184"/>
    </row>
    <row r="31" spans="1:76" ht="15" customHeight="1">
      <c r="A31" s="1455" t="str">
        <f>IF(IBRF!B25="","",IBRF!B25)</f>
        <v/>
      </c>
      <c r="B31" s="169"/>
      <c r="C31" s="170"/>
      <c r="D31" s="170"/>
      <c r="E31" s="171"/>
      <c r="F31" s="169"/>
      <c r="G31" s="170"/>
      <c r="H31" s="170"/>
      <c r="I31" s="171"/>
      <c r="J31" s="172"/>
      <c r="K31" s="170"/>
      <c r="L31" s="170"/>
      <c r="M31" s="173"/>
      <c r="N31" s="169"/>
      <c r="O31" s="170"/>
      <c r="P31" s="170"/>
      <c r="Q31" s="171"/>
      <c r="R31" s="172"/>
      <c r="S31" s="170"/>
      <c r="T31" s="170"/>
      <c r="U31" s="173"/>
      <c r="V31" s="169"/>
      <c r="W31" s="170"/>
      <c r="X31" s="170"/>
      <c r="Y31" s="171"/>
      <c r="Z31" s="172"/>
      <c r="AA31" s="170"/>
      <c r="AB31" s="174"/>
      <c r="AC31" s="173"/>
      <c r="AD31" s="1102" t="str">
        <f>IF(COUNT(B31:AC31)=0,"",COUNT(B31:AC31))</f>
        <v/>
      </c>
      <c r="AE31" s="169"/>
      <c r="AF31" s="170"/>
      <c r="AG31" s="170"/>
      <c r="AH31" s="170"/>
      <c r="AI31" s="170"/>
      <c r="AJ31" s="170"/>
      <c r="AK31" s="175"/>
      <c r="AL31" s="176"/>
      <c r="AM31" s="1092" t="str">
        <f>A31</f>
        <v/>
      </c>
      <c r="AN31" s="169"/>
      <c r="AO31" s="170"/>
      <c r="AP31" s="170"/>
      <c r="AQ31" s="171"/>
      <c r="AR31" s="169"/>
      <c r="AS31" s="170"/>
      <c r="AT31" s="170"/>
      <c r="AU31" s="171"/>
      <c r="AV31" s="172"/>
      <c r="AW31" s="170"/>
      <c r="AX31" s="170"/>
      <c r="AY31" s="173"/>
      <c r="AZ31" s="169"/>
      <c r="BA31" s="170"/>
      <c r="BB31" s="170"/>
      <c r="BC31" s="171"/>
      <c r="BD31" s="172"/>
      <c r="BE31" s="170"/>
      <c r="BF31" s="170"/>
      <c r="BG31" s="173"/>
      <c r="BH31" s="169"/>
      <c r="BI31" s="170"/>
      <c r="BJ31" s="170"/>
      <c r="BK31" s="171"/>
      <c r="BL31" s="172"/>
      <c r="BM31" s="170"/>
      <c r="BN31" s="174"/>
      <c r="BO31" s="173"/>
      <c r="BP31" s="1102" t="str">
        <f>IF(COUNT(AN31:BO31)=0,"",COUNT(AN31:BO31))</f>
        <v/>
      </c>
      <c r="BQ31" s="169"/>
      <c r="BR31" s="170"/>
      <c r="BS31" s="170"/>
      <c r="BT31" s="170"/>
      <c r="BU31" s="170"/>
      <c r="BV31" s="170"/>
      <c r="BW31" s="175"/>
      <c r="BX31" s="176"/>
    </row>
    <row r="32" spans="1:76" ht="15" customHeight="1" thickBot="1">
      <c r="A32" s="1456"/>
      <c r="B32" s="177"/>
      <c r="C32" s="178"/>
      <c r="D32" s="178"/>
      <c r="E32" s="179"/>
      <c r="F32" s="177"/>
      <c r="G32" s="178"/>
      <c r="H32" s="178"/>
      <c r="I32" s="179"/>
      <c r="J32" s="180"/>
      <c r="K32" s="178"/>
      <c r="L32" s="178"/>
      <c r="M32" s="181"/>
      <c r="N32" s="177"/>
      <c r="O32" s="178"/>
      <c r="P32" s="178"/>
      <c r="Q32" s="179"/>
      <c r="R32" s="180"/>
      <c r="S32" s="178"/>
      <c r="T32" s="178"/>
      <c r="U32" s="181"/>
      <c r="V32" s="177"/>
      <c r="W32" s="178"/>
      <c r="X32" s="178"/>
      <c r="Y32" s="179"/>
      <c r="Z32" s="180"/>
      <c r="AA32" s="178"/>
      <c r="AB32" s="182"/>
      <c r="AC32" s="181"/>
      <c r="AD32" s="1103"/>
      <c r="AE32" s="177"/>
      <c r="AF32" s="178"/>
      <c r="AG32" s="178"/>
      <c r="AH32" s="178"/>
      <c r="AI32" s="178"/>
      <c r="AJ32" s="178"/>
      <c r="AK32" s="183"/>
      <c r="AL32" s="184"/>
      <c r="AM32" s="1093"/>
      <c r="AN32" s="177"/>
      <c r="AO32" s="178"/>
      <c r="AP32" s="178"/>
      <c r="AQ32" s="179"/>
      <c r="AR32" s="177"/>
      <c r="AS32" s="178"/>
      <c r="AT32" s="178"/>
      <c r="AU32" s="179"/>
      <c r="AV32" s="180"/>
      <c r="AW32" s="178"/>
      <c r="AX32" s="178"/>
      <c r="AY32" s="181"/>
      <c r="AZ32" s="177"/>
      <c r="BA32" s="178"/>
      <c r="BB32" s="178"/>
      <c r="BC32" s="179"/>
      <c r="BD32" s="180"/>
      <c r="BE32" s="178"/>
      <c r="BF32" s="178"/>
      <c r="BG32" s="181"/>
      <c r="BH32" s="177"/>
      <c r="BI32" s="178"/>
      <c r="BJ32" s="178"/>
      <c r="BK32" s="179"/>
      <c r="BL32" s="180"/>
      <c r="BM32" s="178"/>
      <c r="BN32" s="182"/>
      <c r="BO32" s="181"/>
      <c r="BP32" s="1103"/>
      <c r="BQ32" s="177"/>
      <c r="BR32" s="178"/>
      <c r="BS32" s="178"/>
      <c r="BT32" s="178"/>
      <c r="BU32" s="178"/>
      <c r="BV32" s="178"/>
      <c r="BW32" s="183"/>
      <c r="BX32" s="184"/>
    </row>
    <row r="33" spans="1:76" ht="15" customHeight="1">
      <c r="A33" s="1461" t="str">
        <f>IF(IBRF!B26="","",IBRF!B26)</f>
        <v/>
      </c>
      <c r="B33" s="185"/>
      <c r="C33" s="186"/>
      <c r="D33" s="186"/>
      <c r="E33" s="171"/>
      <c r="F33" s="185"/>
      <c r="G33" s="186"/>
      <c r="H33" s="186"/>
      <c r="I33" s="171"/>
      <c r="J33" s="187"/>
      <c r="K33" s="186"/>
      <c r="L33" s="186"/>
      <c r="M33" s="173"/>
      <c r="N33" s="185"/>
      <c r="O33" s="186"/>
      <c r="P33" s="186"/>
      <c r="Q33" s="171"/>
      <c r="R33" s="187"/>
      <c r="S33" s="186"/>
      <c r="T33" s="186"/>
      <c r="U33" s="173"/>
      <c r="V33" s="185"/>
      <c r="W33" s="186"/>
      <c r="X33" s="186"/>
      <c r="Y33" s="171"/>
      <c r="Z33" s="187"/>
      <c r="AA33" s="186"/>
      <c r="AB33" s="188"/>
      <c r="AC33" s="173"/>
      <c r="AD33" s="1102" t="str">
        <f>IF(COUNT(B33:AC33)=0,"",COUNT(B33:AC33))</f>
        <v/>
      </c>
      <c r="AE33" s="185"/>
      <c r="AF33" s="186"/>
      <c r="AG33" s="186"/>
      <c r="AH33" s="186"/>
      <c r="AI33" s="186"/>
      <c r="AJ33" s="186"/>
      <c r="AK33" s="189"/>
      <c r="AL33" s="176"/>
      <c r="AM33" s="1090" t="str">
        <f>A33</f>
        <v/>
      </c>
      <c r="AN33" s="185"/>
      <c r="AO33" s="186"/>
      <c r="AP33" s="186"/>
      <c r="AQ33" s="171"/>
      <c r="AR33" s="185"/>
      <c r="AS33" s="186"/>
      <c r="AT33" s="186"/>
      <c r="AU33" s="171"/>
      <c r="AV33" s="187"/>
      <c r="AW33" s="186"/>
      <c r="AX33" s="186"/>
      <c r="AY33" s="173"/>
      <c r="AZ33" s="185"/>
      <c r="BA33" s="186"/>
      <c r="BB33" s="186"/>
      <c r="BC33" s="171"/>
      <c r="BD33" s="187"/>
      <c r="BE33" s="186"/>
      <c r="BF33" s="186"/>
      <c r="BG33" s="173"/>
      <c r="BH33" s="185"/>
      <c r="BI33" s="186"/>
      <c r="BJ33" s="186"/>
      <c r="BK33" s="171"/>
      <c r="BL33" s="187"/>
      <c r="BM33" s="186"/>
      <c r="BN33" s="188"/>
      <c r="BO33" s="173"/>
      <c r="BP33" s="1102" t="str">
        <f>IF(COUNT(AN33:BO33)=0,"",COUNT(AN33:BO33))</f>
        <v/>
      </c>
      <c r="BQ33" s="185"/>
      <c r="BR33" s="186"/>
      <c r="BS33" s="186"/>
      <c r="BT33" s="186"/>
      <c r="BU33" s="186"/>
      <c r="BV33" s="186"/>
      <c r="BW33" s="189"/>
      <c r="BX33" s="176"/>
    </row>
    <row r="34" spans="1:76" ht="15" customHeight="1" thickBot="1">
      <c r="A34" s="1462"/>
      <c r="B34" s="190"/>
      <c r="C34" s="191"/>
      <c r="D34" s="191"/>
      <c r="E34" s="179"/>
      <c r="F34" s="190"/>
      <c r="G34" s="191"/>
      <c r="H34" s="191"/>
      <c r="I34" s="179"/>
      <c r="J34" s="192"/>
      <c r="K34" s="191"/>
      <c r="L34" s="191"/>
      <c r="M34" s="181"/>
      <c r="N34" s="190"/>
      <c r="O34" s="191"/>
      <c r="P34" s="191"/>
      <c r="Q34" s="179"/>
      <c r="R34" s="192"/>
      <c r="S34" s="191"/>
      <c r="T34" s="191"/>
      <c r="U34" s="181"/>
      <c r="V34" s="190"/>
      <c r="W34" s="191"/>
      <c r="X34" s="191"/>
      <c r="Y34" s="179"/>
      <c r="Z34" s="192"/>
      <c r="AA34" s="191"/>
      <c r="AB34" s="193"/>
      <c r="AC34" s="181"/>
      <c r="AD34" s="1103"/>
      <c r="AE34" s="190"/>
      <c r="AF34" s="191"/>
      <c r="AG34" s="191"/>
      <c r="AH34" s="191"/>
      <c r="AI34" s="191"/>
      <c r="AJ34" s="191"/>
      <c r="AK34" s="194"/>
      <c r="AL34" s="184"/>
      <c r="AM34" s="1091"/>
      <c r="AN34" s="190"/>
      <c r="AO34" s="191"/>
      <c r="AP34" s="191"/>
      <c r="AQ34" s="179"/>
      <c r="AR34" s="190"/>
      <c r="AS34" s="191"/>
      <c r="AT34" s="191"/>
      <c r="AU34" s="179"/>
      <c r="AV34" s="192"/>
      <c r="AW34" s="191"/>
      <c r="AX34" s="191"/>
      <c r="AY34" s="181"/>
      <c r="AZ34" s="190"/>
      <c r="BA34" s="191"/>
      <c r="BB34" s="191"/>
      <c r="BC34" s="179"/>
      <c r="BD34" s="192"/>
      <c r="BE34" s="191"/>
      <c r="BF34" s="191"/>
      <c r="BG34" s="181"/>
      <c r="BH34" s="190"/>
      <c r="BI34" s="191"/>
      <c r="BJ34" s="191"/>
      <c r="BK34" s="179"/>
      <c r="BL34" s="192"/>
      <c r="BM34" s="191"/>
      <c r="BN34" s="193"/>
      <c r="BO34" s="181"/>
      <c r="BP34" s="1103"/>
      <c r="BQ34" s="190"/>
      <c r="BR34" s="191"/>
      <c r="BS34" s="191"/>
      <c r="BT34" s="191"/>
      <c r="BU34" s="191"/>
      <c r="BV34" s="191"/>
      <c r="BW34" s="194"/>
      <c r="BX34" s="184"/>
    </row>
    <row r="35" spans="1:76" ht="13.5" hidden="1" customHeight="1">
      <c r="A35" s="1455" t="str">
        <f>IF(IBRF!B27="","",IBRF!B27)</f>
        <v/>
      </c>
      <c r="B35" s="169"/>
      <c r="C35" s="170"/>
      <c r="D35" s="170"/>
      <c r="E35" s="171"/>
      <c r="F35" s="169"/>
      <c r="G35" s="170"/>
      <c r="H35" s="170"/>
      <c r="I35" s="171"/>
      <c r="J35" s="172"/>
      <c r="K35" s="170"/>
      <c r="L35" s="170"/>
      <c r="M35" s="173"/>
      <c r="N35" s="169"/>
      <c r="O35" s="170"/>
      <c r="P35" s="170"/>
      <c r="Q35" s="171"/>
      <c r="R35" s="172"/>
      <c r="S35" s="170"/>
      <c r="T35" s="170"/>
      <c r="U35" s="173"/>
      <c r="V35" s="169"/>
      <c r="W35" s="170"/>
      <c r="X35" s="170"/>
      <c r="Y35" s="171"/>
      <c r="Z35" s="172"/>
      <c r="AA35" s="170"/>
      <c r="AB35" s="174"/>
      <c r="AC35" s="173"/>
      <c r="AD35" s="1102" t="str">
        <f>IF(COUNT(B35:AC35)=0,"",COUNT(B35:AC35))</f>
        <v/>
      </c>
      <c r="AE35" s="169"/>
      <c r="AF35" s="170"/>
      <c r="AG35" s="170"/>
      <c r="AH35" s="170"/>
      <c r="AI35" s="170"/>
      <c r="AJ35" s="170"/>
      <c r="AK35" s="175"/>
      <c r="AL35" s="176"/>
      <c r="AM35" s="1126" t="str">
        <f>A35</f>
        <v/>
      </c>
      <c r="AN35" s="195"/>
      <c r="AO35" s="170"/>
      <c r="AP35" s="170"/>
      <c r="AQ35" s="171"/>
      <c r="AR35" s="169"/>
      <c r="AS35" s="170"/>
      <c r="AT35" s="170"/>
      <c r="AU35" s="171"/>
      <c r="AV35" s="172"/>
      <c r="AW35" s="170"/>
      <c r="AX35" s="170"/>
      <c r="AY35" s="173"/>
      <c r="AZ35" s="169"/>
      <c r="BA35" s="170"/>
      <c r="BB35" s="170"/>
      <c r="BC35" s="171"/>
      <c r="BD35" s="172"/>
      <c r="BE35" s="170"/>
      <c r="BF35" s="170"/>
      <c r="BG35" s="173"/>
      <c r="BH35" s="169"/>
      <c r="BI35" s="170"/>
      <c r="BJ35" s="170"/>
      <c r="BK35" s="171"/>
      <c r="BL35" s="172"/>
      <c r="BM35" s="170"/>
      <c r="BN35" s="174"/>
      <c r="BO35" s="173"/>
      <c r="BP35" s="1102" t="str">
        <f>IF(COUNT(AN35:BO35)=0,"",COUNT(AN35:BO35))</f>
        <v/>
      </c>
      <c r="BQ35" s="169"/>
      <c r="BR35" s="170"/>
      <c r="BS35" s="170"/>
      <c r="BT35" s="170"/>
      <c r="BU35" s="170"/>
      <c r="BV35" s="170"/>
      <c r="BW35" s="175"/>
      <c r="BX35" s="176"/>
    </row>
    <row r="36" spans="1:76" ht="13.5" hidden="1" customHeight="1" thickBot="1">
      <c r="A36" s="1456"/>
      <c r="B36" s="177"/>
      <c r="C36" s="178"/>
      <c r="D36" s="178"/>
      <c r="E36" s="179"/>
      <c r="F36" s="177"/>
      <c r="G36" s="178"/>
      <c r="H36" s="178"/>
      <c r="I36" s="179"/>
      <c r="J36" s="180"/>
      <c r="K36" s="178"/>
      <c r="L36" s="178"/>
      <c r="M36" s="181"/>
      <c r="N36" s="177"/>
      <c r="O36" s="178"/>
      <c r="P36" s="178"/>
      <c r="Q36" s="179"/>
      <c r="R36" s="180"/>
      <c r="S36" s="178"/>
      <c r="T36" s="178"/>
      <c r="U36" s="181"/>
      <c r="V36" s="177"/>
      <c r="W36" s="178"/>
      <c r="X36" s="178"/>
      <c r="Y36" s="179"/>
      <c r="Z36" s="180"/>
      <c r="AA36" s="178"/>
      <c r="AB36" s="182"/>
      <c r="AC36" s="181"/>
      <c r="AD36" s="1103"/>
      <c r="AE36" s="177"/>
      <c r="AF36" s="178"/>
      <c r="AG36" s="178"/>
      <c r="AH36" s="178"/>
      <c r="AI36" s="178"/>
      <c r="AJ36" s="178"/>
      <c r="AK36" s="183"/>
      <c r="AL36" s="184"/>
      <c r="AM36" s="1467"/>
      <c r="AN36" s="196"/>
      <c r="AO36" s="178"/>
      <c r="AP36" s="178"/>
      <c r="AQ36" s="179"/>
      <c r="AR36" s="177"/>
      <c r="AS36" s="178"/>
      <c r="AT36" s="178"/>
      <c r="AU36" s="179"/>
      <c r="AV36" s="180"/>
      <c r="AW36" s="178"/>
      <c r="AX36" s="178"/>
      <c r="AY36" s="181"/>
      <c r="AZ36" s="177"/>
      <c r="BA36" s="178"/>
      <c r="BB36" s="178"/>
      <c r="BC36" s="179"/>
      <c r="BD36" s="180"/>
      <c r="BE36" s="178"/>
      <c r="BF36" s="178"/>
      <c r="BG36" s="181"/>
      <c r="BH36" s="177"/>
      <c r="BI36" s="178"/>
      <c r="BJ36" s="178"/>
      <c r="BK36" s="179"/>
      <c r="BL36" s="180"/>
      <c r="BM36" s="178"/>
      <c r="BN36" s="182"/>
      <c r="BO36" s="181"/>
      <c r="BP36" s="1103"/>
      <c r="BQ36" s="177"/>
      <c r="BR36" s="178"/>
      <c r="BS36" s="178"/>
      <c r="BT36" s="178"/>
      <c r="BU36" s="178"/>
      <c r="BV36" s="178"/>
      <c r="BW36" s="183"/>
      <c r="BX36" s="184"/>
    </row>
    <row r="37" spans="1:76" ht="13.5" hidden="1" customHeight="1">
      <c r="A37" s="1461" t="str">
        <f>IF(IBRF!B28="","",IBRF!B28)</f>
        <v/>
      </c>
      <c r="B37" s="185"/>
      <c r="C37" s="186"/>
      <c r="D37" s="186"/>
      <c r="E37" s="171"/>
      <c r="F37" s="185"/>
      <c r="G37" s="186"/>
      <c r="H37" s="186"/>
      <c r="I37" s="171"/>
      <c r="J37" s="187"/>
      <c r="K37" s="186"/>
      <c r="L37" s="186"/>
      <c r="M37" s="173"/>
      <c r="N37" s="185"/>
      <c r="O37" s="186"/>
      <c r="P37" s="186"/>
      <c r="Q37" s="171"/>
      <c r="R37" s="187"/>
      <c r="S37" s="186"/>
      <c r="T37" s="186"/>
      <c r="U37" s="173"/>
      <c r="V37" s="185"/>
      <c r="W37" s="186"/>
      <c r="X37" s="186"/>
      <c r="Y37" s="171"/>
      <c r="Z37" s="187"/>
      <c r="AA37" s="186"/>
      <c r="AB37" s="188"/>
      <c r="AC37" s="173"/>
      <c r="AD37" s="1102" t="str">
        <f>IF(COUNT(B37:AC37)=0,"",COUNT(B37:AC37))</f>
        <v/>
      </c>
      <c r="AE37" s="185"/>
      <c r="AF37" s="186"/>
      <c r="AG37" s="186"/>
      <c r="AH37" s="186"/>
      <c r="AI37" s="186"/>
      <c r="AJ37" s="186"/>
      <c r="AK37" s="189"/>
      <c r="AL37" s="176"/>
      <c r="AM37" s="1465" t="str">
        <f>A37</f>
        <v/>
      </c>
      <c r="AN37" s="185"/>
      <c r="AO37" s="186"/>
      <c r="AP37" s="186"/>
      <c r="AQ37" s="171"/>
      <c r="AR37" s="185"/>
      <c r="AS37" s="186"/>
      <c r="AT37" s="186"/>
      <c r="AU37" s="171"/>
      <c r="AV37" s="187"/>
      <c r="AW37" s="186"/>
      <c r="AX37" s="186"/>
      <c r="AY37" s="173"/>
      <c r="AZ37" s="185"/>
      <c r="BA37" s="186"/>
      <c r="BB37" s="186"/>
      <c r="BC37" s="171"/>
      <c r="BD37" s="187"/>
      <c r="BE37" s="186"/>
      <c r="BF37" s="186"/>
      <c r="BG37" s="173"/>
      <c r="BH37" s="185"/>
      <c r="BI37" s="186"/>
      <c r="BJ37" s="186"/>
      <c r="BK37" s="171"/>
      <c r="BL37" s="187"/>
      <c r="BM37" s="186"/>
      <c r="BN37" s="188"/>
      <c r="BO37" s="173"/>
      <c r="BP37" s="1102" t="str">
        <f>IF(COUNT(AN37:BO37)=0,"",COUNT(AN37:BO37))</f>
        <v/>
      </c>
      <c r="BQ37" s="185"/>
      <c r="BR37" s="186"/>
      <c r="BS37" s="186"/>
      <c r="BT37" s="186"/>
      <c r="BU37" s="186"/>
      <c r="BV37" s="186"/>
      <c r="BW37" s="189"/>
      <c r="BX37" s="176"/>
    </row>
    <row r="38" spans="1:76" ht="13.5" hidden="1" customHeight="1" thickBot="1">
      <c r="A38" s="1462"/>
      <c r="B38" s="190"/>
      <c r="C38" s="191"/>
      <c r="D38" s="191"/>
      <c r="E38" s="179"/>
      <c r="F38" s="190"/>
      <c r="G38" s="191"/>
      <c r="H38" s="191"/>
      <c r="I38" s="179"/>
      <c r="J38" s="192"/>
      <c r="K38" s="191"/>
      <c r="L38" s="191"/>
      <c r="M38" s="181"/>
      <c r="N38" s="190"/>
      <c r="O38" s="191"/>
      <c r="P38" s="191"/>
      <c r="Q38" s="179"/>
      <c r="R38" s="192"/>
      <c r="S38" s="191"/>
      <c r="T38" s="191"/>
      <c r="U38" s="181"/>
      <c r="V38" s="190"/>
      <c r="W38" s="191"/>
      <c r="X38" s="191"/>
      <c r="Y38" s="179"/>
      <c r="Z38" s="192"/>
      <c r="AA38" s="191"/>
      <c r="AB38" s="193"/>
      <c r="AC38" s="181"/>
      <c r="AD38" s="1103"/>
      <c r="AE38" s="190"/>
      <c r="AF38" s="191"/>
      <c r="AG38" s="191"/>
      <c r="AH38" s="191"/>
      <c r="AI38" s="191"/>
      <c r="AJ38" s="191"/>
      <c r="AK38" s="194"/>
      <c r="AL38" s="184"/>
      <c r="AM38" s="1466"/>
      <c r="AN38" s="190"/>
      <c r="AO38" s="191"/>
      <c r="AP38" s="191"/>
      <c r="AQ38" s="179"/>
      <c r="AR38" s="190"/>
      <c r="AS38" s="191"/>
      <c r="AT38" s="191"/>
      <c r="AU38" s="179"/>
      <c r="AV38" s="192"/>
      <c r="AW38" s="191"/>
      <c r="AX38" s="191"/>
      <c r="AY38" s="181"/>
      <c r="AZ38" s="190"/>
      <c r="BA38" s="191"/>
      <c r="BB38" s="191"/>
      <c r="BC38" s="179"/>
      <c r="BD38" s="192"/>
      <c r="BE38" s="191"/>
      <c r="BF38" s="191"/>
      <c r="BG38" s="181"/>
      <c r="BH38" s="190"/>
      <c r="BI38" s="191"/>
      <c r="BJ38" s="191"/>
      <c r="BK38" s="179"/>
      <c r="BL38" s="192"/>
      <c r="BM38" s="191"/>
      <c r="BN38" s="193"/>
      <c r="BO38" s="181"/>
      <c r="BP38" s="1103"/>
      <c r="BQ38" s="190"/>
      <c r="BR38" s="191"/>
      <c r="BS38" s="191"/>
      <c r="BT38" s="191"/>
      <c r="BU38" s="191"/>
      <c r="BV38" s="191"/>
      <c r="BW38" s="194"/>
      <c r="BX38" s="184"/>
    </row>
    <row r="39" spans="1:76" ht="13.5" hidden="1" customHeight="1">
      <c r="A39" s="1455" t="str">
        <f>IF(IBRF!B29="","",IBRF!B29)</f>
        <v/>
      </c>
      <c r="B39" s="169"/>
      <c r="C39" s="170"/>
      <c r="D39" s="170"/>
      <c r="E39" s="171"/>
      <c r="F39" s="169"/>
      <c r="G39" s="170"/>
      <c r="H39" s="170"/>
      <c r="I39" s="171"/>
      <c r="J39" s="172"/>
      <c r="K39" s="170"/>
      <c r="L39" s="170"/>
      <c r="M39" s="173"/>
      <c r="N39" s="169"/>
      <c r="O39" s="170"/>
      <c r="P39" s="170"/>
      <c r="Q39" s="171"/>
      <c r="R39" s="172"/>
      <c r="S39" s="170"/>
      <c r="T39" s="170"/>
      <c r="U39" s="173"/>
      <c r="V39" s="169"/>
      <c r="W39" s="170"/>
      <c r="X39" s="170"/>
      <c r="Y39" s="171"/>
      <c r="Z39" s="172"/>
      <c r="AA39" s="170"/>
      <c r="AB39" s="174"/>
      <c r="AC39" s="173"/>
      <c r="AD39" s="1102" t="str">
        <f>IF(COUNT(B39:AC39)=0,"",COUNT(B39:AC39))</f>
        <v/>
      </c>
      <c r="AE39" s="169"/>
      <c r="AF39" s="170"/>
      <c r="AG39" s="170"/>
      <c r="AH39" s="170"/>
      <c r="AI39" s="170"/>
      <c r="AJ39" s="170"/>
      <c r="AK39" s="175"/>
      <c r="AL39" s="176"/>
      <c r="AM39" s="1126" t="str">
        <f>A39</f>
        <v/>
      </c>
      <c r="AN39" s="169"/>
      <c r="AO39" s="170"/>
      <c r="AP39" s="170"/>
      <c r="AQ39" s="171"/>
      <c r="AR39" s="169"/>
      <c r="AS39" s="170"/>
      <c r="AT39" s="170"/>
      <c r="AU39" s="171"/>
      <c r="AV39" s="172"/>
      <c r="AW39" s="170"/>
      <c r="AX39" s="170"/>
      <c r="AY39" s="173"/>
      <c r="AZ39" s="169"/>
      <c r="BA39" s="170"/>
      <c r="BB39" s="170"/>
      <c r="BC39" s="171"/>
      <c r="BD39" s="172"/>
      <c r="BE39" s="170"/>
      <c r="BF39" s="170"/>
      <c r="BG39" s="173"/>
      <c r="BH39" s="169"/>
      <c r="BI39" s="170"/>
      <c r="BJ39" s="170"/>
      <c r="BK39" s="171"/>
      <c r="BL39" s="172"/>
      <c r="BM39" s="170"/>
      <c r="BN39" s="174"/>
      <c r="BO39" s="173"/>
      <c r="BP39" s="1102" t="str">
        <f>IF(COUNT(AN39:BO39)=0,"",COUNT(AN39:BO39))</f>
        <v/>
      </c>
      <c r="BQ39" s="169"/>
      <c r="BR39" s="170"/>
      <c r="BS39" s="170"/>
      <c r="BT39" s="170"/>
      <c r="BU39" s="170"/>
      <c r="BV39" s="170"/>
      <c r="BW39" s="175"/>
      <c r="BX39" s="176"/>
    </row>
    <row r="40" spans="1:76" ht="13.5" hidden="1" customHeight="1" thickBot="1">
      <c r="A40" s="1456"/>
      <c r="B40" s="177"/>
      <c r="C40" s="178"/>
      <c r="D40" s="178"/>
      <c r="E40" s="179"/>
      <c r="F40" s="177"/>
      <c r="G40" s="178"/>
      <c r="H40" s="178"/>
      <c r="I40" s="179"/>
      <c r="J40" s="180"/>
      <c r="K40" s="178"/>
      <c r="L40" s="178"/>
      <c r="M40" s="181"/>
      <c r="N40" s="177"/>
      <c r="O40" s="178"/>
      <c r="P40" s="178"/>
      <c r="Q40" s="179"/>
      <c r="R40" s="180"/>
      <c r="S40" s="178"/>
      <c r="T40" s="178"/>
      <c r="U40" s="181"/>
      <c r="V40" s="177"/>
      <c r="W40" s="178"/>
      <c r="X40" s="178"/>
      <c r="Y40" s="179"/>
      <c r="Z40" s="180"/>
      <c r="AA40" s="178"/>
      <c r="AB40" s="182"/>
      <c r="AC40" s="181"/>
      <c r="AD40" s="1103"/>
      <c r="AE40" s="177"/>
      <c r="AF40" s="178"/>
      <c r="AG40" s="178"/>
      <c r="AH40" s="178"/>
      <c r="AI40" s="178"/>
      <c r="AJ40" s="178"/>
      <c r="AK40" s="183"/>
      <c r="AL40" s="184"/>
      <c r="AM40" s="1467"/>
      <c r="AN40" s="177"/>
      <c r="AO40" s="178"/>
      <c r="AP40" s="178"/>
      <c r="AQ40" s="179"/>
      <c r="AR40" s="177"/>
      <c r="AS40" s="178"/>
      <c r="AT40" s="178"/>
      <c r="AU40" s="179"/>
      <c r="AV40" s="180"/>
      <c r="AW40" s="178"/>
      <c r="AX40" s="178"/>
      <c r="AY40" s="181"/>
      <c r="AZ40" s="177"/>
      <c r="BA40" s="178"/>
      <c r="BB40" s="178"/>
      <c r="BC40" s="179"/>
      <c r="BD40" s="180"/>
      <c r="BE40" s="178"/>
      <c r="BF40" s="178"/>
      <c r="BG40" s="181"/>
      <c r="BH40" s="177"/>
      <c r="BI40" s="178"/>
      <c r="BJ40" s="178"/>
      <c r="BK40" s="179"/>
      <c r="BL40" s="180"/>
      <c r="BM40" s="178"/>
      <c r="BN40" s="182"/>
      <c r="BO40" s="181"/>
      <c r="BP40" s="1103"/>
      <c r="BQ40" s="177"/>
      <c r="BR40" s="178"/>
      <c r="BS40" s="178"/>
      <c r="BT40" s="178"/>
      <c r="BU40" s="178"/>
      <c r="BV40" s="178"/>
      <c r="BW40" s="183"/>
      <c r="BX40" s="184"/>
    </row>
    <row r="41" spans="1:76" ht="13.5" hidden="1" customHeight="1">
      <c r="A41" s="1461" t="str">
        <f>IF(IBRF!B30="","",IBRF!B30)</f>
        <v/>
      </c>
      <c r="B41" s="185"/>
      <c r="C41" s="186"/>
      <c r="D41" s="186"/>
      <c r="E41" s="171"/>
      <c r="F41" s="185"/>
      <c r="G41" s="186"/>
      <c r="H41" s="186"/>
      <c r="I41" s="171"/>
      <c r="J41" s="187"/>
      <c r="K41" s="186"/>
      <c r="L41" s="186"/>
      <c r="M41" s="173"/>
      <c r="N41" s="185"/>
      <c r="O41" s="186"/>
      <c r="P41" s="186"/>
      <c r="Q41" s="171"/>
      <c r="R41" s="187"/>
      <c r="S41" s="186"/>
      <c r="T41" s="186"/>
      <c r="U41" s="173"/>
      <c r="V41" s="185"/>
      <c r="W41" s="186"/>
      <c r="X41" s="186"/>
      <c r="Y41" s="171"/>
      <c r="Z41" s="187"/>
      <c r="AA41" s="186"/>
      <c r="AB41" s="188"/>
      <c r="AC41" s="173"/>
      <c r="AD41" s="1102" t="str">
        <f>IF(COUNT(B41:AC41)=0,"",COUNT(B41:AC41))</f>
        <v/>
      </c>
      <c r="AE41" s="185"/>
      <c r="AF41" s="186"/>
      <c r="AG41" s="186"/>
      <c r="AH41" s="186"/>
      <c r="AI41" s="186"/>
      <c r="AJ41" s="186"/>
      <c r="AK41" s="189"/>
      <c r="AL41" s="176"/>
      <c r="AM41" s="1465" t="str">
        <f>A41</f>
        <v/>
      </c>
      <c r="AN41" s="185"/>
      <c r="AO41" s="186"/>
      <c r="AP41" s="186"/>
      <c r="AQ41" s="171"/>
      <c r="AR41" s="185"/>
      <c r="AS41" s="186"/>
      <c r="AT41" s="186"/>
      <c r="AU41" s="171"/>
      <c r="AV41" s="187"/>
      <c r="AW41" s="186"/>
      <c r="AX41" s="186"/>
      <c r="AY41" s="173"/>
      <c r="AZ41" s="185"/>
      <c r="BA41" s="186"/>
      <c r="BB41" s="186"/>
      <c r="BC41" s="171"/>
      <c r="BD41" s="187"/>
      <c r="BE41" s="186"/>
      <c r="BF41" s="186"/>
      <c r="BG41" s="173"/>
      <c r="BH41" s="185"/>
      <c r="BI41" s="186"/>
      <c r="BJ41" s="186"/>
      <c r="BK41" s="171"/>
      <c r="BL41" s="187"/>
      <c r="BM41" s="186"/>
      <c r="BN41" s="188"/>
      <c r="BO41" s="173"/>
      <c r="BP41" s="1102" t="str">
        <f>IF(COUNT(AN41:BO41)=0,"",COUNT(AN41:BO41))</f>
        <v/>
      </c>
      <c r="BQ41" s="185"/>
      <c r="BR41" s="186"/>
      <c r="BS41" s="186"/>
      <c r="BT41" s="186"/>
      <c r="BU41" s="186"/>
      <c r="BV41" s="186"/>
      <c r="BW41" s="189"/>
      <c r="BX41" s="176"/>
    </row>
    <row r="42" spans="1:76" ht="13.5" hidden="1" customHeight="1" thickBot="1">
      <c r="A42" s="1462"/>
      <c r="B42" s="190"/>
      <c r="C42" s="191"/>
      <c r="D42" s="191"/>
      <c r="E42" s="179"/>
      <c r="F42" s="190"/>
      <c r="G42" s="191"/>
      <c r="H42" s="191"/>
      <c r="I42" s="179"/>
      <c r="J42" s="192"/>
      <c r="K42" s="191"/>
      <c r="L42" s="191"/>
      <c r="M42" s="181"/>
      <c r="N42" s="190"/>
      <c r="O42" s="191"/>
      <c r="P42" s="191"/>
      <c r="Q42" s="179"/>
      <c r="R42" s="192"/>
      <c r="S42" s="191"/>
      <c r="T42" s="191"/>
      <c r="U42" s="181"/>
      <c r="V42" s="190"/>
      <c r="W42" s="191"/>
      <c r="X42" s="191"/>
      <c r="Y42" s="179"/>
      <c r="Z42" s="192"/>
      <c r="AA42" s="191"/>
      <c r="AB42" s="193"/>
      <c r="AC42" s="181"/>
      <c r="AD42" s="1103"/>
      <c r="AE42" s="190"/>
      <c r="AF42" s="191"/>
      <c r="AG42" s="191"/>
      <c r="AH42" s="191"/>
      <c r="AI42" s="191"/>
      <c r="AJ42" s="191"/>
      <c r="AK42" s="194"/>
      <c r="AL42" s="184"/>
      <c r="AM42" s="1466"/>
      <c r="AN42" s="190"/>
      <c r="AO42" s="191"/>
      <c r="AP42" s="191"/>
      <c r="AQ42" s="179"/>
      <c r="AR42" s="190"/>
      <c r="AS42" s="191"/>
      <c r="AT42" s="191"/>
      <c r="AU42" s="179"/>
      <c r="AV42" s="192"/>
      <c r="AW42" s="191"/>
      <c r="AX42" s="191"/>
      <c r="AY42" s="181"/>
      <c r="AZ42" s="190"/>
      <c r="BA42" s="191"/>
      <c r="BB42" s="191"/>
      <c r="BC42" s="179"/>
      <c r="BD42" s="192"/>
      <c r="BE42" s="191"/>
      <c r="BF42" s="191"/>
      <c r="BG42" s="181"/>
      <c r="BH42" s="190"/>
      <c r="BI42" s="191"/>
      <c r="BJ42" s="191"/>
      <c r="BK42" s="179"/>
      <c r="BL42" s="192"/>
      <c r="BM42" s="191"/>
      <c r="BN42" s="193"/>
      <c r="BO42" s="181"/>
      <c r="BP42" s="1103"/>
      <c r="BQ42" s="190"/>
      <c r="BR42" s="191"/>
      <c r="BS42" s="191"/>
      <c r="BT42" s="191"/>
      <c r="BU42" s="191"/>
      <c r="BV42" s="191"/>
      <c r="BW42" s="194"/>
      <c r="BX42" s="184"/>
    </row>
    <row r="43" spans="1:76" ht="13.5" thickBot="1">
      <c r="A43" s="711" t="s">
        <v>14</v>
      </c>
      <c r="B43" s="1011" t="str">
        <f>IF(IBRF!H9="","Away Team",IF(IBRF!B8=IBRF!H8,IBRF!H9,IF(IBRF!H8=IBRF!H9,IBRF!H9,IF(OR(IBRF!K3="A",IBRF!K3="B"),IBRF!H8&amp;" "&amp;IBRF!K3,IBRF!H8&amp;"/"&amp;IBRF!H9))))</f>
        <v>Central Coast Roller Derby/SK805</v>
      </c>
      <c r="C43" s="1011"/>
      <c r="D43" s="1011"/>
      <c r="E43" s="1011"/>
      <c r="F43" s="1011"/>
      <c r="G43" s="1011"/>
      <c r="H43" s="1011"/>
      <c r="I43" s="1011"/>
      <c r="J43" s="1011"/>
      <c r="K43" s="1011"/>
      <c r="L43" s="1011"/>
      <c r="M43" s="1011"/>
      <c r="N43" s="1011"/>
      <c r="O43" s="1089" t="s">
        <v>78</v>
      </c>
      <c r="P43" s="1089"/>
      <c r="Q43" s="1089"/>
      <c r="R43" s="1089"/>
      <c r="S43" s="1089"/>
      <c r="T43" s="1110"/>
      <c r="U43" s="1110"/>
      <c r="V43" s="1110"/>
      <c r="W43" s="1110"/>
      <c r="X43" s="1110"/>
      <c r="Y43" s="1110"/>
      <c r="Z43" s="1110"/>
      <c r="AA43" s="1110"/>
      <c r="AB43" s="1110"/>
      <c r="AC43" s="1110"/>
      <c r="AD43" s="1110"/>
      <c r="AE43" s="1110"/>
      <c r="AF43" s="1468">
        <f>AF1</f>
        <v>41055</v>
      </c>
      <c r="AG43" s="1468"/>
      <c r="AH43" s="1468"/>
      <c r="AI43" s="1109" t="s">
        <v>399</v>
      </c>
      <c r="AJ43" s="1109"/>
      <c r="AK43" s="995" t="str">
        <f>AK1</f>
        <v>Bout 1</v>
      </c>
      <c r="AL43" s="1460"/>
      <c r="AM43" s="165" t="s">
        <v>14</v>
      </c>
      <c r="AN43" s="1011" t="str">
        <f>B43</f>
        <v>Central Coast Roller Derby/SK805</v>
      </c>
      <c r="AO43" s="1011"/>
      <c r="AP43" s="1011"/>
      <c r="AQ43" s="1011"/>
      <c r="AR43" s="1011"/>
      <c r="AS43" s="1011"/>
      <c r="AT43" s="1011"/>
      <c r="AU43" s="1011"/>
      <c r="AV43" s="1011"/>
      <c r="AW43" s="1011"/>
      <c r="AX43" s="1011"/>
      <c r="AY43" s="1011"/>
      <c r="AZ43" s="1011"/>
      <c r="BA43" s="1089" t="s">
        <v>78</v>
      </c>
      <c r="BB43" s="1089"/>
      <c r="BC43" s="1089"/>
      <c r="BD43" s="1089"/>
      <c r="BE43" s="1089"/>
      <c r="BF43" s="1110"/>
      <c r="BG43" s="1110"/>
      <c r="BH43" s="1110"/>
      <c r="BI43" s="1110"/>
      <c r="BJ43" s="1110"/>
      <c r="BK43" s="1110"/>
      <c r="BL43" s="1110"/>
      <c r="BM43" s="1110"/>
      <c r="BN43" s="1110"/>
      <c r="BO43" s="1110"/>
      <c r="BP43" s="1110"/>
      <c r="BQ43" s="1110"/>
      <c r="BR43" s="1110">
        <f>AF1</f>
        <v>41055</v>
      </c>
      <c r="BS43" s="1110"/>
      <c r="BT43" s="1110"/>
      <c r="BU43" s="1109" t="s">
        <v>401</v>
      </c>
      <c r="BV43" s="1109"/>
      <c r="BW43" s="995" t="str">
        <f>AK1</f>
        <v>Bout 1</v>
      </c>
      <c r="BX43" s="1460"/>
    </row>
    <row r="44" spans="1:76" ht="13.5" thickBot="1">
      <c r="A44" s="712" t="s">
        <v>1</v>
      </c>
      <c r="B44" s="1094" t="s">
        <v>7</v>
      </c>
      <c r="C44" s="1095"/>
      <c r="D44" s="1095"/>
      <c r="E44" s="1096"/>
      <c r="F44" s="1097" t="s">
        <v>7</v>
      </c>
      <c r="G44" s="1098"/>
      <c r="H44" s="1098"/>
      <c r="I44" s="1099"/>
      <c r="J44" s="1101" t="s">
        <v>7</v>
      </c>
      <c r="K44" s="1095"/>
      <c r="L44" s="1095"/>
      <c r="M44" s="1096"/>
      <c r="N44" s="1101" t="s">
        <v>7</v>
      </c>
      <c r="O44" s="1095"/>
      <c r="P44" s="1095"/>
      <c r="Q44" s="1096"/>
      <c r="R44" s="1101" t="s">
        <v>7</v>
      </c>
      <c r="S44" s="1095"/>
      <c r="T44" s="1095"/>
      <c r="U44" s="1096"/>
      <c r="V44" s="1101" t="s">
        <v>7</v>
      </c>
      <c r="W44" s="1095"/>
      <c r="X44" s="1095"/>
      <c r="Y44" s="1096"/>
      <c r="Z44" s="1097" t="s">
        <v>7</v>
      </c>
      <c r="AA44" s="1098"/>
      <c r="AB44" s="1098"/>
      <c r="AC44" s="1100"/>
      <c r="AD44" s="166" t="s">
        <v>6</v>
      </c>
      <c r="AE44" s="1094" t="s">
        <v>19</v>
      </c>
      <c r="AF44" s="1095"/>
      <c r="AG44" s="1095"/>
      <c r="AH44" s="1095"/>
      <c r="AI44" s="1095"/>
      <c r="AJ44" s="1095"/>
      <c r="AK44" s="1095"/>
      <c r="AL44" s="449" t="s">
        <v>468</v>
      </c>
      <c r="AM44" s="167" t="s">
        <v>1</v>
      </c>
      <c r="AN44" s="1107" t="s">
        <v>7</v>
      </c>
      <c r="AO44" s="1108"/>
      <c r="AP44" s="1108"/>
      <c r="AQ44" s="1112"/>
      <c r="AR44" s="1104" t="s">
        <v>7</v>
      </c>
      <c r="AS44" s="1105"/>
      <c r="AT44" s="1105"/>
      <c r="AU44" s="1106"/>
      <c r="AV44" s="1111" t="s">
        <v>7</v>
      </c>
      <c r="AW44" s="1108"/>
      <c r="AX44" s="1108"/>
      <c r="AY44" s="1112"/>
      <c r="AZ44" s="1111" t="s">
        <v>7</v>
      </c>
      <c r="BA44" s="1108"/>
      <c r="BB44" s="1108"/>
      <c r="BC44" s="1112"/>
      <c r="BD44" s="1111" t="s">
        <v>7</v>
      </c>
      <c r="BE44" s="1108"/>
      <c r="BF44" s="1108"/>
      <c r="BG44" s="1112"/>
      <c r="BH44" s="1111" t="s">
        <v>7</v>
      </c>
      <c r="BI44" s="1108"/>
      <c r="BJ44" s="1108"/>
      <c r="BK44" s="1112"/>
      <c r="BL44" s="1097" t="s">
        <v>7</v>
      </c>
      <c r="BM44" s="1098"/>
      <c r="BN44" s="1098"/>
      <c r="BO44" s="1100"/>
      <c r="BP44" s="168" t="s">
        <v>6</v>
      </c>
      <c r="BQ44" s="1107" t="s">
        <v>19</v>
      </c>
      <c r="BR44" s="1108"/>
      <c r="BS44" s="1108"/>
      <c r="BT44" s="1108"/>
      <c r="BU44" s="1108"/>
      <c r="BV44" s="1108"/>
      <c r="BW44" s="1108"/>
      <c r="BX44" s="449" t="s">
        <v>468</v>
      </c>
    </row>
    <row r="45" spans="1:76" ht="15" customHeight="1">
      <c r="A45" s="1433" t="str">
        <f>IF(IBRF!H11="","",IBRF!H11)</f>
        <v>11</v>
      </c>
      <c r="B45" s="172"/>
      <c r="C45" s="170"/>
      <c r="D45" s="170"/>
      <c r="E45" s="171"/>
      <c r="F45" s="169"/>
      <c r="G45" s="170"/>
      <c r="H45" s="170"/>
      <c r="I45" s="171"/>
      <c r="J45" s="172"/>
      <c r="K45" s="170"/>
      <c r="L45" s="170"/>
      <c r="M45" s="173"/>
      <c r="N45" s="169"/>
      <c r="O45" s="170"/>
      <c r="P45" s="170"/>
      <c r="Q45" s="171"/>
      <c r="R45" s="172"/>
      <c r="S45" s="170"/>
      <c r="T45" s="170"/>
      <c r="U45" s="173"/>
      <c r="V45" s="169"/>
      <c r="W45" s="170"/>
      <c r="X45" s="170"/>
      <c r="Y45" s="171"/>
      <c r="Z45" s="172"/>
      <c r="AA45" s="170"/>
      <c r="AB45" s="174"/>
      <c r="AC45" s="173"/>
      <c r="AD45" s="1102" t="str">
        <f>IF(COUNT(B45:AC45)=0,"",COUNT(B45:AC45))</f>
        <v/>
      </c>
      <c r="AE45" s="169"/>
      <c r="AF45" s="170"/>
      <c r="AG45" s="170"/>
      <c r="AH45" s="170"/>
      <c r="AI45" s="170"/>
      <c r="AJ45" s="170"/>
      <c r="AK45" s="175"/>
      <c r="AL45" s="176"/>
      <c r="AM45" s="1441" t="str">
        <f>A45</f>
        <v>11</v>
      </c>
      <c r="AN45" s="169"/>
      <c r="AO45" s="170"/>
      <c r="AP45" s="170"/>
      <c r="AQ45" s="171"/>
      <c r="AR45" s="169"/>
      <c r="AS45" s="170"/>
      <c r="AT45" s="170"/>
      <c r="AU45" s="171"/>
      <c r="AV45" s="172"/>
      <c r="AW45" s="170"/>
      <c r="AX45" s="170"/>
      <c r="AY45" s="173"/>
      <c r="AZ45" s="169"/>
      <c r="BA45" s="170"/>
      <c r="BB45" s="170"/>
      <c r="BC45" s="171"/>
      <c r="BD45" s="172"/>
      <c r="BE45" s="170"/>
      <c r="BF45" s="170"/>
      <c r="BG45" s="173"/>
      <c r="BH45" s="169"/>
      <c r="BI45" s="170"/>
      <c r="BJ45" s="170"/>
      <c r="BK45" s="171"/>
      <c r="BL45" s="172"/>
      <c r="BM45" s="170"/>
      <c r="BN45" s="174"/>
      <c r="BO45" s="173"/>
      <c r="BP45" s="1102" t="str">
        <f>IF(COUNT(AN45:BO45)=0,"",COUNT(AN45:BO45))</f>
        <v/>
      </c>
      <c r="BQ45" s="169"/>
      <c r="BR45" s="170"/>
      <c r="BS45" s="170"/>
      <c r="BT45" s="170"/>
      <c r="BU45" s="170"/>
      <c r="BV45" s="170"/>
      <c r="BW45" s="175"/>
      <c r="BX45" s="176"/>
    </row>
    <row r="46" spans="1:76" ht="15" customHeight="1" thickBot="1">
      <c r="A46" s="1470"/>
      <c r="B46" s="180"/>
      <c r="C46" s="178"/>
      <c r="D46" s="178"/>
      <c r="E46" s="179"/>
      <c r="F46" s="177"/>
      <c r="G46" s="178"/>
      <c r="H46" s="178"/>
      <c r="I46" s="179"/>
      <c r="J46" s="180"/>
      <c r="K46" s="178"/>
      <c r="L46" s="178"/>
      <c r="M46" s="181"/>
      <c r="N46" s="177"/>
      <c r="O46" s="178"/>
      <c r="P46" s="178"/>
      <c r="Q46" s="179"/>
      <c r="R46" s="180"/>
      <c r="S46" s="178"/>
      <c r="T46" s="178"/>
      <c r="U46" s="181"/>
      <c r="V46" s="177"/>
      <c r="W46" s="178"/>
      <c r="X46" s="178"/>
      <c r="Y46" s="179"/>
      <c r="Z46" s="180"/>
      <c r="AA46" s="178"/>
      <c r="AB46" s="182"/>
      <c r="AC46" s="181"/>
      <c r="AD46" s="1103"/>
      <c r="AE46" s="177"/>
      <c r="AF46" s="178"/>
      <c r="AG46" s="178"/>
      <c r="AH46" s="178"/>
      <c r="AI46" s="178"/>
      <c r="AJ46" s="178"/>
      <c r="AK46" s="183"/>
      <c r="AL46" s="184"/>
      <c r="AM46" s="1464"/>
      <c r="AN46" s="177"/>
      <c r="AO46" s="178"/>
      <c r="AP46" s="178"/>
      <c r="AQ46" s="179"/>
      <c r="AR46" s="177"/>
      <c r="AS46" s="178"/>
      <c r="AT46" s="178"/>
      <c r="AU46" s="179"/>
      <c r="AV46" s="180"/>
      <c r="AW46" s="178"/>
      <c r="AX46" s="178"/>
      <c r="AY46" s="181"/>
      <c r="AZ46" s="177"/>
      <c r="BA46" s="178"/>
      <c r="BB46" s="178"/>
      <c r="BC46" s="179"/>
      <c r="BD46" s="180"/>
      <c r="BE46" s="178"/>
      <c r="BF46" s="178"/>
      <c r="BG46" s="181"/>
      <c r="BH46" s="177"/>
      <c r="BI46" s="178"/>
      <c r="BJ46" s="178"/>
      <c r="BK46" s="179"/>
      <c r="BL46" s="180"/>
      <c r="BM46" s="178"/>
      <c r="BN46" s="182"/>
      <c r="BO46" s="181"/>
      <c r="BP46" s="1103"/>
      <c r="BQ46" s="177"/>
      <c r="BR46" s="178"/>
      <c r="BS46" s="178"/>
      <c r="BT46" s="178"/>
      <c r="BU46" s="178"/>
      <c r="BV46" s="178"/>
      <c r="BW46" s="183"/>
      <c r="BX46" s="184"/>
    </row>
    <row r="47" spans="1:76" ht="15" customHeight="1">
      <c r="A47" s="1435" t="str">
        <f>IF(IBRF!H12="","",IBRF!H12)</f>
        <v>13</v>
      </c>
      <c r="B47" s="187"/>
      <c r="C47" s="186"/>
      <c r="D47" s="186"/>
      <c r="E47" s="171"/>
      <c r="F47" s="185"/>
      <c r="G47" s="186"/>
      <c r="H47" s="186"/>
      <c r="I47" s="171"/>
      <c r="J47" s="187"/>
      <c r="K47" s="186"/>
      <c r="L47" s="186"/>
      <c r="M47" s="173"/>
      <c r="N47" s="185"/>
      <c r="O47" s="186"/>
      <c r="P47" s="186"/>
      <c r="Q47" s="171"/>
      <c r="R47" s="187"/>
      <c r="S47" s="186"/>
      <c r="T47" s="186"/>
      <c r="U47" s="173"/>
      <c r="V47" s="185"/>
      <c r="W47" s="186"/>
      <c r="X47" s="186"/>
      <c r="Y47" s="171"/>
      <c r="Z47" s="187"/>
      <c r="AA47" s="186"/>
      <c r="AB47" s="188"/>
      <c r="AC47" s="173"/>
      <c r="AD47" s="1102" t="str">
        <f>IF(COUNT(B47:AC47)=0,"",COUNT(B47:AC47))</f>
        <v/>
      </c>
      <c r="AE47" s="185"/>
      <c r="AF47" s="186"/>
      <c r="AG47" s="186"/>
      <c r="AH47" s="186"/>
      <c r="AI47" s="186"/>
      <c r="AJ47" s="186"/>
      <c r="AK47" s="189"/>
      <c r="AL47" s="176"/>
      <c r="AM47" s="1439" t="str">
        <f>A47</f>
        <v>13</v>
      </c>
      <c r="AN47" s="185"/>
      <c r="AO47" s="186"/>
      <c r="AP47" s="186"/>
      <c r="AQ47" s="171"/>
      <c r="AR47" s="185"/>
      <c r="AS47" s="186"/>
      <c r="AT47" s="186"/>
      <c r="AU47" s="171"/>
      <c r="AV47" s="187"/>
      <c r="AW47" s="186"/>
      <c r="AX47" s="186"/>
      <c r="AY47" s="173"/>
      <c r="AZ47" s="185"/>
      <c r="BA47" s="186"/>
      <c r="BB47" s="186"/>
      <c r="BC47" s="171"/>
      <c r="BD47" s="187"/>
      <c r="BE47" s="186"/>
      <c r="BF47" s="186"/>
      <c r="BG47" s="173"/>
      <c r="BH47" s="185"/>
      <c r="BI47" s="186"/>
      <c r="BJ47" s="186"/>
      <c r="BK47" s="171"/>
      <c r="BL47" s="187"/>
      <c r="BM47" s="186"/>
      <c r="BN47" s="188"/>
      <c r="BO47" s="173"/>
      <c r="BP47" s="1102" t="str">
        <f>IF(COUNT(AN47:BO47)=0,"",COUNT(AN47:BO47))</f>
        <v/>
      </c>
      <c r="BQ47" s="185"/>
      <c r="BR47" s="186"/>
      <c r="BS47" s="186"/>
      <c r="BT47" s="186"/>
      <c r="BU47" s="186"/>
      <c r="BV47" s="186"/>
      <c r="BW47" s="189"/>
      <c r="BX47" s="176"/>
    </row>
    <row r="48" spans="1:76" ht="15" customHeight="1" thickBot="1">
      <c r="A48" s="1436"/>
      <c r="B48" s="192"/>
      <c r="C48" s="191"/>
      <c r="D48" s="191"/>
      <c r="E48" s="179"/>
      <c r="F48" s="190"/>
      <c r="G48" s="191"/>
      <c r="H48" s="191"/>
      <c r="I48" s="179"/>
      <c r="J48" s="192"/>
      <c r="K48" s="191"/>
      <c r="L48" s="191"/>
      <c r="M48" s="181"/>
      <c r="N48" s="190"/>
      <c r="O48" s="191"/>
      <c r="P48" s="191"/>
      <c r="Q48" s="179"/>
      <c r="R48" s="192"/>
      <c r="S48" s="191"/>
      <c r="T48" s="191"/>
      <c r="U48" s="181"/>
      <c r="V48" s="190"/>
      <c r="W48" s="191"/>
      <c r="X48" s="191"/>
      <c r="Y48" s="179"/>
      <c r="Z48" s="192"/>
      <c r="AA48" s="191"/>
      <c r="AB48" s="193"/>
      <c r="AC48" s="181"/>
      <c r="AD48" s="1103"/>
      <c r="AE48" s="190"/>
      <c r="AF48" s="191"/>
      <c r="AG48" s="191"/>
      <c r="AH48" s="191"/>
      <c r="AI48" s="191"/>
      <c r="AJ48" s="191"/>
      <c r="AK48" s="194"/>
      <c r="AL48" s="184"/>
      <c r="AM48" s="1440"/>
      <c r="AN48" s="190"/>
      <c r="AO48" s="191"/>
      <c r="AP48" s="191"/>
      <c r="AQ48" s="179"/>
      <c r="AR48" s="190"/>
      <c r="AS48" s="191"/>
      <c r="AT48" s="191"/>
      <c r="AU48" s="179"/>
      <c r="AV48" s="192"/>
      <c r="AW48" s="191"/>
      <c r="AX48" s="191"/>
      <c r="AY48" s="181"/>
      <c r="AZ48" s="190"/>
      <c r="BA48" s="191"/>
      <c r="BB48" s="191"/>
      <c r="BC48" s="179"/>
      <c r="BD48" s="192"/>
      <c r="BE48" s="191"/>
      <c r="BF48" s="191"/>
      <c r="BG48" s="181"/>
      <c r="BH48" s="190"/>
      <c r="BI48" s="191"/>
      <c r="BJ48" s="191"/>
      <c r="BK48" s="179"/>
      <c r="BL48" s="192"/>
      <c r="BM48" s="191"/>
      <c r="BN48" s="193"/>
      <c r="BO48" s="181"/>
      <c r="BP48" s="1103"/>
      <c r="BQ48" s="190"/>
      <c r="BR48" s="191"/>
      <c r="BS48" s="191"/>
      <c r="BT48" s="191"/>
      <c r="BU48" s="191"/>
      <c r="BV48" s="191"/>
      <c r="BW48" s="194"/>
      <c r="BX48" s="184"/>
    </row>
    <row r="49" spans="1:76" ht="15" customHeight="1">
      <c r="A49" s="1469" t="str">
        <f>IF(IBRF!H13="","",IBRF!H13)</f>
        <v>138</v>
      </c>
      <c r="B49" s="172"/>
      <c r="C49" s="170"/>
      <c r="D49" s="170"/>
      <c r="E49" s="171"/>
      <c r="F49" s="169"/>
      <c r="G49" s="170"/>
      <c r="H49" s="170"/>
      <c r="I49" s="171"/>
      <c r="J49" s="172"/>
      <c r="K49" s="170"/>
      <c r="L49" s="170"/>
      <c r="M49" s="173"/>
      <c r="N49" s="169"/>
      <c r="O49" s="170"/>
      <c r="P49" s="170"/>
      <c r="Q49" s="171"/>
      <c r="R49" s="172"/>
      <c r="S49" s="170"/>
      <c r="T49" s="170"/>
      <c r="U49" s="173"/>
      <c r="V49" s="169"/>
      <c r="W49" s="170"/>
      <c r="X49" s="170"/>
      <c r="Y49" s="171"/>
      <c r="Z49" s="172"/>
      <c r="AA49" s="170"/>
      <c r="AB49" s="174"/>
      <c r="AC49" s="173"/>
      <c r="AD49" s="1102" t="str">
        <f>IF(COUNT(B49:AC49)=0,"",COUNT(B49:AC49))</f>
        <v/>
      </c>
      <c r="AE49" s="169"/>
      <c r="AF49" s="170"/>
      <c r="AG49" s="170"/>
      <c r="AH49" s="170"/>
      <c r="AI49" s="170"/>
      <c r="AJ49" s="170"/>
      <c r="AK49" s="175"/>
      <c r="AL49" s="176"/>
      <c r="AM49" s="1463" t="str">
        <f>A49</f>
        <v>138</v>
      </c>
      <c r="AN49" s="169"/>
      <c r="AO49" s="170"/>
      <c r="AP49" s="170"/>
      <c r="AQ49" s="171"/>
      <c r="AR49" s="169"/>
      <c r="AS49" s="170"/>
      <c r="AT49" s="170"/>
      <c r="AU49" s="171"/>
      <c r="AV49" s="169"/>
      <c r="AW49" s="170"/>
      <c r="AX49" s="170"/>
      <c r="AY49" s="173"/>
      <c r="AZ49" s="169"/>
      <c r="BA49" s="170"/>
      <c r="BB49" s="170"/>
      <c r="BC49" s="171"/>
      <c r="BD49" s="169"/>
      <c r="BE49" s="170"/>
      <c r="BF49" s="170"/>
      <c r="BG49" s="173"/>
      <c r="BH49" s="169"/>
      <c r="BI49" s="170"/>
      <c r="BJ49" s="170"/>
      <c r="BK49" s="171"/>
      <c r="BL49" s="172"/>
      <c r="BM49" s="170"/>
      <c r="BN49" s="174"/>
      <c r="BO49" s="173"/>
      <c r="BP49" s="1102" t="str">
        <f>IF(COUNT(AN49:BO49)=0,"",COUNT(AN49:BO49))</f>
        <v/>
      </c>
      <c r="BQ49" s="169"/>
      <c r="BR49" s="170"/>
      <c r="BS49" s="170"/>
      <c r="BT49" s="170"/>
      <c r="BU49" s="170"/>
      <c r="BV49" s="170"/>
      <c r="BW49" s="175"/>
      <c r="BX49" s="176"/>
    </row>
    <row r="50" spans="1:76" ht="15" customHeight="1" thickBot="1">
      <c r="A50" s="1470"/>
      <c r="B50" s="180"/>
      <c r="C50" s="178"/>
      <c r="D50" s="178"/>
      <c r="E50" s="179"/>
      <c r="F50" s="177"/>
      <c r="G50" s="178"/>
      <c r="H50" s="178"/>
      <c r="I50" s="179"/>
      <c r="J50" s="180"/>
      <c r="K50" s="178"/>
      <c r="L50" s="178"/>
      <c r="M50" s="181"/>
      <c r="N50" s="177"/>
      <c r="O50" s="178"/>
      <c r="P50" s="178"/>
      <c r="Q50" s="179"/>
      <c r="R50" s="180"/>
      <c r="S50" s="178"/>
      <c r="T50" s="178"/>
      <c r="U50" s="181"/>
      <c r="V50" s="177"/>
      <c r="W50" s="178"/>
      <c r="X50" s="178"/>
      <c r="Y50" s="179"/>
      <c r="Z50" s="180"/>
      <c r="AA50" s="178"/>
      <c r="AB50" s="182"/>
      <c r="AC50" s="181"/>
      <c r="AD50" s="1103"/>
      <c r="AE50" s="177"/>
      <c r="AF50" s="178"/>
      <c r="AG50" s="178"/>
      <c r="AH50" s="178"/>
      <c r="AI50" s="178"/>
      <c r="AJ50" s="178"/>
      <c r="AK50" s="183"/>
      <c r="AL50" s="184"/>
      <c r="AM50" s="1464"/>
      <c r="AN50" s="177"/>
      <c r="AO50" s="178"/>
      <c r="AP50" s="178"/>
      <c r="AQ50" s="179"/>
      <c r="AR50" s="177"/>
      <c r="AS50" s="178"/>
      <c r="AT50" s="178"/>
      <c r="AU50" s="179"/>
      <c r="AV50" s="177"/>
      <c r="AW50" s="178"/>
      <c r="AX50" s="178"/>
      <c r="AY50" s="181"/>
      <c r="AZ50" s="177"/>
      <c r="BA50" s="178"/>
      <c r="BB50" s="178"/>
      <c r="BC50" s="179"/>
      <c r="BD50" s="177"/>
      <c r="BE50" s="178"/>
      <c r="BF50" s="178"/>
      <c r="BG50" s="181"/>
      <c r="BH50" s="177"/>
      <c r="BI50" s="178"/>
      <c r="BJ50" s="178"/>
      <c r="BK50" s="179"/>
      <c r="BL50" s="180"/>
      <c r="BM50" s="178"/>
      <c r="BN50" s="182"/>
      <c r="BO50" s="181"/>
      <c r="BP50" s="1103"/>
      <c r="BQ50" s="177"/>
      <c r="BR50" s="178"/>
      <c r="BS50" s="178"/>
      <c r="BT50" s="178"/>
      <c r="BU50" s="178"/>
      <c r="BV50" s="178"/>
      <c r="BW50" s="183"/>
      <c r="BX50" s="184"/>
    </row>
    <row r="51" spans="1:76" ht="15" customHeight="1">
      <c r="A51" s="1435" t="str">
        <f>IF(IBRF!H14="","",IBRF!H14)</f>
        <v>1977</v>
      </c>
      <c r="B51" s="187"/>
      <c r="C51" s="186"/>
      <c r="D51" s="186"/>
      <c r="E51" s="171"/>
      <c r="F51" s="185"/>
      <c r="G51" s="186"/>
      <c r="H51" s="186"/>
      <c r="I51" s="171"/>
      <c r="J51" s="187"/>
      <c r="K51" s="186"/>
      <c r="L51" s="186"/>
      <c r="M51" s="173"/>
      <c r="N51" s="185"/>
      <c r="O51" s="186"/>
      <c r="P51" s="186"/>
      <c r="Q51" s="171"/>
      <c r="R51" s="187"/>
      <c r="S51" s="186"/>
      <c r="T51" s="186"/>
      <c r="U51" s="173"/>
      <c r="V51" s="185"/>
      <c r="W51" s="186"/>
      <c r="X51" s="186"/>
      <c r="Y51" s="171"/>
      <c r="Z51" s="187"/>
      <c r="AA51" s="186"/>
      <c r="AB51" s="188"/>
      <c r="AC51" s="173"/>
      <c r="AD51" s="1102" t="str">
        <f>IF(COUNT(B51:AC51)=0,"",COUNT(B51:AC51))</f>
        <v/>
      </c>
      <c r="AE51" s="185"/>
      <c r="AF51" s="186"/>
      <c r="AG51" s="186"/>
      <c r="AH51" s="186"/>
      <c r="AI51" s="186"/>
      <c r="AJ51" s="186"/>
      <c r="AK51" s="189"/>
      <c r="AL51" s="176"/>
      <c r="AM51" s="1439" t="str">
        <f>A51</f>
        <v>1977</v>
      </c>
      <c r="AN51" s="185"/>
      <c r="AO51" s="186"/>
      <c r="AP51" s="186"/>
      <c r="AQ51" s="171"/>
      <c r="AR51" s="185"/>
      <c r="AS51" s="186"/>
      <c r="AT51" s="186"/>
      <c r="AU51" s="171"/>
      <c r="AV51" s="185"/>
      <c r="AW51" s="186"/>
      <c r="AX51" s="186"/>
      <c r="AY51" s="173"/>
      <c r="AZ51" s="185"/>
      <c r="BA51" s="186"/>
      <c r="BB51" s="186"/>
      <c r="BC51" s="171"/>
      <c r="BD51" s="185"/>
      <c r="BE51" s="186"/>
      <c r="BF51" s="186"/>
      <c r="BG51" s="173"/>
      <c r="BH51" s="185"/>
      <c r="BI51" s="186"/>
      <c r="BJ51" s="186"/>
      <c r="BK51" s="171"/>
      <c r="BL51" s="187"/>
      <c r="BM51" s="186"/>
      <c r="BN51" s="188"/>
      <c r="BO51" s="173"/>
      <c r="BP51" s="1102" t="str">
        <f>IF(COUNT(AN51:BO51)=0,"",COUNT(AN51:BO51))</f>
        <v/>
      </c>
      <c r="BQ51" s="185"/>
      <c r="BR51" s="186"/>
      <c r="BS51" s="186"/>
      <c r="BT51" s="186"/>
      <c r="BU51" s="186"/>
      <c r="BV51" s="186"/>
      <c r="BW51" s="189"/>
      <c r="BX51" s="176"/>
    </row>
    <row r="52" spans="1:76" ht="15" customHeight="1" thickBot="1">
      <c r="A52" s="1436"/>
      <c r="B52" s="192"/>
      <c r="C52" s="191"/>
      <c r="D52" s="191"/>
      <c r="E52" s="179"/>
      <c r="F52" s="190"/>
      <c r="G52" s="191"/>
      <c r="H52" s="191"/>
      <c r="I52" s="179"/>
      <c r="J52" s="192"/>
      <c r="K52" s="191"/>
      <c r="L52" s="191"/>
      <c r="M52" s="181"/>
      <c r="N52" s="190"/>
      <c r="O52" s="191"/>
      <c r="P52" s="191"/>
      <c r="Q52" s="179"/>
      <c r="R52" s="192"/>
      <c r="S52" s="191"/>
      <c r="T52" s="191"/>
      <c r="U52" s="181"/>
      <c r="V52" s="190"/>
      <c r="W52" s="191"/>
      <c r="X52" s="191"/>
      <c r="Y52" s="179"/>
      <c r="Z52" s="192"/>
      <c r="AA52" s="191"/>
      <c r="AB52" s="193"/>
      <c r="AC52" s="181"/>
      <c r="AD52" s="1103"/>
      <c r="AE52" s="190"/>
      <c r="AF52" s="191"/>
      <c r="AG52" s="191"/>
      <c r="AH52" s="191"/>
      <c r="AI52" s="191"/>
      <c r="AJ52" s="191"/>
      <c r="AK52" s="194"/>
      <c r="AL52" s="184"/>
      <c r="AM52" s="1440"/>
      <c r="AN52" s="190"/>
      <c r="AO52" s="191"/>
      <c r="AP52" s="191"/>
      <c r="AQ52" s="179"/>
      <c r="AR52" s="190"/>
      <c r="AS52" s="191"/>
      <c r="AT52" s="191"/>
      <c r="AU52" s="179"/>
      <c r="AV52" s="190"/>
      <c r="AW52" s="191"/>
      <c r="AX52" s="191"/>
      <c r="AY52" s="181"/>
      <c r="AZ52" s="190"/>
      <c r="BA52" s="191"/>
      <c r="BB52" s="191"/>
      <c r="BC52" s="179"/>
      <c r="BD52" s="190"/>
      <c r="BE52" s="191"/>
      <c r="BF52" s="191"/>
      <c r="BG52" s="181"/>
      <c r="BH52" s="190"/>
      <c r="BI52" s="191"/>
      <c r="BJ52" s="191"/>
      <c r="BK52" s="179"/>
      <c r="BL52" s="192"/>
      <c r="BM52" s="191"/>
      <c r="BN52" s="193"/>
      <c r="BO52" s="181"/>
      <c r="BP52" s="1103"/>
      <c r="BQ52" s="190"/>
      <c r="BR52" s="191"/>
      <c r="BS52" s="191"/>
      <c r="BT52" s="191"/>
      <c r="BU52" s="191"/>
      <c r="BV52" s="191"/>
      <c r="BW52" s="194"/>
      <c r="BX52" s="184"/>
    </row>
    <row r="53" spans="1:76" ht="15" customHeight="1">
      <c r="A53" s="1469" t="str">
        <f>IF(IBRF!H15="","",IBRF!H15)</f>
        <v>2</v>
      </c>
      <c r="B53" s="172"/>
      <c r="C53" s="170"/>
      <c r="D53" s="170"/>
      <c r="E53" s="171"/>
      <c r="F53" s="169"/>
      <c r="G53" s="170"/>
      <c r="H53" s="170"/>
      <c r="I53" s="171"/>
      <c r="J53" s="172"/>
      <c r="K53" s="170"/>
      <c r="L53" s="170"/>
      <c r="M53" s="173"/>
      <c r="N53" s="169"/>
      <c r="O53" s="170"/>
      <c r="P53" s="170"/>
      <c r="Q53" s="171"/>
      <c r="R53" s="172"/>
      <c r="S53" s="170"/>
      <c r="T53" s="170"/>
      <c r="U53" s="173"/>
      <c r="V53" s="169"/>
      <c r="W53" s="170"/>
      <c r="X53" s="170"/>
      <c r="Y53" s="171"/>
      <c r="Z53" s="172"/>
      <c r="AA53" s="170"/>
      <c r="AB53" s="174"/>
      <c r="AC53" s="173"/>
      <c r="AD53" s="1102" t="str">
        <f>IF(COUNT(B53:AC53)=0,"",COUNT(B53:AC53))</f>
        <v/>
      </c>
      <c r="AE53" s="169"/>
      <c r="AF53" s="170"/>
      <c r="AG53" s="170"/>
      <c r="AH53" s="170"/>
      <c r="AI53" s="170"/>
      <c r="AJ53" s="170"/>
      <c r="AK53" s="175"/>
      <c r="AL53" s="176"/>
      <c r="AM53" s="1463" t="str">
        <f>A53</f>
        <v>2</v>
      </c>
      <c r="AN53" s="195"/>
      <c r="AO53" s="170"/>
      <c r="AP53" s="170"/>
      <c r="AQ53" s="171"/>
      <c r="AR53" s="169"/>
      <c r="AS53" s="170"/>
      <c r="AT53" s="170"/>
      <c r="AU53" s="171"/>
      <c r="AV53" s="169"/>
      <c r="AW53" s="170"/>
      <c r="AX53" s="170"/>
      <c r="AY53" s="173"/>
      <c r="AZ53" s="169"/>
      <c r="BA53" s="170"/>
      <c r="BB53" s="170"/>
      <c r="BC53" s="171"/>
      <c r="BD53" s="169"/>
      <c r="BE53" s="170"/>
      <c r="BF53" s="170"/>
      <c r="BG53" s="173"/>
      <c r="BH53" s="169"/>
      <c r="BI53" s="170"/>
      <c r="BJ53" s="170"/>
      <c r="BK53" s="171"/>
      <c r="BL53" s="172"/>
      <c r="BM53" s="170"/>
      <c r="BN53" s="174"/>
      <c r="BO53" s="173"/>
      <c r="BP53" s="1102" t="str">
        <f>IF(COUNT(AN53:BO53)=0,"",COUNT(AN53:BO53))</f>
        <v/>
      </c>
      <c r="BQ53" s="169"/>
      <c r="BR53" s="170"/>
      <c r="BS53" s="170"/>
      <c r="BT53" s="170"/>
      <c r="BU53" s="170"/>
      <c r="BV53" s="170"/>
      <c r="BW53" s="175"/>
      <c r="BX53" s="176"/>
    </row>
    <row r="54" spans="1:76" ht="15" customHeight="1" thickBot="1">
      <c r="A54" s="1470"/>
      <c r="B54" s="180"/>
      <c r="C54" s="178"/>
      <c r="D54" s="178"/>
      <c r="E54" s="179"/>
      <c r="F54" s="177"/>
      <c r="G54" s="178"/>
      <c r="H54" s="178"/>
      <c r="I54" s="179"/>
      <c r="J54" s="180"/>
      <c r="K54" s="178"/>
      <c r="L54" s="178"/>
      <c r="M54" s="181"/>
      <c r="N54" s="177"/>
      <c r="O54" s="178"/>
      <c r="P54" s="178"/>
      <c r="Q54" s="179"/>
      <c r="R54" s="180"/>
      <c r="S54" s="178"/>
      <c r="T54" s="178"/>
      <c r="U54" s="181"/>
      <c r="V54" s="177"/>
      <c r="W54" s="178"/>
      <c r="X54" s="178"/>
      <c r="Y54" s="179"/>
      <c r="Z54" s="180"/>
      <c r="AA54" s="178"/>
      <c r="AB54" s="182"/>
      <c r="AC54" s="181"/>
      <c r="AD54" s="1103"/>
      <c r="AE54" s="177"/>
      <c r="AF54" s="178"/>
      <c r="AG54" s="178"/>
      <c r="AH54" s="178"/>
      <c r="AI54" s="178"/>
      <c r="AJ54" s="178"/>
      <c r="AK54" s="183"/>
      <c r="AL54" s="184"/>
      <c r="AM54" s="1464"/>
      <c r="AN54" s="196"/>
      <c r="AO54" s="178"/>
      <c r="AP54" s="178"/>
      <c r="AQ54" s="179"/>
      <c r="AR54" s="177"/>
      <c r="AS54" s="178"/>
      <c r="AT54" s="178"/>
      <c r="AU54" s="179"/>
      <c r="AV54" s="177"/>
      <c r="AW54" s="178"/>
      <c r="AX54" s="178"/>
      <c r="AY54" s="181"/>
      <c r="AZ54" s="177"/>
      <c r="BA54" s="178"/>
      <c r="BB54" s="178"/>
      <c r="BC54" s="179"/>
      <c r="BD54" s="177"/>
      <c r="BE54" s="178"/>
      <c r="BF54" s="178"/>
      <c r="BG54" s="181"/>
      <c r="BH54" s="177"/>
      <c r="BI54" s="178"/>
      <c r="BJ54" s="178"/>
      <c r="BK54" s="179"/>
      <c r="BL54" s="180"/>
      <c r="BM54" s="178"/>
      <c r="BN54" s="182"/>
      <c r="BO54" s="181"/>
      <c r="BP54" s="1103"/>
      <c r="BQ54" s="177"/>
      <c r="BR54" s="178"/>
      <c r="BS54" s="178"/>
      <c r="BT54" s="178"/>
      <c r="BU54" s="178"/>
      <c r="BV54" s="178"/>
      <c r="BW54" s="183"/>
      <c r="BX54" s="184"/>
    </row>
    <row r="55" spans="1:76" ht="15" customHeight="1">
      <c r="A55" s="1435" t="str">
        <f>IF(IBRF!H16="","",IBRF!H16)</f>
        <v>21</v>
      </c>
      <c r="B55" s="187"/>
      <c r="C55" s="186"/>
      <c r="D55" s="186"/>
      <c r="E55" s="171"/>
      <c r="F55" s="185"/>
      <c r="G55" s="186"/>
      <c r="H55" s="186"/>
      <c r="I55" s="171"/>
      <c r="J55" s="187"/>
      <c r="K55" s="186"/>
      <c r="L55" s="186"/>
      <c r="M55" s="173"/>
      <c r="N55" s="185"/>
      <c r="O55" s="186"/>
      <c r="P55" s="186"/>
      <c r="Q55" s="171"/>
      <c r="R55" s="187"/>
      <c r="S55" s="186"/>
      <c r="T55" s="186"/>
      <c r="U55" s="173"/>
      <c r="V55" s="185"/>
      <c r="W55" s="186"/>
      <c r="X55" s="186"/>
      <c r="Y55" s="171"/>
      <c r="Z55" s="187"/>
      <c r="AA55" s="186"/>
      <c r="AB55" s="188"/>
      <c r="AC55" s="173"/>
      <c r="AD55" s="1102" t="str">
        <f>IF(COUNT(B55:AC55)=0,"",COUNT(B55:AC55))</f>
        <v/>
      </c>
      <c r="AE55" s="185"/>
      <c r="AF55" s="186"/>
      <c r="AG55" s="186"/>
      <c r="AH55" s="186"/>
      <c r="AI55" s="186"/>
      <c r="AJ55" s="186"/>
      <c r="AK55" s="189"/>
      <c r="AL55" s="176"/>
      <c r="AM55" s="1439" t="str">
        <f>A55</f>
        <v>21</v>
      </c>
      <c r="AN55" s="185"/>
      <c r="AO55" s="186"/>
      <c r="AP55" s="186"/>
      <c r="AQ55" s="171"/>
      <c r="AR55" s="185"/>
      <c r="AS55" s="186"/>
      <c r="AT55" s="186"/>
      <c r="AU55" s="171"/>
      <c r="AV55" s="187"/>
      <c r="AW55" s="186"/>
      <c r="AX55" s="186"/>
      <c r="AY55" s="173"/>
      <c r="AZ55" s="185"/>
      <c r="BA55" s="186"/>
      <c r="BB55" s="186"/>
      <c r="BC55" s="171"/>
      <c r="BD55" s="187"/>
      <c r="BE55" s="186"/>
      <c r="BF55" s="186"/>
      <c r="BG55" s="173"/>
      <c r="BH55" s="185"/>
      <c r="BI55" s="186"/>
      <c r="BJ55" s="186"/>
      <c r="BK55" s="171"/>
      <c r="BL55" s="187"/>
      <c r="BM55" s="186"/>
      <c r="BN55" s="188"/>
      <c r="BO55" s="173"/>
      <c r="BP55" s="1102" t="str">
        <f>IF(COUNT(AN55:BO55)=0,"",COUNT(AN55:BO55))</f>
        <v/>
      </c>
      <c r="BQ55" s="185"/>
      <c r="BR55" s="186"/>
      <c r="BS55" s="186"/>
      <c r="BT55" s="186"/>
      <c r="BU55" s="186"/>
      <c r="BV55" s="186"/>
      <c r="BW55" s="189"/>
      <c r="BX55" s="176"/>
    </row>
    <row r="56" spans="1:76" ht="15" customHeight="1" thickBot="1">
      <c r="A56" s="1436"/>
      <c r="B56" s="192"/>
      <c r="C56" s="191"/>
      <c r="D56" s="191"/>
      <c r="E56" s="179"/>
      <c r="F56" s="190"/>
      <c r="G56" s="191"/>
      <c r="H56" s="191"/>
      <c r="I56" s="179"/>
      <c r="J56" s="192"/>
      <c r="K56" s="191"/>
      <c r="L56" s="191"/>
      <c r="M56" s="181"/>
      <c r="N56" s="190"/>
      <c r="O56" s="191"/>
      <c r="P56" s="191"/>
      <c r="Q56" s="179"/>
      <c r="R56" s="192"/>
      <c r="S56" s="191"/>
      <c r="T56" s="191"/>
      <c r="U56" s="181"/>
      <c r="V56" s="190"/>
      <c r="W56" s="191"/>
      <c r="X56" s="191"/>
      <c r="Y56" s="179"/>
      <c r="Z56" s="192"/>
      <c r="AA56" s="191"/>
      <c r="AB56" s="193"/>
      <c r="AC56" s="181"/>
      <c r="AD56" s="1103"/>
      <c r="AE56" s="190"/>
      <c r="AF56" s="191"/>
      <c r="AG56" s="191"/>
      <c r="AH56" s="191"/>
      <c r="AI56" s="191"/>
      <c r="AJ56" s="191"/>
      <c r="AK56" s="194"/>
      <c r="AL56" s="184"/>
      <c r="AM56" s="1440"/>
      <c r="AN56" s="190"/>
      <c r="AO56" s="191"/>
      <c r="AP56" s="191"/>
      <c r="AQ56" s="179"/>
      <c r="AR56" s="190"/>
      <c r="AS56" s="191"/>
      <c r="AT56" s="191"/>
      <c r="AU56" s="179"/>
      <c r="AV56" s="192"/>
      <c r="AW56" s="191"/>
      <c r="AX56" s="191"/>
      <c r="AY56" s="181"/>
      <c r="AZ56" s="190"/>
      <c r="BA56" s="191"/>
      <c r="BB56" s="191"/>
      <c r="BC56" s="179"/>
      <c r="BD56" s="192"/>
      <c r="BE56" s="191"/>
      <c r="BF56" s="191"/>
      <c r="BG56" s="181"/>
      <c r="BH56" s="190"/>
      <c r="BI56" s="191"/>
      <c r="BJ56" s="191"/>
      <c r="BK56" s="179"/>
      <c r="BL56" s="192"/>
      <c r="BM56" s="191"/>
      <c r="BN56" s="193"/>
      <c r="BO56" s="181"/>
      <c r="BP56" s="1103"/>
      <c r="BQ56" s="190"/>
      <c r="BR56" s="191"/>
      <c r="BS56" s="191"/>
      <c r="BT56" s="191"/>
      <c r="BU56" s="191"/>
      <c r="BV56" s="191"/>
      <c r="BW56" s="194"/>
      <c r="BX56" s="184"/>
    </row>
    <row r="57" spans="1:76" ht="15" customHeight="1">
      <c r="A57" s="1469" t="str">
        <f>IF(IBRF!H17="","",IBRF!H17)</f>
        <v>25</v>
      </c>
      <c r="B57" s="172"/>
      <c r="C57" s="170"/>
      <c r="D57" s="170"/>
      <c r="E57" s="171"/>
      <c r="F57" s="169"/>
      <c r="G57" s="170"/>
      <c r="H57" s="170"/>
      <c r="I57" s="171"/>
      <c r="J57" s="172"/>
      <c r="K57" s="170"/>
      <c r="L57" s="170"/>
      <c r="M57" s="173"/>
      <c r="N57" s="169"/>
      <c r="O57" s="170"/>
      <c r="P57" s="170"/>
      <c r="Q57" s="171"/>
      <c r="R57" s="172"/>
      <c r="S57" s="170"/>
      <c r="T57" s="170"/>
      <c r="U57" s="173"/>
      <c r="V57" s="169"/>
      <c r="W57" s="170"/>
      <c r="X57" s="170"/>
      <c r="Y57" s="171"/>
      <c r="Z57" s="172"/>
      <c r="AA57" s="170"/>
      <c r="AB57" s="174"/>
      <c r="AC57" s="173"/>
      <c r="AD57" s="1102" t="str">
        <f>IF(COUNT(B57:AC57)=0,"",COUNT(B57:AC57))</f>
        <v/>
      </c>
      <c r="AE57" s="169"/>
      <c r="AF57" s="170"/>
      <c r="AG57" s="170"/>
      <c r="AH57" s="170"/>
      <c r="AI57" s="170"/>
      <c r="AJ57" s="170"/>
      <c r="AK57" s="175"/>
      <c r="AL57" s="176"/>
      <c r="AM57" s="1463" t="str">
        <f>A57</f>
        <v>25</v>
      </c>
      <c r="AN57" s="169"/>
      <c r="AO57" s="170"/>
      <c r="AP57" s="170"/>
      <c r="AQ57" s="171"/>
      <c r="AR57" s="169"/>
      <c r="AS57" s="170"/>
      <c r="AT57" s="170"/>
      <c r="AU57" s="171"/>
      <c r="AV57" s="172"/>
      <c r="AW57" s="170"/>
      <c r="AX57" s="170"/>
      <c r="AY57" s="173"/>
      <c r="AZ57" s="169"/>
      <c r="BA57" s="170"/>
      <c r="BB57" s="170"/>
      <c r="BC57" s="171"/>
      <c r="BD57" s="172"/>
      <c r="BE57" s="170"/>
      <c r="BF57" s="170"/>
      <c r="BG57" s="173"/>
      <c r="BH57" s="169"/>
      <c r="BI57" s="170"/>
      <c r="BJ57" s="170"/>
      <c r="BK57" s="171"/>
      <c r="BL57" s="172"/>
      <c r="BM57" s="170"/>
      <c r="BN57" s="174"/>
      <c r="BO57" s="173"/>
      <c r="BP57" s="1102" t="str">
        <f>IF(COUNT(AN57:BO57)=0,"",COUNT(AN57:BO57))</f>
        <v/>
      </c>
      <c r="BQ57" s="169"/>
      <c r="BR57" s="170"/>
      <c r="BS57" s="170"/>
      <c r="BT57" s="170"/>
      <c r="BU57" s="170"/>
      <c r="BV57" s="170"/>
      <c r="BW57" s="175"/>
      <c r="BX57" s="176"/>
    </row>
    <row r="58" spans="1:76" ht="15" customHeight="1" thickBot="1">
      <c r="A58" s="1470"/>
      <c r="B58" s="180"/>
      <c r="C58" s="178"/>
      <c r="D58" s="178"/>
      <c r="E58" s="179"/>
      <c r="F58" s="177"/>
      <c r="G58" s="178"/>
      <c r="H58" s="178"/>
      <c r="I58" s="179"/>
      <c r="J58" s="180"/>
      <c r="K58" s="178"/>
      <c r="L58" s="178"/>
      <c r="M58" s="181"/>
      <c r="N58" s="177"/>
      <c r="O58" s="178"/>
      <c r="P58" s="178"/>
      <c r="Q58" s="179"/>
      <c r="R58" s="180"/>
      <c r="S58" s="178"/>
      <c r="T58" s="178"/>
      <c r="U58" s="181"/>
      <c r="V58" s="177"/>
      <c r="W58" s="178"/>
      <c r="X58" s="178"/>
      <c r="Y58" s="179"/>
      <c r="Z58" s="180"/>
      <c r="AA58" s="178"/>
      <c r="AB58" s="182"/>
      <c r="AC58" s="181"/>
      <c r="AD58" s="1103"/>
      <c r="AE58" s="177"/>
      <c r="AF58" s="178"/>
      <c r="AG58" s="178"/>
      <c r="AH58" s="178"/>
      <c r="AI58" s="178"/>
      <c r="AJ58" s="178"/>
      <c r="AK58" s="183"/>
      <c r="AL58" s="184"/>
      <c r="AM58" s="1464"/>
      <c r="AN58" s="177"/>
      <c r="AO58" s="178"/>
      <c r="AP58" s="178"/>
      <c r="AQ58" s="179"/>
      <c r="AR58" s="177"/>
      <c r="AS58" s="178"/>
      <c r="AT58" s="178"/>
      <c r="AU58" s="179"/>
      <c r="AV58" s="180"/>
      <c r="AW58" s="178"/>
      <c r="AX58" s="178"/>
      <c r="AY58" s="181"/>
      <c r="AZ58" s="177"/>
      <c r="BA58" s="178"/>
      <c r="BB58" s="178"/>
      <c r="BC58" s="179"/>
      <c r="BD58" s="180"/>
      <c r="BE58" s="178"/>
      <c r="BF58" s="178"/>
      <c r="BG58" s="181"/>
      <c r="BH58" s="177"/>
      <c r="BI58" s="178"/>
      <c r="BJ58" s="178"/>
      <c r="BK58" s="179"/>
      <c r="BL58" s="180"/>
      <c r="BM58" s="178"/>
      <c r="BN58" s="182"/>
      <c r="BO58" s="181"/>
      <c r="BP58" s="1103"/>
      <c r="BQ58" s="177"/>
      <c r="BR58" s="178"/>
      <c r="BS58" s="178"/>
      <c r="BT58" s="178"/>
      <c r="BU58" s="178"/>
      <c r="BV58" s="178"/>
      <c r="BW58" s="183"/>
      <c r="BX58" s="184"/>
    </row>
    <row r="59" spans="1:76" ht="15" customHeight="1">
      <c r="A59" s="1435" t="str">
        <f>IF(IBRF!H18="","",IBRF!H18)</f>
        <v>333</v>
      </c>
      <c r="B59" s="187"/>
      <c r="C59" s="186"/>
      <c r="D59" s="186"/>
      <c r="E59" s="171"/>
      <c r="F59" s="185"/>
      <c r="G59" s="186"/>
      <c r="H59" s="186"/>
      <c r="I59" s="171"/>
      <c r="J59" s="187"/>
      <c r="K59" s="186"/>
      <c r="L59" s="186"/>
      <c r="M59" s="173"/>
      <c r="N59" s="185"/>
      <c r="O59" s="186"/>
      <c r="P59" s="186"/>
      <c r="Q59" s="171"/>
      <c r="R59" s="187"/>
      <c r="S59" s="186"/>
      <c r="T59" s="186"/>
      <c r="U59" s="173"/>
      <c r="V59" s="185"/>
      <c r="W59" s="186"/>
      <c r="X59" s="186"/>
      <c r="Y59" s="171"/>
      <c r="Z59" s="187"/>
      <c r="AA59" s="186"/>
      <c r="AB59" s="188"/>
      <c r="AC59" s="173"/>
      <c r="AD59" s="1102" t="str">
        <f>IF(COUNT(B59:AC59)=0,"",COUNT(B59:AC59))</f>
        <v/>
      </c>
      <c r="AE59" s="185"/>
      <c r="AF59" s="186"/>
      <c r="AG59" s="186"/>
      <c r="AH59" s="186"/>
      <c r="AI59" s="186"/>
      <c r="AJ59" s="186"/>
      <c r="AK59" s="189"/>
      <c r="AL59" s="176"/>
      <c r="AM59" s="1439" t="str">
        <f>A59</f>
        <v>333</v>
      </c>
      <c r="AN59" s="185"/>
      <c r="AO59" s="186"/>
      <c r="AP59" s="186"/>
      <c r="AQ59" s="171"/>
      <c r="AR59" s="185"/>
      <c r="AS59" s="186"/>
      <c r="AT59" s="186"/>
      <c r="AU59" s="171"/>
      <c r="AV59" s="187"/>
      <c r="AW59" s="186"/>
      <c r="AX59" s="186"/>
      <c r="AY59" s="173"/>
      <c r="AZ59" s="185"/>
      <c r="BA59" s="186"/>
      <c r="BB59" s="186"/>
      <c r="BC59" s="171"/>
      <c r="BD59" s="187"/>
      <c r="BE59" s="186"/>
      <c r="BF59" s="186"/>
      <c r="BG59" s="173"/>
      <c r="BH59" s="185"/>
      <c r="BI59" s="186"/>
      <c r="BJ59" s="186"/>
      <c r="BK59" s="171"/>
      <c r="BL59" s="187"/>
      <c r="BM59" s="186"/>
      <c r="BN59" s="188"/>
      <c r="BO59" s="173"/>
      <c r="BP59" s="1102" t="str">
        <f>IF(COUNT(AN59:BO59)=0,"",COUNT(AN59:BO59))</f>
        <v/>
      </c>
      <c r="BQ59" s="185"/>
      <c r="BR59" s="186"/>
      <c r="BS59" s="186"/>
      <c r="BT59" s="186"/>
      <c r="BU59" s="186"/>
      <c r="BV59" s="186"/>
      <c r="BW59" s="189"/>
      <c r="BX59" s="176"/>
    </row>
    <row r="60" spans="1:76" ht="15" customHeight="1" thickBot="1">
      <c r="A60" s="1436"/>
      <c r="B60" s="192"/>
      <c r="C60" s="191"/>
      <c r="D60" s="191"/>
      <c r="E60" s="179"/>
      <c r="F60" s="190"/>
      <c r="G60" s="191"/>
      <c r="H60" s="191"/>
      <c r="I60" s="179"/>
      <c r="J60" s="192"/>
      <c r="K60" s="191"/>
      <c r="L60" s="191"/>
      <c r="M60" s="181"/>
      <c r="N60" s="190"/>
      <c r="O60" s="191"/>
      <c r="P60" s="191"/>
      <c r="Q60" s="179"/>
      <c r="R60" s="192"/>
      <c r="S60" s="191"/>
      <c r="T60" s="191"/>
      <c r="U60" s="181"/>
      <c r="V60" s="190"/>
      <c r="W60" s="191"/>
      <c r="X60" s="191"/>
      <c r="Y60" s="179"/>
      <c r="Z60" s="192"/>
      <c r="AA60" s="191"/>
      <c r="AB60" s="193"/>
      <c r="AC60" s="181"/>
      <c r="AD60" s="1103"/>
      <c r="AE60" s="190"/>
      <c r="AF60" s="191"/>
      <c r="AG60" s="191"/>
      <c r="AH60" s="191"/>
      <c r="AI60" s="191"/>
      <c r="AJ60" s="191"/>
      <c r="AK60" s="194"/>
      <c r="AL60" s="184"/>
      <c r="AM60" s="1440"/>
      <c r="AN60" s="190"/>
      <c r="AO60" s="191"/>
      <c r="AP60" s="191"/>
      <c r="AQ60" s="179"/>
      <c r="AR60" s="190"/>
      <c r="AS60" s="191"/>
      <c r="AT60" s="191"/>
      <c r="AU60" s="179"/>
      <c r="AV60" s="192"/>
      <c r="AW60" s="191"/>
      <c r="AX60" s="191"/>
      <c r="AY60" s="181"/>
      <c r="AZ60" s="190"/>
      <c r="BA60" s="191"/>
      <c r="BB60" s="191"/>
      <c r="BC60" s="179"/>
      <c r="BD60" s="192"/>
      <c r="BE60" s="191"/>
      <c r="BF60" s="191"/>
      <c r="BG60" s="181"/>
      <c r="BH60" s="190"/>
      <c r="BI60" s="191"/>
      <c r="BJ60" s="191"/>
      <c r="BK60" s="179"/>
      <c r="BL60" s="192"/>
      <c r="BM60" s="191"/>
      <c r="BN60" s="193"/>
      <c r="BO60" s="181"/>
      <c r="BP60" s="1103"/>
      <c r="BQ60" s="190"/>
      <c r="BR60" s="191"/>
      <c r="BS60" s="191"/>
      <c r="BT60" s="191"/>
      <c r="BU60" s="191"/>
      <c r="BV60" s="191"/>
      <c r="BW60" s="194"/>
      <c r="BX60" s="184"/>
    </row>
    <row r="61" spans="1:76" ht="15" customHeight="1">
      <c r="A61" s="1437" t="str">
        <f>IF(IBRF!H19="","",IBRF!H19)</f>
        <v>5</v>
      </c>
      <c r="B61" s="172"/>
      <c r="C61" s="170"/>
      <c r="D61" s="170"/>
      <c r="E61" s="171"/>
      <c r="F61" s="169"/>
      <c r="G61" s="170"/>
      <c r="H61" s="170"/>
      <c r="I61" s="171"/>
      <c r="J61" s="172"/>
      <c r="K61" s="170"/>
      <c r="L61" s="170"/>
      <c r="M61" s="173"/>
      <c r="N61" s="169"/>
      <c r="O61" s="170"/>
      <c r="P61" s="170"/>
      <c r="Q61" s="171"/>
      <c r="R61" s="172"/>
      <c r="S61" s="170"/>
      <c r="T61" s="170"/>
      <c r="U61" s="173"/>
      <c r="V61" s="169"/>
      <c r="W61" s="170"/>
      <c r="X61" s="170"/>
      <c r="Y61" s="171"/>
      <c r="Z61" s="172"/>
      <c r="AA61" s="170"/>
      <c r="AB61" s="174"/>
      <c r="AC61" s="173"/>
      <c r="AD61" s="1102" t="str">
        <f>IF(COUNT(B61:AC61)=0,"",COUNT(B61:AC61))</f>
        <v/>
      </c>
      <c r="AE61" s="169"/>
      <c r="AF61" s="170"/>
      <c r="AG61" s="170"/>
      <c r="AH61" s="170"/>
      <c r="AI61" s="170"/>
      <c r="AJ61" s="170"/>
      <c r="AK61" s="175"/>
      <c r="AL61" s="176"/>
      <c r="AM61" s="1092" t="str">
        <f>A61</f>
        <v>5</v>
      </c>
      <c r="AN61" s="195"/>
      <c r="AO61" s="197"/>
      <c r="AP61" s="197"/>
      <c r="AQ61" s="171"/>
      <c r="AR61" s="169"/>
      <c r="AS61" s="170"/>
      <c r="AT61" s="170"/>
      <c r="AU61" s="171"/>
      <c r="AV61" s="172"/>
      <c r="AW61" s="170"/>
      <c r="AX61" s="170"/>
      <c r="AY61" s="173"/>
      <c r="AZ61" s="169"/>
      <c r="BA61" s="170"/>
      <c r="BB61" s="170"/>
      <c r="BC61" s="171"/>
      <c r="BD61" s="172"/>
      <c r="BE61" s="170"/>
      <c r="BF61" s="170"/>
      <c r="BG61" s="173"/>
      <c r="BH61" s="169"/>
      <c r="BI61" s="170"/>
      <c r="BJ61" s="170"/>
      <c r="BK61" s="171"/>
      <c r="BL61" s="172"/>
      <c r="BM61" s="170"/>
      <c r="BN61" s="174"/>
      <c r="BO61" s="173"/>
      <c r="BP61" s="1102" t="str">
        <f>IF(COUNT(AN61:BO61)=0,"",COUNT(AN61:BO61))</f>
        <v/>
      </c>
      <c r="BQ61" s="169"/>
      <c r="BR61" s="170"/>
      <c r="BS61" s="170"/>
      <c r="BT61" s="170"/>
      <c r="BU61" s="170"/>
      <c r="BV61" s="170"/>
      <c r="BW61" s="175"/>
      <c r="BX61" s="176"/>
    </row>
    <row r="62" spans="1:76" ht="15" customHeight="1" thickBot="1">
      <c r="A62" s="1454"/>
      <c r="B62" s="180"/>
      <c r="C62" s="178"/>
      <c r="D62" s="178"/>
      <c r="E62" s="179"/>
      <c r="F62" s="177"/>
      <c r="G62" s="178"/>
      <c r="H62" s="178"/>
      <c r="I62" s="179"/>
      <c r="J62" s="180"/>
      <c r="K62" s="178"/>
      <c r="L62" s="178"/>
      <c r="M62" s="181"/>
      <c r="N62" s="177"/>
      <c r="O62" s="178"/>
      <c r="P62" s="178"/>
      <c r="Q62" s="179"/>
      <c r="R62" s="180"/>
      <c r="S62" s="178"/>
      <c r="T62" s="178"/>
      <c r="U62" s="181"/>
      <c r="V62" s="177"/>
      <c r="W62" s="178"/>
      <c r="X62" s="178"/>
      <c r="Y62" s="179"/>
      <c r="Z62" s="180"/>
      <c r="AA62" s="178"/>
      <c r="AB62" s="182"/>
      <c r="AC62" s="181"/>
      <c r="AD62" s="1103"/>
      <c r="AE62" s="177"/>
      <c r="AF62" s="178"/>
      <c r="AG62" s="178"/>
      <c r="AH62" s="178"/>
      <c r="AI62" s="178"/>
      <c r="AJ62" s="178"/>
      <c r="AK62" s="183"/>
      <c r="AL62" s="184"/>
      <c r="AM62" s="1459"/>
      <c r="AN62" s="196"/>
      <c r="AO62" s="198"/>
      <c r="AP62" s="198"/>
      <c r="AQ62" s="179"/>
      <c r="AR62" s="177"/>
      <c r="AS62" s="178"/>
      <c r="AT62" s="178"/>
      <c r="AU62" s="179"/>
      <c r="AV62" s="180"/>
      <c r="AW62" s="178"/>
      <c r="AX62" s="178"/>
      <c r="AY62" s="181"/>
      <c r="AZ62" s="177"/>
      <c r="BA62" s="178"/>
      <c r="BB62" s="178"/>
      <c r="BC62" s="179"/>
      <c r="BD62" s="180"/>
      <c r="BE62" s="178"/>
      <c r="BF62" s="178"/>
      <c r="BG62" s="181"/>
      <c r="BH62" s="177"/>
      <c r="BI62" s="178"/>
      <c r="BJ62" s="178"/>
      <c r="BK62" s="179"/>
      <c r="BL62" s="180"/>
      <c r="BM62" s="178"/>
      <c r="BN62" s="182"/>
      <c r="BO62" s="181"/>
      <c r="BP62" s="1103"/>
      <c r="BQ62" s="177"/>
      <c r="BR62" s="178"/>
      <c r="BS62" s="178"/>
      <c r="BT62" s="178"/>
      <c r="BU62" s="178"/>
      <c r="BV62" s="178"/>
      <c r="BW62" s="183"/>
      <c r="BX62" s="184"/>
    </row>
    <row r="63" spans="1:76" ht="15" customHeight="1">
      <c r="A63" s="1457" t="str">
        <f>IF(IBRF!H20="","",IBRF!H20)</f>
        <v>5X5</v>
      </c>
      <c r="B63" s="187"/>
      <c r="C63" s="186"/>
      <c r="D63" s="186"/>
      <c r="E63" s="171"/>
      <c r="F63" s="185"/>
      <c r="G63" s="186"/>
      <c r="H63" s="186"/>
      <c r="I63" s="171"/>
      <c r="J63" s="187"/>
      <c r="K63" s="186"/>
      <c r="L63" s="186"/>
      <c r="M63" s="173"/>
      <c r="N63" s="185"/>
      <c r="O63" s="186"/>
      <c r="P63" s="186"/>
      <c r="Q63" s="171"/>
      <c r="R63" s="187"/>
      <c r="S63" s="186"/>
      <c r="T63" s="186"/>
      <c r="U63" s="173"/>
      <c r="V63" s="185"/>
      <c r="W63" s="186"/>
      <c r="X63" s="186"/>
      <c r="Y63" s="171"/>
      <c r="Z63" s="187"/>
      <c r="AA63" s="186"/>
      <c r="AB63" s="188"/>
      <c r="AC63" s="173"/>
      <c r="AD63" s="1102" t="str">
        <f>IF(COUNT(B63:AC63)=0,"",COUNT(B63:AC63))</f>
        <v/>
      </c>
      <c r="AE63" s="185"/>
      <c r="AF63" s="186"/>
      <c r="AG63" s="186"/>
      <c r="AH63" s="186"/>
      <c r="AI63" s="186"/>
      <c r="AJ63" s="186"/>
      <c r="AK63" s="189"/>
      <c r="AL63" s="176"/>
      <c r="AM63" s="1443" t="str">
        <f>A63</f>
        <v>5X5</v>
      </c>
      <c r="AN63" s="185"/>
      <c r="AO63" s="186"/>
      <c r="AP63" s="186"/>
      <c r="AQ63" s="171"/>
      <c r="AR63" s="185"/>
      <c r="AS63" s="186"/>
      <c r="AT63" s="186"/>
      <c r="AU63" s="171"/>
      <c r="AV63" s="187"/>
      <c r="AW63" s="186"/>
      <c r="AX63" s="186"/>
      <c r="AY63" s="173"/>
      <c r="AZ63" s="185"/>
      <c r="BA63" s="186"/>
      <c r="BB63" s="186"/>
      <c r="BC63" s="171"/>
      <c r="BD63" s="187"/>
      <c r="BE63" s="186"/>
      <c r="BF63" s="186"/>
      <c r="BG63" s="173"/>
      <c r="BH63" s="185"/>
      <c r="BI63" s="186"/>
      <c r="BJ63" s="186"/>
      <c r="BK63" s="171"/>
      <c r="BL63" s="187"/>
      <c r="BM63" s="186"/>
      <c r="BN63" s="188"/>
      <c r="BO63" s="173"/>
      <c r="BP63" s="1102" t="str">
        <f>IF(COUNT(AN63:BO63)=0,"",COUNT(AN63:BO63))</f>
        <v/>
      </c>
      <c r="BQ63" s="185"/>
      <c r="BR63" s="186"/>
      <c r="BS63" s="186"/>
      <c r="BT63" s="186"/>
      <c r="BU63" s="186"/>
      <c r="BV63" s="186"/>
      <c r="BW63" s="189"/>
      <c r="BX63" s="176"/>
    </row>
    <row r="64" spans="1:76" ht="15" customHeight="1" thickBot="1">
      <c r="A64" s="1458"/>
      <c r="B64" s="192"/>
      <c r="C64" s="191"/>
      <c r="D64" s="191"/>
      <c r="E64" s="179"/>
      <c r="F64" s="190"/>
      <c r="G64" s="191"/>
      <c r="H64" s="191"/>
      <c r="I64" s="179"/>
      <c r="J64" s="192"/>
      <c r="K64" s="191"/>
      <c r="L64" s="191"/>
      <c r="M64" s="181"/>
      <c r="N64" s="190"/>
      <c r="O64" s="191"/>
      <c r="P64" s="191"/>
      <c r="Q64" s="179"/>
      <c r="R64" s="192"/>
      <c r="S64" s="191"/>
      <c r="T64" s="191"/>
      <c r="U64" s="181"/>
      <c r="V64" s="190"/>
      <c r="W64" s="191"/>
      <c r="X64" s="191"/>
      <c r="Y64" s="179"/>
      <c r="Z64" s="192"/>
      <c r="AA64" s="191"/>
      <c r="AB64" s="193"/>
      <c r="AC64" s="181"/>
      <c r="AD64" s="1103"/>
      <c r="AE64" s="190"/>
      <c r="AF64" s="191"/>
      <c r="AG64" s="191"/>
      <c r="AH64" s="191"/>
      <c r="AI64" s="191"/>
      <c r="AJ64" s="191"/>
      <c r="AK64" s="194"/>
      <c r="AL64" s="184"/>
      <c r="AM64" s="1444"/>
      <c r="AN64" s="190"/>
      <c r="AO64" s="191"/>
      <c r="AP64" s="191"/>
      <c r="AQ64" s="179"/>
      <c r="AR64" s="190"/>
      <c r="AS64" s="191"/>
      <c r="AT64" s="191"/>
      <c r="AU64" s="179"/>
      <c r="AV64" s="192"/>
      <c r="AW64" s="191"/>
      <c r="AX64" s="191"/>
      <c r="AY64" s="181"/>
      <c r="AZ64" s="190"/>
      <c r="BA64" s="191"/>
      <c r="BB64" s="191"/>
      <c r="BC64" s="179"/>
      <c r="BD64" s="192"/>
      <c r="BE64" s="191"/>
      <c r="BF64" s="191"/>
      <c r="BG64" s="181"/>
      <c r="BH64" s="190"/>
      <c r="BI64" s="191"/>
      <c r="BJ64" s="191"/>
      <c r="BK64" s="179"/>
      <c r="BL64" s="192"/>
      <c r="BM64" s="191"/>
      <c r="BN64" s="193"/>
      <c r="BO64" s="181"/>
      <c r="BP64" s="1103"/>
      <c r="BQ64" s="190"/>
      <c r="BR64" s="191"/>
      <c r="BS64" s="191"/>
      <c r="BT64" s="191"/>
      <c r="BU64" s="191"/>
      <c r="BV64" s="191"/>
      <c r="BW64" s="194"/>
      <c r="BX64" s="184"/>
    </row>
    <row r="65" spans="1:76" ht="15" customHeight="1">
      <c r="A65" s="1433" t="str">
        <f>IF(IBRF!H21="","",IBRF!H21)</f>
        <v>96</v>
      </c>
      <c r="B65" s="172"/>
      <c r="C65" s="170"/>
      <c r="D65" s="170"/>
      <c r="E65" s="171"/>
      <c r="F65" s="169"/>
      <c r="G65" s="170"/>
      <c r="H65" s="170"/>
      <c r="I65" s="171"/>
      <c r="J65" s="172"/>
      <c r="K65" s="170"/>
      <c r="L65" s="170"/>
      <c r="M65" s="173"/>
      <c r="N65" s="169"/>
      <c r="O65" s="170"/>
      <c r="P65" s="170"/>
      <c r="Q65" s="171"/>
      <c r="R65" s="172"/>
      <c r="S65" s="170"/>
      <c r="T65" s="170"/>
      <c r="U65" s="173"/>
      <c r="V65" s="169"/>
      <c r="W65" s="170"/>
      <c r="X65" s="170"/>
      <c r="Y65" s="171"/>
      <c r="Z65" s="172"/>
      <c r="AA65" s="170"/>
      <c r="AB65" s="174"/>
      <c r="AC65" s="173"/>
      <c r="AD65" s="1102" t="str">
        <f>IF(COUNT(B65:AC65)=0,"",COUNT(B65:AC65))</f>
        <v/>
      </c>
      <c r="AE65" s="169"/>
      <c r="AF65" s="170"/>
      <c r="AG65" s="170"/>
      <c r="AH65" s="170"/>
      <c r="AI65" s="170"/>
      <c r="AJ65" s="170"/>
      <c r="AK65" s="175"/>
      <c r="AL65" s="176"/>
      <c r="AM65" s="1441" t="str">
        <f>A65</f>
        <v>96</v>
      </c>
      <c r="AN65" s="195"/>
      <c r="AO65" s="197"/>
      <c r="AP65" s="170"/>
      <c r="AQ65" s="171"/>
      <c r="AR65" s="169"/>
      <c r="AS65" s="170"/>
      <c r="AT65" s="170"/>
      <c r="AU65" s="171"/>
      <c r="AV65" s="172"/>
      <c r="AW65" s="170"/>
      <c r="AX65" s="170"/>
      <c r="AY65" s="173"/>
      <c r="AZ65" s="169"/>
      <c r="BA65" s="170"/>
      <c r="BB65" s="170"/>
      <c r="BC65" s="171"/>
      <c r="BD65" s="172"/>
      <c r="BE65" s="170"/>
      <c r="BF65" s="170"/>
      <c r="BG65" s="173"/>
      <c r="BH65" s="169"/>
      <c r="BI65" s="170"/>
      <c r="BJ65" s="170"/>
      <c r="BK65" s="171"/>
      <c r="BL65" s="172"/>
      <c r="BM65" s="170"/>
      <c r="BN65" s="174"/>
      <c r="BO65" s="173"/>
      <c r="BP65" s="1102" t="str">
        <f>IF(COUNT(AN65:BO65)=0,"",COUNT(AN65:BO65))</f>
        <v/>
      </c>
      <c r="BQ65" s="169"/>
      <c r="BR65" s="170"/>
      <c r="BS65" s="170"/>
      <c r="BT65" s="170"/>
      <c r="BU65" s="170"/>
      <c r="BV65" s="170"/>
      <c r="BW65" s="175"/>
      <c r="BX65" s="176"/>
    </row>
    <row r="66" spans="1:76" ht="15" customHeight="1" thickBot="1">
      <c r="A66" s="1434"/>
      <c r="B66" s="180"/>
      <c r="C66" s="178"/>
      <c r="D66" s="178"/>
      <c r="E66" s="179"/>
      <c r="F66" s="177"/>
      <c r="G66" s="178"/>
      <c r="H66" s="178"/>
      <c r="I66" s="179"/>
      <c r="J66" s="180"/>
      <c r="K66" s="178"/>
      <c r="L66" s="178"/>
      <c r="M66" s="181"/>
      <c r="N66" s="177"/>
      <c r="O66" s="178"/>
      <c r="P66" s="178"/>
      <c r="Q66" s="179"/>
      <c r="R66" s="180"/>
      <c r="S66" s="178"/>
      <c r="T66" s="178"/>
      <c r="U66" s="181"/>
      <c r="V66" s="177"/>
      <c r="W66" s="178"/>
      <c r="X66" s="178"/>
      <c r="Y66" s="179"/>
      <c r="Z66" s="180"/>
      <c r="AA66" s="178"/>
      <c r="AB66" s="182"/>
      <c r="AC66" s="181"/>
      <c r="AD66" s="1103"/>
      <c r="AE66" s="177"/>
      <c r="AF66" s="178"/>
      <c r="AG66" s="178"/>
      <c r="AH66" s="178"/>
      <c r="AI66" s="178"/>
      <c r="AJ66" s="178"/>
      <c r="AK66" s="183"/>
      <c r="AL66" s="184"/>
      <c r="AM66" s="1442"/>
      <c r="AN66" s="196"/>
      <c r="AO66" s="198"/>
      <c r="AP66" s="178"/>
      <c r="AQ66" s="179"/>
      <c r="AR66" s="177"/>
      <c r="AS66" s="178"/>
      <c r="AT66" s="178"/>
      <c r="AU66" s="179"/>
      <c r="AV66" s="180"/>
      <c r="AW66" s="178"/>
      <c r="AX66" s="178"/>
      <c r="AY66" s="181"/>
      <c r="AZ66" s="177"/>
      <c r="BA66" s="178"/>
      <c r="BB66" s="178"/>
      <c r="BC66" s="179"/>
      <c r="BD66" s="180"/>
      <c r="BE66" s="178"/>
      <c r="BF66" s="178"/>
      <c r="BG66" s="181"/>
      <c r="BH66" s="177"/>
      <c r="BI66" s="178"/>
      <c r="BJ66" s="178"/>
      <c r="BK66" s="179"/>
      <c r="BL66" s="180"/>
      <c r="BM66" s="178"/>
      <c r="BN66" s="182"/>
      <c r="BO66" s="181"/>
      <c r="BP66" s="1103"/>
      <c r="BQ66" s="177"/>
      <c r="BR66" s="178"/>
      <c r="BS66" s="178"/>
      <c r="BT66" s="178"/>
      <c r="BU66" s="178"/>
      <c r="BV66" s="178"/>
      <c r="BW66" s="183"/>
      <c r="BX66" s="184"/>
    </row>
    <row r="67" spans="1:76" ht="15" customHeight="1">
      <c r="A67" s="1457" t="str">
        <f>IF(IBRF!H22="","",IBRF!H22)</f>
        <v>A55</v>
      </c>
      <c r="B67" s="187"/>
      <c r="C67" s="186"/>
      <c r="D67" s="186"/>
      <c r="E67" s="171"/>
      <c r="F67" s="185"/>
      <c r="G67" s="186"/>
      <c r="H67" s="186"/>
      <c r="I67" s="171"/>
      <c r="J67" s="187"/>
      <c r="K67" s="186"/>
      <c r="L67" s="186"/>
      <c r="M67" s="173"/>
      <c r="N67" s="185"/>
      <c r="O67" s="186"/>
      <c r="P67" s="186"/>
      <c r="Q67" s="171"/>
      <c r="R67" s="187"/>
      <c r="S67" s="186"/>
      <c r="T67" s="186"/>
      <c r="U67" s="173"/>
      <c r="V67" s="185"/>
      <c r="W67" s="186"/>
      <c r="X67" s="186"/>
      <c r="Y67" s="171"/>
      <c r="Z67" s="187"/>
      <c r="AA67" s="186"/>
      <c r="AB67" s="188"/>
      <c r="AC67" s="173"/>
      <c r="AD67" s="1102" t="str">
        <f>IF(COUNT(B67:AC67)=0,"",COUNT(B67:AC67))</f>
        <v/>
      </c>
      <c r="AE67" s="185"/>
      <c r="AF67" s="186"/>
      <c r="AG67" s="186"/>
      <c r="AH67" s="186"/>
      <c r="AI67" s="186"/>
      <c r="AJ67" s="186"/>
      <c r="AK67" s="189"/>
      <c r="AL67" s="176"/>
      <c r="AM67" s="1443" t="str">
        <f>A67</f>
        <v>A55</v>
      </c>
      <c r="AN67" s="185"/>
      <c r="AO67" s="186"/>
      <c r="AP67" s="186"/>
      <c r="AQ67" s="171"/>
      <c r="AR67" s="185"/>
      <c r="AS67" s="186"/>
      <c r="AT67" s="186"/>
      <c r="AU67" s="171"/>
      <c r="AV67" s="187"/>
      <c r="AW67" s="186"/>
      <c r="AX67" s="186"/>
      <c r="AY67" s="173"/>
      <c r="AZ67" s="185"/>
      <c r="BA67" s="186"/>
      <c r="BB67" s="186"/>
      <c r="BC67" s="171"/>
      <c r="BD67" s="187"/>
      <c r="BE67" s="186"/>
      <c r="BF67" s="186"/>
      <c r="BG67" s="173"/>
      <c r="BH67" s="185"/>
      <c r="BI67" s="186"/>
      <c r="BJ67" s="186"/>
      <c r="BK67" s="171"/>
      <c r="BL67" s="187"/>
      <c r="BM67" s="186"/>
      <c r="BN67" s="188"/>
      <c r="BO67" s="173"/>
      <c r="BP67" s="1102" t="str">
        <f>IF(COUNT(AN67:BO67)=0,"",COUNT(AN67:BO67))</f>
        <v/>
      </c>
      <c r="BQ67" s="185"/>
      <c r="BR67" s="186"/>
      <c r="BS67" s="186"/>
      <c r="BT67" s="186"/>
      <c r="BU67" s="186"/>
      <c r="BV67" s="186"/>
      <c r="BW67" s="189"/>
      <c r="BX67" s="176"/>
    </row>
    <row r="68" spans="1:76" ht="15" customHeight="1" thickBot="1">
      <c r="A68" s="1458"/>
      <c r="B68" s="192"/>
      <c r="C68" s="191"/>
      <c r="D68" s="191"/>
      <c r="E68" s="179"/>
      <c r="F68" s="190"/>
      <c r="G68" s="191"/>
      <c r="H68" s="191"/>
      <c r="I68" s="179"/>
      <c r="J68" s="192"/>
      <c r="K68" s="191"/>
      <c r="L68" s="191"/>
      <c r="M68" s="181"/>
      <c r="N68" s="190"/>
      <c r="O68" s="191"/>
      <c r="P68" s="191"/>
      <c r="Q68" s="179"/>
      <c r="R68" s="192"/>
      <c r="S68" s="191"/>
      <c r="T68" s="191"/>
      <c r="U68" s="181"/>
      <c r="V68" s="190"/>
      <c r="W68" s="191"/>
      <c r="X68" s="191"/>
      <c r="Y68" s="179"/>
      <c r="Z68" s="192"/>
      <c r="AA68" s="191"/>
      <c r="AB68" s="193"/>
      <c r="AC68" s="181"/>
      <c r="AD68" s="1103"/>
      <c r="AE68" s="190"/>
      <c r="AF68" s="191"/>
      <c r="AG68" s="191"/>
      <c r="AH68" s="191"/>
      <c r="AI68" s="191"/>
      <c r="AJ68" s="191"/>
      <c r="AK68" s="194"/>
      <c r="AL68" s="184"/>
      <c r="AM68" s="1444"/>
      <c r="AN68" s="190"/>
      <c r="AO68" s="191"/>
      <c r="AP68" s="191"/>
      <c r="AQ68" s="179"/>
      <c r="AR68" s="190"/>
      <c r="AS68" s="191"/>
      <c r="AT68" s="191"/>
      <c r="AU68" s="179"/>
      <c r="AV68" s="192"/>
      <c r="AW68" s="191"/>
      <c r="AX68" s="191"/>
      <c r="AY68" s="181"/>
      <c r="AZ68" s="190"/>
      <c r="BA68" s="191"/>
      <c r="BB68" s="191"/>
      <c r="BC68" s="179"/>
      <c r="BD68" s="192"/>
      <c r="BE68" s="191"/>
      <c r="BF68" s="191"/>
      <c r="BG68" s="181"/>
      <c r="BH68" s="190"/>
      <c r="BI68" s="191"/>
      <c r="BJ68" s="191"/>
      <c r="BK68" s="179"/>
      <c r="BL68" s="192"/>
      <c r="BM68" s="191"/>
      <c r="BN68" s="193"/>
      <c r="BO68" s="181"/>
      <c r="BP68" s="1103"/>
      <c r="BQ68" s="190"/>
      <c r="BR68" s="191"/>
      <c r="BS68" s="191"/>
      <c r="BT68" s="191"/>
      <c r="BU68" s="191"/>
      <c r="BV68" s="191"/>
      <c r="BW68" s="194"/>
      <c r="BX68" s="184"/>
    </row>
    <row r="69" spans="1:76" ht="15" customHeight="1">
      <c r="A69" s="1433" t="str">
        <f>IF(IBRF!H23="","",IBRF!H23)</f>
        <v>H1</v>
      </c>
      <c r="B69" s="172"/>
      <c r="C69" s="170"/>
      <c r="D69" s="170"/>
      <c r="E69" s="171"/>
      <c r="F69" s="169"/>
      <c r="G69" s="170"/>
      <c r="H69" s="170"/>
      <c r="I69" s="171"/>
      <c r="J69" s="172"/>
      <c r="K69" s="170"/>
      <c r="L69" s="170"/>
      <c r="M69" s="173"/>
      <c r="N69" s="169"/>
      <c r="O69" s="170"/>
      <c r="P69" s="170"/>
      <c r="Q69" s="171"/>
      <c r="R69" s="172"/>
      <c r="S69" s="170"/>
      <c r="T69" s="170"/>
      <c r="U69" s="173"/>
      <c r="V69" s="169"/>
      <c r="W69" s="170"/>
      <c r="X69" s="170"/>
      <c r="Y69" s="171"/>
      <c r="Z69" s="172"/>
      <c r="AA69" s="170"/>
      <c r="AB69" s="174"/>
      <c r="AC69" s="173"/>
      <c r="AD69" s="1102" t="str">
        <f>IF(COUNT(B69:AC69)=0,"",COUNT(B69:AC69))</f>
        <v/>
      </c>
      <c r="AE69" s="169"/>
      <c r="AF69" s="170"/>
      <c r="AG69" s="170"/>
      <c r="AH69" s="170"/>
      <c r="AI69" s="170"/>
      <c r="AJ69" s="170"/>
      <c r="AK69" s="175"/>
      <c r="AL69" s="176"/>
      <c r="AM69" s="1441" t="str">
        <f>A69</f>
        <v>H1</v>
      </c>
      <c r="AN69" s="169"/>
      <c r="AO69" s="170"/>
      <c r="AP69" s="170"/>
      <c r="AQ69" s="171"/>
      <c r="AR69" s="169"/>
      <c r="AS69" s="170"/>
      <c r="AT69" s="170"/>
      <c r="AU69" s="171"/>
      <c r="AV69" s="172"/>
      <c r="AW69" s="170"/>
      <c r="AX69" s="170"/>
      <c r="AY69" s="173"/>
      <c r="AZ69" s="169"/>
      <c r="BA69" s="170"/>
      <c r="BB69" s="170"/>
      <c r="BC69" s="171"/>
      <c r="BD69" s="172"/>
      <c r="BE69" s="170"/>
      <c r="BF69" s="170"/>
      <c r="BG69" s="173"/>
      <c r="BH69" s="169"/>
      <c r="BI69" s="170"/>
      <c r="BJ69" s="170"/>
      <c r="BK69" s="171"/>
      <c r="BL69" s="172"/>
      <c r="BM69" s="170"/>
      <c r="BN69" s="174"/>
      <c r="BO69" s="173"/>
      <c r="BP69" s="1102" t="str">
        <f>IF(COUNT(AN69:BO69)=0,"",COUNT(AN69:BO69))</f>
        <v/>
      </c>
      <c r="BQ69" s="169"/>
      <c r="BR69" s="170"/>
      <c r="BS69" s="170"/>
      <c r="BT69" s="170"/>
      <c r="BU69" s="170"/>
      <c r="BV69" s="170"/>
      <c r="BW69" s="175"/>
      <c r="BX69" s="176"/>
    </row>
    <row r="70" spans="1:76" ht="15" customHeight="1" thickBot="1">
      <c r="A70" s="1434"/>
      <c r="B70" s="180"/>
      <c r="C70" s="178"/>
      <c r="D70" s="178"/>
      <c r="E70" s="179"/>
      <c r="F70" s="177"/>
      <c r="G70" s="178"/>
      <c r="H70" s="178"/>
      <c r="I70" s="179"/>
      <c r="J70" s="180"/>
      <c r="K70" s="178"/>
      <c r="L70" s="178"/>
      <c r="M70" s="181"/>
      <c r="N70" s="177"/>
      <c r="O70" s="178"/>
      <c r="P70" s="178"/>
      <c r="Q70" s="179"/>
      <c r="R70" s="180"/>
      <c r="S70" s="178"/>
      <c r="T70" s="178"/>
      <c r="U70" s="181"/>
      <c r="V70" s="177"/>
      <c r="W70" s="178"/>
      <c r="X70" s="178"/>
      <c r="Y70" s="179"/>
      <c r="Z70" s="180"/>
      <c r="AA70" s="178"/>
      <c r="AB70" s="182"/>
      <c r="AC70" s="181"/>
      <c r="AD70" s="1103"/>
      <c r="AE70" s="177"/>
      <c r="AF70" s="178"/>
      <c r="AG70" s="178"/>
      <c r="AH70" s="178"/>
      <c r="AI70" s="178"/>
      <c r="AJ70" s="178"/>
      <c r="AK70" s="183"/>
      <c r="AL70" s="184"/>
      <c r="AM70" s="1442"/>
      <c r="AN70" s="177"/>
      <c r="AO70" s="178"/>
      <c r="AP70" s="178"/>
      <c r="AQ70" s="179"/>
      <c r="AR70" s="177"/>
      <c r="AS70" s="178"/>
      <c r="AT70" s="178"/>
      <c r="AU70" s="179"/>
      <c r="AV70" s="180"/>
      <c r="AW70" s="178"/>
      <c r="AX70" s="178"/>
      <c r="AY70" s="181"/>
      <c r="AZ70" s="177"/>
      <c r="BA70" s="178"/>
      <c r="BB70" s="178"/>
      <c r="BC70" s="179"/>
      <c r="BD70" s="180"/>
      <c r="BE70" s="178"/>
      <c r="BF70" s="178"/>
      <c r="BG70" s="181"/>
      <c r="BH70" s="177"/>
      <c r="BI70" s="178"/>
      <c r="BJ70" s="178"/>
      <c r="BK70" s="179"/>
      <c r="BL70" s="180"/>
      <c r="BM70" s="178"/>
      <c r="BN70" s="182"/>
      <c r="BO70" s="181"/>
      <c r="BP70" s="1103"/>
      <c r="BQ70" s="177"/>
      <c r="BR70" s="178"/>
      <c r="BS70" s="178"/>
      <c r="BT70" s="178"/>
      <c r="BU70" s="178"/>
      <c r="BV70" s="178"/>
      <c r="BW70" s="183"/>
      <c r="BX70" s="184"/>
    </row>
    <row r="71" spans="1:76" ht="15" customHeight="1">
      <c r="A71" s="1435" t="str">
        <f>IF(IBRF!H24="","",IBRF!H24)</f>
        <v>N0 BS</v>
      </c>
      <c r="B71" s="187"/>
      <c r="C71" s="186"/>
      <c r="D71" s="186"/>
      <c r="E71" s="171"/>
      <c r="F71" s="185"/>
      <c r="G71" s="186"/>
      <c r="H71" s="186"/>
      <c r="I71" s="171"/>
      <c r="J71" s="187"/>
      <c r="K71" s="186"/>
      <c r="L71" s="186"/>
      <c r="M71" s="173"/>
      <c r="N71" s="185"/>
      <c r="O71" s="186"/>
      <c r="P71" s="186"/>
      <c r="Q71" s="171"/>
      <c r="R71" s="187"/>
      <c r="S71" s="186"/>
      <c r="T71" s="186"/>
      <c r="U71" s="173"/>
      <c r="V71" s="185"/>
      <c r="W71" s="186"/>
      <c r="X71" s="186"/>
      <c r="Y71" s="171"/>
      <c r="Z71" s="187"/>
      <c r="AA71" s="186"/>
      <c r="AB71" s="188"/>
      <c r="AC71" s="173"/>
      <c r="AD71" s="1102" t="str">
        <f>IF(COUNT(B71:AC71)=0,"",COUNT(B71:AC71))</f>
        <v/>
      </c>
      <c r="AE71" s="185"/>
      <c r="AF71" s="186"/>
      <c r="AG71" s="186"/>
      <c r="AH71" s="186"/>
      <c r="AI71" s="186"/>
      <c r="AJ71" s="186"/>
      <c r="AK71" s="189"/>
      <c r="AL71" s="176"/>
      <c r="AM71" s="1439" t="str">
        <f>A71</f>
        <v>N0 BS</v>
      </c>
      <c r="AN71" s="185"/>
      <c r="AO71" s="186"/>
      <c r="AP71" s="186"/>
      <c r="AQ71" s="171"/>
      <c r="AR71" s="185"/>
      <c r="AS71" s="186"/>
      <c r="AT71" s="186"/>
      <c r="AU71" s="171"/>
      <c r="AV71" s="187"/>
      <c r="AW71" s="186"/>
      <c r="AX71" s="186"/>
      <c r="AY71" s="173"/>
      <c r="AZ71" s="185"/>
      <c r="BA71" s="186"/>
      <c r="BB71" s="186"/>
      <c r="BC71" s="171"/>
      <c r="BD71" s="187"/>
      <c r="BE71" s="186"/>
      <c r="BF71" s="186"/>
      <c r="BG71" s="173"/>
      <c r="BH71" s="185"/>
      <c r="BI71" s="186"/>
      <c r="BJ71" s="186"/>
      <c r="BK71" s="171"/>
      <c r="BL71" s="187"/>
      <c r="BM71" s="186"/>
      <c r="BN71" s="188"/>
      <c r="BO71" s="173"/>
      <c r="BP71" s="1102" t="str">
        <f>IF(COUNT(AN71:BO71)=0,"",COUNT(AN71:BO71))</f>
        <v/>
      </c>
      <c r="BQ71" s="185"/>
      <c r="BR71" s="186"/>
      <c r="BS71" s="186"/>
      <c r="BT71" s="186"/>
      <c r="BU71" s="186"/>
      <c r="BV71" s="186"/>
      <c r="BW71" s="189"/>
      <c r="BX71" s="176"/>
    </row>
    <row r="72" spans="1:76" ht="15" customHeight="1" thickBot="1">
      <c r="A72" s="1436"/>
      <c r="B72" s="192"/>
      <c r="C72" s="191"/>
      <c r="D72" s="191"/>
      <c r="E72" s="179"/>
      <c r="F72" s="190"/>
      <c r="G72" s="191"/>
      <c r="H72" s="191"/>
      <c r="I72" s="179"/>
      <c r="J72" s="192"/>
      <c r="K72" s="191"/>
      <c r="L72" s="191"/>
      <c r="M72" s="181"/>
      <c r="N72" s="190"/>
      <c r="O72" s="191"/>
      <c r="P72" s="191"/>
      <c r="Q72" s="179"/>
      <c r="R72" s="192"/>
      <c r="S72" s="191"/>
      <c r="T72" s="191"/>
      <c r="U72" s="181"/>
      <c r="V72" s="190"/>
      <c r="W72" s="191"/>
      <c r="X72" s="191"/>
      <c r="Y72" s="179"/>
      <c r="Z72" s="192"/>
      <c r="AA72" s="191"/>
      <c r="AB72" s="193"/>
      <c r="AC72" s="181"/>
      <c r="AD72" s="1103"/>
      <c r="AE72" s="190"/>
      <c r="AF72" s="191"/>
      <c r="AG72" s="191"/>
      <c r="AH72" s="191"/>
      <c r="AI72" s="191"/>
      <c r="AJ72" s="191"/>
      <c r="AK72" s="194"/>
      <c r="AL72" s="184"/>
      <c r="AM72" s="1440"/>
      <c r="AN72" s="190"/>
      <c r="AO72" s="191"/>
      <c r="AP72" s="191"/>
      <c r="AQ72" s="179"/>
      <c r="AR72" s="190"/>
      <c r="AS72" s="191"/>
      <c r="AT72" s="191"/>
      <c r="AU72" s="179"/>
      <c r="AV72" s="192"/>
      <c r="AW72" s="191"/>
      <c r="AX72" s="191"/>
      <c r="AY72" s="181"/>
      <c r="AZ72" s="190"/>
      <c r="BA72" s="191"/>
      <c r="BB72" s="191"/>
      <c r="BC72" s="179"/>
      <c r="BD72" s="192"/>
      <c r="BE72" s="191"/>
      <c r="BF72" s="191"/>
      <c r="BG72" s="181"/>
      <c r="BH72" s="190"/>
      <c r="BI72" s="191"/>
      <c r="BJ72" s="191"/>
      <c r="BK72" s="179"/>
      <c r="BL72" s="192"/>
      <c r="BM72" s="191"/>
      <c r="BN72" s="193"/>
      <c r="BO72" s="181"/>
      <c r="BP72" s="1103"/>
      <c r="BQ72" s="190"/>
      <c r="BR72" s="191"/>
      <c r="BS72" s="191"/>
      <c r="BT72" s="191"/>
      <c r="BU72" s="191"/>
      <c r="BV72" s="191"/>
      <c r="BW72" s="194"/>
      <c r="BX72" s="184"/>
    </row>
    <row r="73" spans="1:76" ht="15" customHeight="1">
      <c r="A73" s="1437" t="str">
        <f>IF(IBRF!H25="","",IBRF!H25)</f>
        <v/>
      </c>
      <c r="B73" s="172"/>
      <c r="C73" s="170"/>
      <c r="D73" s="170"/>
      <c r="E73" s="171"/>
      <c r="F73" s="169"/>
      <c r="G73" s="170"/>
      <c r="H73" s="170"/>
      <c r="I73" s="171"/>
      <c r="J73" s="172"/>
      <c r="K73" s="170"/>
      <c r="L73" s="170"/>
      <c r="M73" s="173"/>
      <c r="N73" s="169"/>
      <c r="O73" s="170"/>
      <c r="P73" s="170"/>
      <c r="Q73" s="171"/>
      <c r="R73" s="172"/>
      <c r="S73" s="170"/>
      <c r="T73" s="170"/>
      <c r="U73" s="173"/>
      <c r="V73" s="169"/>
      <c r="W73" s="170"/>
      <c r="X73" s="170"/>
      <c r="Y73" s="171"/>
      <c r="Z73" s="172"/>
      <c r="AA73" s="170"/>
      <c r="AB73" s="174"/>
      <c r="AC73" s="173"/>
      <c r="AD73" s="1102" t="str">
        <f>IF(COUNT(B73:AC73)=0,"",COUNT(B73:AC73))</f>
        <v/>
      </c>
      <c r="AE73" s="169"/>
      <c r="AF73" s="170"/>
      <c r="AG73" s="170"/>
      <c r="AH73" s="170"/>
      <c r="AI73" s="170"/>
      <c r="AJ73" s="170"/>
      <c r="AK73" s="175"/>
      <c r="AL73" s="176"/>
      <c r="AM73" s="1441" t="str">
        <f>A73</f>
        <v/>
      </c>
      <c r="AN73" s="169"/>
      <c r="AO73" s="170"/>
      <c r="AP73" s="170"/>
      <c r="AQ73" s="171"/>
      <c r="AR73" s="169"/>
      <c r="AS73" s="170"/>
      <c r="AT73" s="170"/>
      <c r="AU73" s="171"/>
      <c r="AV73" s="172"/>
      <c r="AW73" s="170"/>
      <c r="AX73" s="170"/>
      <c r="AY73" s="173"/>
      <c r="AZ73" s="169"/>
      <c r="BA73" s="170"/>
      <c r="BB73" s="170"/>
      <c r="BC73" s="171"/>
      <c r="BD73" s="172"/>
      <c r="BE73" s="170"/>
      <c r="BF73" s="170"/>
      <c r="BG73" s="173"/>
      <c r="BH73" s="169"/>
      <c r="BI73" s="170"/>
      <c r="BJ73" s="170"/>
      <c r="BK73" s="171"/>
      <c r="BL73" s="172"/>
      <c r="BM73" s="170"/>
      <c r="BN73" s="174"/>
      <c r="BO73" s="173"/>
      <c r="BP73" s="1102" t="str">
        <f>IF(COUNT(AN73:BO73)=0,"",COUNT(AN73:BO73))</f>
        <v/>
      </c>
      <c r="BQ73" s="169"/>
      <c r="BR73" s="170"/>
      <c r="BS73" s="170"/>
      <c r="BT73" s="170"/>
      <c r="BU73" s="170"/>
      <c r="BV73" s="170"/>
      <c r="BW73" s="175"/>
      <c r="BX73" s="176"/>
    </row>
    <row r="74" spans="1:76" ht="15" customHeight="1" thickBot="1">
      <c r="A74" s="1438"/>
      <c r="B74" s="180"/>
      <c r="C74" s="178"/>
      <c r="D74" s="178"/>
      <c r="E74" s="179"/>
      <c r="F74" s="177"/>
      <c r="G74" s="178"/>
      <c r="H74" s="178"/>
      <c r="I74" s="179"/>
      <c r="J74" s="180"/>
      <c r="K74" s="178"/>
      <c r="L74" s="178"/>
      <c r="M74" s="181"/>
      <c r="N74" s="177"/>
      <c r="O74" s="178"/>
      <c r="P74" s="178"/>
      <c r="Q74" s="179"/>
      <c r="R74" s="180"/>
      <c r="S74" s="178"/>
      <c r="T74" s="178"/>
      <c r="U74" s="181"/>
      <c r="V74" s="177"/>
      <c r="W74" s="178"/>
      <c r="X74" s="178"/>
      <c r="Y74" s="179"/>
      <c r="Z74" s="180"/>
      <c r="AA74" s="178"/>
      <c r="AB74" s="182"/>
      <c r="AC74" s="181"/>
      <c r="AD74" s="1103"/>
      <c r="AE74" s="177"/>
      <c r="AF74" s="178"/>
      <c r="AG74" s="178"/>
      <c r="AH74" s="178"/>
      <c r="AI74" s="178"/>
      <c r="AJ74" s="178"/>
      <c r="AK74" s="183"/>
      <c r="AL74" s="184"/>
      <c r="AM74" s="1442"/>
      <c r="AN74" s="177"/>
      <c r="AO74" s="178"/>
      <c r="AP74" s="178"/>
      <c r="AQ74" s="179"/>
      <c r="AR74" s="177"/>
      <c r="AS74" s="178"/>
      <c r="AT74" s="178"/>
      <c r="AU74" s="179"/>
      <c r="AV74" s="180"/>
      <c r="AW74" s="178"/>
      <c r="AX74" s="178"/>
      <c r="AY74" s="181"/>
      <c r="AZ74" s="177"/>
      <c r="BA74" s="178"/>
      <c r="BB74" s="178"/>
      <c r="BC74" s="179"/>
      <c r="BD74" s="180"/>
      <c r="BE74" s="178"/>
      <c r="BF74" s="178"/>
      <c r="BG74" s="181"/>
      <c r="BH74" s="177"/>
      <c r="BI74" s="178"/>
      <c r="BJ74" s="178"/>
      <c r="BK74" s="179"/>
      <c r="BL74" s="180"/>
      <c r="BM74" s="178"/>
      <c r="BN74" s="182"/>
      <c r="BO74" s="181"/>
      <c r="BP74" s="1103"/>
      <c r="BQ74" s="177"/>
      <c r="BR74" s="178"/>
      <c r="BS74" s="178"/>
      <c r="BT74" s="178"/>
      <c r="BU74" s="178"/>
      <c r="BV74" s="178"/>
      <c r="BW74" s="183"/>
      <c r="BX74" s="184"/>
    </row>
    <row r="75" spans="1:76" ht="15" customHeight="1">
      <c r="A75" s="1445" t="str">
        <f>IF(IBRF!H26="","",IBRF!H26)</f>
        <v/>
      </c>
      <c r="B75" s="187"/>
      <c r="C75" s="186"/>
      <c r="D75" s="186"/>
      <c r="E75" s="171"/>
      <c r="F75" s="185"/>
      <c r="G75" s="186"/>
      <c r="H75" s="186"/>
      <c r="I75" s="171"/>
      <c r="J75" s="187"/>
      <c r="K75" s="186"/>
      <c r="L75" s="186"/>
      <c r="M75" s="173"/>
      <c r="N75" s="185"/>
      <c r="O75" s="186"/>
      <c r="P75" s="186"/>
      <c r="Q75" s="171"/>
      <c r="R75" s="187"/>
      <c r="S75" s="186"/>
      <c r="T75" s="186"/>
      <c r="U75" s="173"/>
      <c r="V75" s="185"/>
      <c r="W75" s="186"/>
      <c r="X75" s="186"/>
      <c r="Y75" s="171"/>
      <c r="Z75" s="187"/>
      <c r="AA75" s="186"/>
      <c r="AB75" s="188"/>
      <c r="AC75" s="173"/>
      <c r="AD75" s="1102" t="str">
        <f>IF(COUNT(B75:AC75)=0,"",COUNT(B75:AC75))</f>
        <v/>
      </c>
      <c r="AE75" s="185"/>
      <c r="AF75" s="186"/>
      <c r="AG75" s="186"/>
      <c r="AH75" s="186"/>
      <c r="AI75" s="186"/>
      <c r="AJ75" s="186"/>
      <c r="AK75" s="189"/>
      <c r="AL75" s="176"/>
      <c r="AM75" s="1443" t="str">
        <f>A75</f>
        <v/>
      </c>
      <c r="AN75" s="185"/>
      <c r="AO75" s="186"/>
      <c r="AP75" s="186"/>
      <c r="AQ75" s="171"/>
      <c r="AR75" s="185"/>
      <c r="AS75" s="186"/>
      <c r="AT75" s="186"/>
      <c r="AU75" s="171"/>
      <c r="AV75" s="187"/>
      <c r="AW75" s="186"/>
      <c r="AX75" s="186"/>
      <c r="AY75" s="173"/>
      <c r="AZ75" s="185"/>
      <c r="BA75" s="186"/>
      <c r="BB75" s="186"/>
      <c r="BC75" s="171"/>
      <c r="BD75" s="187"/>
      <c r="BE75" s="186"/>
      <c r="BF75" s="186"/>
      <c r="BG75" s="173"/>
      <c r="BH75" s="185"/>
      <c r="BI75" s="186"/>
      <c r="BJ75" s="186"/>
      <c r="BK75" s="171"/>
      <c r="BL75" s="187"/>
      <c r="BM75" s="186"/>
      <c r="BN75" s="188"/>
      <c r="BO75" s="173"/>
      <c r="BP75" s="1102" t="str">
        <f>IF(COUNT(AN75:BO75)=0,"",COUNT(AN75:BO75))</f>
        <v/>
      </c>
      <c r="BQ75" s="185"/>
      <c r="BR75" s="186"/>
      <c r="BS75" s="186"/>
      <c r="BT75" s="186"/>
      <c r="BU75" s="186"/>
      <c r="BV75" s="186"/>
      <c r="BW75" s="189"/>
      <c r="BX75" s="176"/>
    </row>
    <row r="76" spans="1:76" ht="15" customHeight="1" thickBot="1">
      <c r="A76" s="1446"/>
      <c r="B76" s="192"/>
      <c r="C76" s="191"/>
      <c r="D76" s="191"/>
      <c r="E76" s="179"/>
      <c r="F76" s="190"/>
      <c r="G76" s="191"/>
      <c r="H76" s="191"/>
      <c r="I76" s="179"/>
      <c r="J76" s="192"/>
      <c r="K76" s="191"/>
      <c r="L76" s="191"/>
      <c r="M76" s="181"/>
      <c r="N76" s="190"/>
      <c r="O76" s="191"/>
      <c r="P76" s="191"/>
      <c r="Q76" s="179"/>
      <c r="R76" s="192"/>
      <c r="S76" s="191"/>
      <c r="T76" s="191"/>
      <c r="U76" s="181"/>
      <c r="V76" s="190"/>
      <c r="W76" s="191"/>
      <c r="X76" s="191"/>
      <c r="Y76" s="179"/>
      <c r="Z76" s="192"/>
      <c r="AA76" s="191"/>
      <c r="AB76" s="193"/>
      <c r="AC76" s="181"/>
      <c r="AD76" s="1103"/>
      <c r="AE76" s="190"/>
      <c r="AF76" s="191"/>
      <c r="AG76" s="191"/>
      <c r="AH76" s="191"/>
      <c r="AI76" s="191"/>
      <c r="AJ76" s="191"/>
      <c r="AK76" s="194"/>
      <c r="AL76" s="184"/>
      <c r="AM76" s="1444"/>
      <c r="AN76" s="190"/>
      <c r="AO76" s="191"/>
      <c r="AP76" s="191"/>
      <c r="AQ76" s="179"/>
      <c r="AR76" s="190"/>
      <c r="AS76" s="191"/>
      <c r="AT76" s="191"/>
      <c r="AU76" s="179"/>
      <c r="AV76" s="192"/>
      <c r="AW76" s="191"/>
      <c r="AX76" s="191"/>
      <c r="AY76" s="181"/>
      <c r="AZ76" s="190"/>
      <c r="BA76" s="191"/>
      <c r="BB76" s="191"/>
      <c r="BC76" s="179"/>
      <c r="BD76" s="192"/>
      <c r="BE76" s="191"/>
      <c r="BF76" s="191"/>
      <c r="BG76" s="181"/>
      <c r="BH76" s="190"/>
      <c r="BI76" s="191"/>
      <c r="BJ76" s="191"/>
      <c r="BK76" s="179"/>
      <c r="BL76" s="192"/>
      <c r="BM76" s="191"/>
      <c r="BN76" s="193"/>
      <c r="BO76" s="181"/>
      <c r="BP76" s="1103"/>
      <c r="BQ76" s="190"/>
      <c r="BR76" s="191"/>
      <c r="BS76" s="191"/>
      <c r="BT76" s="191"/>
      <c r="BU76" s="191"/>
      <c r="BV76" s="191"/>
      <c r="BW76" s="194"/>
      <c r="BX76" s="184"/>
    </row>
    <row r="77" spans="1:76" ht="13.5" hidden="1" customHeight="1">
      <c r="A77" s="1437" t="str">
        <f>IF(IBRF!H27="","",IBRF!H27)</f>
        <v/>
      </c>
      <c r="B77" s="172"/>
      <c r="C77" s="170"/>
      <c r="D77" s="170"/>
      <c r="E77" s="171"/>
      <c r="F77" s="169"/>
      <c r="G77" s="170"/>
      <c r="H77" s="170"/>
      <c r="I77" s="171"/>
      <c r="J77" s="172"/>
      <c r="K77" s="170"/>
      <c r="L77" s="170"/>
      <c r="M77" s="173"/>
      <c r="N77" s="169"/>
      <c r="O77" s="170"/>
      <c r="P77" s="170"/>
      <c r="Q77" s="171"/>
      <c r="R77" s="172"/>
      <c r="S77" s="170"/>
      <c r="T77" s="170"/>
      <c r="U77" s="173"/>
      <c r="V77" s="169"/>
      <c r="W77" s="170"/>
      <c r="X77" s="170"/>
      <c r="Y77" s="171"/>
      <c r="Z77" s="172"/>
      <c r="AA77" s="170"/>
      <c r="AB77" s="174"/>
      <c r="AC77" s="173"/>
      <c r="AD77" s="1102" t="str">
        <f>IF(COUNT(B77:AC77)=0,"",COUNT(B77:AC77))</f>
        <v/>
      </c>
      <c r="AE77" s="169"/>
      <c r="AF77" s="170"/>
      <c r="AG77" s="170"/>
      <c r="AH77" s="170"/>
      <c r="AI77" s="170"/>
      <c r="AJ77" s="170"/>
      <c r="AK77" s="175"/>
      <c r="AL77" s="176"/>
      <c r="AM77" s="1441" t="str">
        <f>A77</f>
        <v/>
      </c>
      <c r="AN77" s="169"/>
      <c r="AO77" s="170"/>
      <c r="AP77" s="170"/>
      <c r="AQ77" s="171"/>
      <c r="AR77" s="169"/>
      <c r="AS77" s="170"/>
      <c r="AT77" s="170"/>
      <c r="AU77" s="171"/>
      <c r="AV77" s="172"/>
      <c r="AW77" s="170"/>
      <c r="AX77" s="170"/>
      <c r="AY77" s="173"/>
      <c r="AZ77" s="169"/>
      <c r="BA77" s="170"/>
      <c r="BB77" s="170"/>
      <c r="BC77" s="171"/>
      <c r="BD77" s="172"/>
      <c r="BE77" s="170"/>
      <c r="BF77" s="170"/>
      <c r="BG77" s="173"/>
      <c r="BH77" s="169"/>
      <c r="BI77" s="170"/>
      <c r="BJ77" s="170"/>
      <c r="BK77" s="171"/>
      <c r="BL77" s="172"/>
      <c r="BM77" s="170"/>
      <c r="BN77" s="174"/>
      <c r="BO77" s="173"/>
      <c r="BP77" s="1102" t="str">
        <f>IF(COUNT(AN77:BO77)=0,"",COUNT(AN77:BO77))</f>
        <v/>
      </c>
      <c r="BQ77" s="169"/>
      <c r="BR77" s="170"/>
      <c r="BS77" s="170"/>
      <c r="BT77" s="170"/>
      <c r="BU77" s="170"/>
      <c r="BV77" s="170"/>
      <c r="BW77" s="175"/>
      <c r="BX77" s="176"/>
    </row>
    <row r="78" spans="1:76" ht="13.5" hidden="1" customHeight="1" thickBot="1">
      <c r="A78" s="1438"/>
      <c r="B78" s="180"/>
      <c r="C78" s="178"/>
      <c r="D78" s="178"/>
      <c r="E78" s="179"/>
      <c r="F78" s="177"/>
      <c r="G78" s="178"/>
      <c r="H78" s="178"/>
      <c r="I78" s="179"/>
      <c r="J78" s="180"/>
      <c r="K78" s="178"/>
      <c r="L78" s="178"/>
      <c r="M78" s="181"/>
      <c r="N78" s="177"/>
      <c r="O78" s="178"/>
      <c r="P78" s="178"/>
      <c r="Q78" s="179"/>
      <c r="R78" s="180"/>
      <c r="S78" s="178"/>
      <c r="T78" s="178"/>
      <c r="U78" s="181"/>
      <c r="V78" s="177"/>
      <c r="W78" s="178"/>
      <c r="X78" s="178"/>
      <c r="Y78" s="179"/>
      <c r="Z78" s="180"/>
      <c r="AA78" s="178"/>
      <c r="AB78" s="182"/>
      <c r="AC78" s="181"/>
      <c r="AD78" s="1103"/>
      <c r="AE78" s="177"/>
      <c r="AF78" s="178"/>
      <c r="AG78" s="178"/>
      <c r="AH78" s="178"/>
      <c r="AI78" s="178"/>
      <c r="AJ78" s="178"/>
      <c r="AK78" s="183"/>
      <c r="AL78" s="184"/>
      <c r="AM78" s="1442"/>
      <c r="AN78" s="177"/>
      <c r="AO78" s="178"/>
      <c r="AP78" s="178"/>
      <c r="AQ78" s="179"/>
      <c r="AR78" s="177"/>
      <c r="AS78" s="178"/>
      <c r="AT78" s="178"/>
      <c r="AU78" s="179"/>
      <c r="AV78" s="180"/>
      <c r="AW78" s="178"/>
      <c r="AX78" s="178"/>
      <c r="AY78" s="181"/>
      <c r="AZ78" s="177"/>
      <c r="BA78" s="178"/>
      <c r="BB78" s="178"/>
      <c r="BC78" s="179"/>
      <c r="BD78" s="180"/>
      <c r="BE78" s="178"/>
      <c r="BF78" s="178"/>
      <c r="BG78" s="181"/>
      <c r="BH78" s="177"/>
      <c r="BI78" s="178"/>
      <c r="BJ78" s="178"/>
      <c r="BK78" s="179"/>
      <c r="BL78" s="180"/>
      <c r="BM78" s="178"/>
      <c r="BN78" s="182"/>
      <c r="BO78" s="181"/>
      <c r="BP78" s="1103"/>
      <c r="BQ78" s="177"/>
      <c r="BR78" s="178"/>
      <c r="BS78" s="178"/>
      <c r="BT78" s="178"/>
      <c r="BU78" s="178"/>
      <c r="BV78" s="178"/>
      <c r="BW78" s="183"/>
      <c r="BX78" s="184"/>
    </row>
    <row r="79" spans="1:76" ht="13.5" hidden="1" customHeight="1">
      <c r="A79" s="1445" t="str">
        <f>IF(IBRF!H28="","",IBRF!H28)</f>
        <v/>
      </c>
      <c r="B79" s="187"/>
      <c r="C79" s="186"/>
      <c r="D79" s="186"/>
      <c r="E79" s="171"/>
      <c r="F79" s="185"/>
      <c r="G79" s="186"/>
      <c r="H79" s="186"/>
      <c r="I79" s="171"/>
      <c r="J79" s="187"/>
      <c r="K79" s="186"/>
      <c r="L79" s="186"/>
      <c r="M79" s="173"/>
      <c r="N79" s="185"/>
      <c r="O79" s="186"/>
      <c r="P79" s="186"/>
      <c r="Q79" s="171"/>
      <c r="R79" s="187"/>
      <c r="S79" s="186"/>
      <c r="T79" s="186"/>
      <c r="U79" s="173"/>
      <c r="V79" s="185"/>
      <c r="W79" s="186"/>
      <c r="X79" s="186"/>
      <c r="Y79" s="171"/>
      <c r="Z79" s="187"/>
      <c r="AA79" s="186"/>
      <c r="AB79" s="188"/>
      <c r="AC79" s="173"/>
      <c r="AD79" s="1102" t="str">
        <f>IF(COUNT(B79:AC79)=0,"",COUNT(B79:AC79))</f>
        <v/>
      </c>
      <c r="AE79" s="185"/>
      <c r="AF79" s="186"/>
      <c r="AG79" s="186"/>
      <c r="AH79" s="186"/>
      <c r="AI79" s="186"/>
      <c r="AJ79" s="186"/>
      <c r="AK79" s="189"/>
      <c r="AL79" s="176"/>
      <c r="AM79" s="1439" t="str">
        <f>A79</f>
        <v/>
      </c>
      <c r="AN79" s="185"/>
      <c r="AO79" s="186"/>
      <c r="AP79" s="186"/>
      <c r="AQ79" s="171"/>
      <c r="AR79" s="185"/>
      <c r="AS79" s="186"/>
      <c r="AT79" s="186"/>
      <c r="AU79" s="171"/>
      <c r="AV79" s="187"/>
      <c r="AW79" s="186"/>
      <c r="AX79" s="186"/>
      <c r="AY79" s="173"/>
      <c r="AZ79" s="185"/>
      <c r="BA79" s="186"/>
      <c r="BB79" s="186"/>
      <c r="BC79" s="171"/>
      <c r="BD79" s="187"/>
      <c r="BE79" s="186"/>
      <c r="BF79" s="186"/>
      <c r="BG79" s="173"/>
      <c r="BH79" s="185"/>
      <c r="BI79" s="186"/>
      <c r="BJ79" s="186"/>
      <c r="BK79" s="171"/>
      <c r="BL79" s="187"/>
      <c r="BM79" s="186"/>
      <c r="BN79" s="188"/>
      <c r="BO79" s="173"/>
      <c r="BP79" s="1102" t="str">
        <f>IF(COUNT(AN79:BO79)=0,"",COUNT(AN79:BO79))</f>
        <v/>
      </c>
      <c r="BQ79" s="185"/>
      <c r="BR79" s="186"/>
      <c r="BS79" s="186"/>
      <c r="BT79" s="186"/>
      <c r="BU79" s="186"/>
      <c r="BV79" s="186"/>
      <c r="BW79" s="189"/>
      <c r="BX79" s="176"/>
    </row>
    <row r="80" spans="1:76" ht="13.5" hidden="1" customHeight="1" thickBot="1">
      <c r="A80" s="1446"/>
      <c r="B80" s="192"/>
      <c r="C80" s="191"/>
      <c r="D80" s="191"/>
      <c r="E80" s="179"/>
      <c r="F80" s="190"/>
      <c r="G80" s="191"/>
      <c r="H80" s="191"/>
      <c r="I80" s="179"/>
      <c r="J80" s="192"/>
      <c r="K80" s="191"/>
      <c r="L80" s="191"/>
      <c r="M80" s="181"/>
      <c r="N80" s="190"/>
      <c r="O80" s="191"/>
      <c r="P80" s="191"/>
      <c r="Q80" s="179"/>
      <c r="R80" s="192"/>
      <c r="S80" s="191"/>
      <c r="T80" s="191"/>
      <c r="U80" s="181"/>
      <c r="V80" s="190"/>
      <c r="W80" s="191"/>
      <c r="X80" s="191"/>
      <c r="Y80" s="179"/>
      <c r="Z80" s="192"/>
      <c r="AA80" s="191"/>
      <c r="AB80" s="193"/>
      <c r="AC80" s="181"/>
      <c r="AD80" s="1103"/>
      <c r="AE80" s="190"/>
      <c r="AF80" s="191"/>
      <c r="AG80" s="191"/>
      <c r="AH80" s="191"/>
      <c r="AI80" s="191"/>
      <c r="AJ80" s="191"/>
      <c r="AK80" s="194"/>
      <c r="AL80" s="184"/>
      <c r="AM80" s="1440"/>
      <c r="AN80" s="190"/>
      <c r="AO80" s="191"/>
      <c r="AP80" s="191"/>
      <c r="AQ80" s="179"/>
      <c r="AR80" s="190"/>
      <c r="AS80" s="191"/>
      <c r="AT80" s="191"/>
      <c r="AU80" s="179"/>
      <c r="AV80" s="192"/>
      <c r="AW80" s="191"/>
      <c r="AX80" s="191"/>
      <c r="AY80" s="181"/>
      <c r="AZ80" s="190"/>
      <c r="BA80" s="191"/>
      <c r="BB80" s="191"/>
      <c r="BC80" s="179"/>
      <c r="BD80" s="192"/>
      <c r="BE80" s="191"/>
      <c r="BF80" s="191"/>
      <c r="BG80" s="181"/>
      <c r="BH80" s="190"/>
      <c r="BI80" s="191"/>
      <c r="BJ80" s="191"/>
      <c r="BK80" s="179"/>
      <c r="BL80" s="192"/>
      <c r="BM80" s="191"/>
      <c r="BN80" s="193"/>
      <c r="BO80" s="181"/>
      <c r="BP80" s="1103"/>
      <c r="BQ80" s="190"/>
      <c r="BR80" s="191"/>
      <c r="BS80" s="191"/>
      <c r="BT80" s="191"/>
      <c r="BU80" s="191"/>
      <c r="BV80" s="191"/>
      <c r="BW80" s="194"/>
      <c r="BX80" s="184"/>
    </row>
    <row r="81" spans="1:76" ht="13.5" hidden="1" customHeight="1">
      <c r="A81" s="1437" t="str">
        <f>IF(IBRF!H29="","",IBRF!H29)</f>
        <v/>
      </c>
      <c r="B81" s="172"/>
      <c r="C81" s="170"/>
      <c r="D81" s="170"/>
      <c r="E81" s="171"/>
      <c r="F81" s="169"/>
      <c r="G81" s="170"/>
      <c r="H81" s="170"/>
      <c r="I81" s="171"/>
      <c r="J81" s="172"/>
      <c r="K81" s="170"/>
      <c r="L81" s="170"/>
      <c r="M81" s="173"/>
      <c r="N81" s="169"/>
      <c r="O81" s="170"/>
      <c r="P81" s="170"/>
      <c r="Q81" s="171"/>
      <c r="R81" s="172"/>
      <c r="S81" s="170"/>
      <c r="T81" s="170"/>
      <c r="U81" s="173"/>
      <c r="V81" s="169"/>
      <c r="W81" s="170"/>
      <c r="X81" s="170"/>
      <c r="Y81" s="171"/>
      <c r="Z81" s="172"/>
      <c r="AA81" s="170"/>
      <c r="AB81" s="174"/>
      <c r="AC81" s="173"/>
      <c r="AD81" s="1102" t="str">
        <f>IF(COUNT(B81:AC81)=0,"",COUNT(B81:AC81))</f>
        <v/>
      </c>
      <c r="AE81" s="169"/>
      <c r="AF81" s="170"/>
      <c r="AG81" s="170"/>
      <c r="AH81" s="170"/>
      <c r="AI81" s="170"/>
      <c r="AJ81" s="170"/>
      <c r="AK81" s="175"/>
      <c r="AL81" s="176"/>
      <c r="AM81" s="1441" t="str">
        <f>A81</f>
        <v/>
      </c>
      <c r="AN81" s="169"/>
      <c r="AO81" s="170"/>
      <c r="AP81" s="170"/>
      <c r="AQ81" s="171"/>
      <c r="AR81" s="169"/>
      <c r="AS81" s="170"/>
      <c r="AT81" s="170"/>
      <c r="AU81" s="171"/>
      <c r="AV81" s="172"/>
      <c r="AW81" s="170"/>
      <c r="AX81" s="170"/>
      <c r="AY81" s="173"/>
      <c r="AZ81" s="169"/>
      <c r="BA81" s="170"/>
      <c r="BB81" s="170"/>
      <c r="BC81" s="171"/>
      <c r="BD81" s="172"/>
      <c r="BE81" s="170"/>
      <c r="BF81" s="170"/>
      <c r="BG81" s="173"/>
      <c r="BH81" s="169"/>
      <c r="BI81" s="170"/>
      <c r="BJ81" s="170"/>
      <c r="BK81" s="171"/>
      <c r="BL81" s="172"/>
      <c r="BM81" s="170"/>
      <c r="BN81" s="174"/>
      <c r="BO81" s="173"/>
      <c r="BP81" s="1102" t="str">
        <f>IF(COUNT(AN81:BO81)=0,"",COUNT(AN81:BO81))</f>
        <v/>
      </c>
      <c r="BQ81" s="169"/>
      <c r="BR81" s="170"/>
      <c r="BS81" s="170"/>
      <c r="BT81" s="170"/>
      <c r="BU81" s="170"/>
      <c r="BV81" s="170"/>
      <c r="BW81" s="175"/>
      <c r="BX81" s="176"/>
    </row>
    <row r="82" spans="1:76" ht="13.5" hidden="1" customHeight="1" thickBot="1">
      <c r="A82" s="1438"/>
      <c r="B82" s="180"/>
      <c r="C82" s="178"/>
      <c r="D82" s="178"/>
      <c r="E82" s="179"/>
      <c r="F82" s="177"/>
      <c r="G82" s="178"/>
      <c r="H82" s="178"/>
      <c r="I82" s="179"/>
      <c r="J82" s="180"/>
      <c r="K82" s="178"/>
      <c r="L82" s="178"/>
      <c r="M82" s="181"/>
      <c r="N82" s="177"/>
      <c r="O82" s="178"/>
      <c r="P82" s="178"/>
      <c r="Q82" s="179"/>
      <c r="R82" s="180"/>
      <c r="S82" s="178"/>
      <c r="T82" s="178"/>
      <c r="U82" s="181"/>
      <c r="V82" s="177"/>
      <c r="W82" s="178"/>
      <c r="X82" s="178"/>
      <c r="Y82" s="179"/>
      <c r="Z82" s="180"/>
      <c r="AA82" s="178"/>
      <c r="AB82" s="182"/>
      <c r="AC82" s="181"/>
      <c r="AD82" s="1103"/>
      <c r="AE82" s="177"/>
      <c r="AF82" s="178"/>
      <c r="AG82" s="178"/>
      <c r="AH82" s="178"/>
      <c r="AI82" s="178"/>
      <c r="AJ82" s="178"/>
      <c r="AK82" s="183"/>
      <c r="AL82" s="184"/>
      <c r="AM82" s="1442"/>
      <c r="AN82" s="177"/>
      <c r="AO82" s="178"/>
      <c r="AP82" s="178"/>
      <c r="AQ82" s="179"/>
      <c r="AR82" s="177"/>
      <c r="AS82" s="178"/>
      <c r="AT82" s="178"/>
      <c r="AU82" s="179"/>
      <c r="AV82" s="180"/>
      <c r="AW82" s="178"/>
      <c r="AX82" s="178"/>
      <c r="AY82" s="181"/>
      <c r="AZ82" s="177"/>
      <c r="BA82" s="178"/>
      <c r="BB82" s="178"/>
      <c r="BC82" s="179"/>
      <c r="BD82" s="180"/>
      <c r="BE82" s="178"/>
      <c r="BF82" s="178"/>
      <c r="BG82" s="181"/>
      <c r="BH82" s="177"/>
      <c r="BI82" s="178"/>
      <c r="BJ82" s="178"/>
      <c r="BK82" s="179"/>
      <c r="BL82" s="180"/>
      <c r="BM82" s="178"/>
      <c r="BN82" s="182"/>
      <c r="BO82" s="181"/>
      <c r="BP82" s="1103"/>
      <c r="BQ82" s="177"/>
      <c r="BR82" s="178"/>
      <c r="BS82" s="178"/>
      <c r="BT82" s="178"/>
      <c r="BU82" s="178"/>
      <c r="BV82" s="178"/>
      <c r="BW82" s="183"/>
      <c r="BX82" s="184"/>
    </row>
    <row r="83" spans="1:76" ht="13.5" hidden="1" customHeight="1">
      <c r="A83" s="1445" t="str">
        <f>IF(IBRF!H30="","",IBRF!H30)</f>
        <v/>
      </c>
      <c r="B83" s="187"/>
      <c r="C83" s="186"/>
      <c r="D83" s="186"/>
      <c r="E83" s="171"/>
      <c r="F83" s="185"/>
      <c r="G83" s="186"/>
      <c r="H83" s="186"/>
      <c r="I83" s="171"/>
      <c r="J83" s="187"/>
      <c r="K83" s="186"/>
      <c r="L83" s="186"/>
      <c r="M83" s="173"/>
      <c r="N83" s="185"/>
      <c r="O83" s="186"/>
      <c r="P83" s="186"/>
      <c r="Q83" s="171"/>
      <c r="R83" s="187"/>
      <c r="S83" s="186"/>
      <c r="T83" s="186"/>
      <c r="U83" s="173"/>
      <c r="V83" s="185"/>
      <c r="W83" s="186"/>
      <c r="X83" s="186"/>
      <c r="Y83" s="171"/>
      <c r="Z83" s="187"/>
      <c r="AA83" s="186"/>
      <c r="AB83" s="188"/>
      <c r="AC83" s="173"/>
      <c r="AD83" s="1102" t="str">
        <f>IF(COUNT(B83:AC83)=0,"",COUNT(B83:AC83))</f>
        <v/>
      </c>
      <c r="AE83" s="185"/>
      <c r="AF83" s="186"/>
      <c r="AG83" s="186"/>
      <c r="AH83" s="186"/>
      <c r="AI83" s="186"/>
      <c r="AJ83" s="186"/>
      <c r="AK83" s="189"/>
      <c r="AL83" s="176"/>
      <c r="AM83" s="1439" t="str">
        <f>A83</f>
        <v/>
      </c>
      <c r="AN83" s="185"/>
      <c r="AO83" s="186"/>
      <c r="AP83" s="186"/>
      <c r="AQ83" s="171"/>
      <c r="AR83" s="185"/>
      <c r="AS83" s="186"/>
      <c r="AT83" s="186"/>
      <c r="AU83" s="171"/>
      <c r="AV83" s="187"/>
      <c r="AW83" s="186"/>
      <c r="AX83" s="186"/>
      <c r="AY83" s="173"/>
      <c r="AZ83" s="185"/>
      <c r="BA83" s="186"/>
      <c r="BB83" s="186"/>
      <c r="BC83" s="171"/>
      <c r="BD83" s="187"/>
      <c r="BE83" s="186"/>
      <c r="BF83" s="186"/>
      <c r="BG83" s="173"/>
      <c r="BH83" s="185"/>
      <c r="BI83" s="186"/>
      <c r="BJ83" s="186"/>
      <c r="BK83" s="171"/>
      <c r="BL83" s="187"/>
      <c r="BM83" s="186"/>
      <c r="BN83" s="188"/>
      <c r="BO83" s="173"/>
      <c r="BP83" s="1102" t="str">
        <f>IF(COUNT(AN83:BO83)=0,"",COUNT(AN83:BO83))</f>
        <v/>
      </c>
      <c r="BQ83" s="185"/>
      <c r="BR83" s="186"/>
      <c r="BS83" s="186"/>
      <c r="BT83" s="186"/>
      <c r="BU83" s="186"/>
      <c r="BV83" s="186"/>
      <c r="BW83" s="189"/>
      <c r="BX83" s="176"/>
    </row>
    <row r="84" spans="1:76" ht="13.5" hidden="1" customHeight="1" thickBot="1">
      <c r="A84" s="1446"/>
      <c r="B84" s="192"/>
      <c r="C84" s="191"/>
      <c r="D84" s="191"/>
      <c r="E84" s="179"/>
      <c r="F84" s="190"/>
      <c r="G84" s="191"/>
      <c r="H84" s="191"/>
      <c r="I84" s="179"/>
      <c r="J84" s="192"/>
      <c r="K84" s="191"/>
      <c r="L84" s="191"/>
      <c r="M84" s="181"/>
      <c r="N84" s="190"/>
      <c r="O84" s="191"/>
      <c r="P84" s="191"/>
      <c r="Q84" s="179"/>
      <c r="R84" s="192"/>
      <c r="S84" s="191"/>
      <c r="T84" s="191"/>
      <c r="U84" s="181"/>
      <c r="V84" s="190"/>
      <c r="W84" s="191"/>
      <c r="X84" s="191"/>
      <c r="Y84" s="179"/>
      <c r="Z84" s="192"/>
      <c r="AA84" s="191"/>
      <c r="AB84" s="193"/>
      <c r="AC84" s="181"/>
      <c r="AD84" s="1103"/>
      <c r="AE84" s="190"/>
      <c r="AF84" s="191"/>
      <c r="AG84" s="191"/>
      <c r="AH84" s="191"/>
      <c r="AI84" s="191"/>
      <c r="AJ84" s="191"/>
      <c r="AK84" s="194"/>
      <c r="AL84" s="184"/>
      <c r="AM84" s="1440"/>
      <c r="AN84" s="190"/>
      <c r="AO84" s="191"/>
      <c r="AP84" s="191"/>
      <c r="AQ84" s="179"/>
      <c r="AR84" s="190"/>
      <c r="AS84" s="191"/>
      <c r="AT84" s="191"/>
      <c r="AU84" s="179"/>
      <c r="AV84" s="192"/>
      <c r="AW84" s="191"/>
      <c r="AX84" s="191"/>
      <c r="AY84" s="181"/>
      <c r="AZ84" s="190"/>
      <c r="BA84" s="191"/>
      <c r="BB84" s="191"/>
      <c r="BC84" s="179"/>
      <c r="BD84" s="192"/>
      <c r="BE84" s="191"/>
      <c r="BF84" s="191"/>
      <c r="BG84" s="181"/>
      <c r="BH84" s="190"/>
      <c r="BI84" s="191"/>
      <c r="BJ84" s="191"/>
      <c r="BK84" s="179"/>
      <c r="BL84" s="192"/>
      <c r="BM84" s="191"/>
      <c r="BN84" s="193"/>
      <c r="BO84" s="181"/>
      <c r="BP84" s="1103"/>
      <c r="BQ84" s="190"/>
      <c r="BR84" s="191"/>
      <c r="BS84" s="191"/>
      <c r="BT84" s="191"/>
      <c r="BU84" s="191"/>
      <c r="BV84" s="191"/>
      <c r="BW84" s="194"/>
      <c r="BX84" s="184"/>
    </row>
    <row r="85" spans="1:76" ht="13.5" thickBot="1">
      <c r="A85" s="1131" t="s">
        <v>40</v>
      </c>
      <c r="B85" s="1123"/>
      <c r="C85" s="1123"/>
      <c r="D85" s="1123"/>
      <c r="E85" s="1123"/>
      <c r="F85" s="1123"/>
      <c r="G85" s="1123"/>
      <c r="H85" s="1123"/>
      <c r="I85" s="1123"/>
      <c r="J85" s="1123"/>
      <c r="K85" s="1123"/>
      <c r="L85" s="1123"/>
      <c r="M85" s="1123"/>
      <c r="N85" s="1123"/>
      <c r="O85" s="1123"/>
      <c r="P85" s="1123"/>
      <c r="Q85" s="1123"/>
      <c r="R85" s="1123"/>
      <c r="S85" s="1123"/>
      <c r="T85" s="1123"/>
      <c r="U85" s="1123"/>
      <c r="V85" s="1123"/>
      <c r="W85" s="1123"/>
      <c r="X85" s="1123"/>
      <c r="Y85" s="1123"/>
      <c r="Z85" s="1123"/>
      <c r="AA85" s="1123"/>
      <c r="AB85" s="1123"/>
      <c r="AC85" s="1123"/>
      <c r="AD85" s="1123"/>
      <c r="AE85" s="1123"/>
      <c r="AF85" s="1123"/>
      <c r="AG85" s="1123"/>
      <c r="AH85" s="1123"/>
      <c r="AI85" s="1123"/>
      <c r="AJ85" s="1123"/>
      <c r="AK85" s="1123"/>
      <c r="AL85" s="1124"/>
      <c r="AM85" s="1122" t="s">
        <v>40</v>
      </c>
      <c r="AN85" s="1123"/>
      <c r="AO85" s="1123"/>
      <c r="AP85" s="1123"/>
      <c r="AQ85" s="1123"/>
      <c r="AR85" s="1123"/>
      <c r="AS85" s="1123"/>
      <c r="AT85" s="1123"/>
      <c r="AU85" s="1123"/>
      <c r="AV85" s="1123"/>
      <c r="AW85" s="1123"/>
      <c r="AX85" s="1123"/>
      <c r="AY85" s="1123"/>
      <c r="AZ85" s="1123"/>
      <c r="BA85" s="1123"/>
      <c r="BB85" s="1123"/>
      <c r="BC85" s="1123"/>
      <c r="BD85" s="1123"/>
      <c r="BE85" s="1123"/>
      <c r="BF85" s="1123"/>
      <c r="BG85" s="1123"/>
      <c r="BH85" s="1123"/>
      <c r="BI85" s="1123"/>
      <c r="BJ85" s="1123"/>
      <c r="BK85" s="1123"/>
      <c r="BL85" s="1123"/>
      <c r="BM85" s="1123"/>
      <c r="BN85" s="1123"/>
      <c r="BO85" s="1123"/>
      <c r="BP85" s="1123"/>
      <c r="BQ85" s="1123"/>
      <c r="BR85" s="1123"/>
      <c r="BS85" s="1123"/>
      <c r="BT85" s="1123"/>
      <c r="BU85" s="1123"/>
      <c r="BV85" s="1123"/>
      <c r="BW85" s="1123"/>
      <c r="BX85" s="1124"/>
    </row>
    <row r="86" spans="1:76">
      <c r="A86" s="1448" t="s">
        <v>457</v>
      </c>
      <c r="B86" s="1449"/>
      <c r="C86" s="1449"/>
      <c r="D86" s="1449"/>
      <c r="E86" s="1449"/>
      <c r="F86" s="1449"/>
      <c r="G86" s="1449"/>
      <c r="H86" s="1449"/>
      <c r="I86" s="1449"/>
      <c r="J86" s="1449"/>
      <c r="K86" s="1449"/>
      <c r="L86" s="1449"/>
      <c r="M86" s="1449"/>
      <c r="N86" s="1449"/>
      <c r="O86" s="1449"/>
      <c r="P86" s="1449"/>
      <c r="Q86" s="1449"/>
      <c r="R86" s="1449"/>
      <c r="S86" s="1449"/>
      <c r="T86" s="1449"/>
      <c r="U86" s="1449"/>
      <c r="V86" s="1449"/>
      <c r="W86" s="1449"/>
      <c r="X86" s="1449"/>
      <c r="Y86" s="1449"/>
      <c r="Z86" s="1449"/>
      <c r="AA86" s="1449"/>
      <c r="AB86" s="1449"/>
      <c r="AC86" s="1449"/>
      <c r="AD86" s="1449"/>
      <c r="AE86" s="1449"/>
      <c r="AF86" s="1449"/>
      <c r="AG86" s="1449"/>
      <c r="AH86" s="1449"/>
      <c r="AI86" s="1449"/>
      <c r="AJ86" s="1449"/>
      <c r="AK86" s="1449"/>
      <c r="AL86" s="1450"/>
      <c r="AM86" s="1448" t="s">
        <v>457</v>
      </c>
      <c r="AN86" s="1449"/>
      <c r="AO86" s="1449"/>
      <c r="AP86" s="1449"/>
      <c r="AQ86" s="1449"/>
      <c r="AR86" s="1449"/>
      <c r="AS86" s="1449"/>
      <c r="AT86" s="1449"/>
      <c r="AU86" s="1449"/>
      <c r="AV86" s="1449"/>
      <c r="AW86" s="1449"/>
      <c r="AX86" s="1449"/>
      <c r="AY86" s="1449"/>
      <c r="AZ86" s="1449"/>
      <c r="BA86" s="1449"/>
      <c r="BB86" s="1449"/>
      <c r="BC86" s="1449"/>
      <c r="BD86" s="1449"/>
      <c r="BE86" s="1449"/>
      <c r="BF86" s="1449"/>
      <c r="BG86" s="1449"/>
      <c r="BH86" s="1449"/>
      <c r="BI86" s="1449"/>
      <c r="BJ86" s="1449"/>
      <c r="BK86" s="1449"/>
      <c r="BL86" s="1449"/>
      <c r="BM86" s="1449"/>
      <c r="BN86" s="1449"/>
      <c r="BO86" s="1449"/>
      <c r="BP86" s="1449"/>
      <c r="BQ86" s="1449"/>
      <c r="BR86" s="1449"/>
      <c r="BS86" s="1449"/>
      <c r="BT86" s="1449"/>
      <c r="BU86" s="1449"/>
      <c r="BV86" s="1449"/>
      <c r="BW86" s="1449"/>
      <c r="BX86" s="1450"/>
    </row>
    <row r="87" spans="1:76">
      <c r="A87" s="1451" t="s">
        <v>458</v>
      </c>
      <c r="B87" s="1452"/>
      <c r="C87" s="1452"/>
      <c r="D87" s="1452"/>
      <c r="E87" s="1452"/>
      <c r="F87" s="1452"/>
      <c r="G87" s="1452"/>
      <c r="H87" s="1452"/>
      <c r="I87" s="1452"/>
      <c r="J87" s="1452"/>
      <c r="K87" s="1452"/>
      <c r="L87" s="1452"/>
      <c r="M87" s="1452"/>
      <c r="N87" s="1452"/>
      <c r="O87" s="1452"/>
      <c r="P87" s="1452"/>
      <c r="Q87" s="1452"/>
      <c r="R87" s="1452"/>
      <c r="S87" s="1452"/>
      <c r="T87" s="1452"/>
      <c r="U87" s="1452"/>
      <c r="V87" s="1452"/>
      <c r="W87" s="1452"/>
      <c r="X87" s="1452"/>
      <c r="Y87" s="1452"/>
      <c r="Z87" s="1452"/>
      <c r="AA87" s="1452"/>
      <c r="AB87" s="1452"/>
      <c r="AC87" s="1452"/>
      <c r="AD87" s="1452"/>
      <c r="AE87" s="1452"/>
      <c r="AF87" s="1452"/>
      <c r="AG87" s="1452"/>
      <c r="AH87" s="1452"/>
      <c r="AI87" s="1452"/>
      <c r="AJ87" s="1452"/>
      <c r="AK87" s="1452"/>
      <c r="AL87" s="1453"/>
      <c r="AM87" s="1451" t="s">
        <v>458</v>
      </c>
      <c r="AN87" s="1452"/>
      <c r="AO87" s="1452"/>
      <c r="AP87" s="1452"/>
      <c r="AQ87" s="1452"/>
      <c r="AR87" s="1452"/>
      <c r="AS87" s="1452"/>
      <c r="AT87" s="1452"/>
      <c r="AU87" s="1452"/>
      <c r="AV87" s="1452"/>
      <c r="AW87" s="1452"/>
      <c r="AX87" s="1452"/>
      <c r="AY87" s="1452"/>
      <c r="AZ87" s="1452"/>
      <c r="BA87" s="1452"/>
      <c r="BB87" s="1452"/>
      <c r="BC87" s="1452"/>
      <c r="BD87" s="1452"/>
      <c r="BE87" s="1452"/>
      <c r="BF87" s="1452"/>
      <c r="BG87" s="1452"/>
      <c r="BH87" s="1452"/>
      <c r="BI87" s="1452"/>
      <c r="BJ87" s="1452"/>
      <c r="BK87" s="1452"/>
      <c r="BL87" s="1452"/>
      <c r="BM87" s="1452"/>
      <c r="BN87" s="1452"/>
      <c r="BO87" s="1452"/>
      <c r="BP87" s="1452"/>
      <c r="BQ87" s="1452"/>
      <c r="BR87" s="1452"/>
      <c r="BS87" s="1452"/>
      <c r="BT87" s="1452"/>
      <c r="BU87" s="1452"/>
      <c r="BV87" s="1452"/>
      <c r="BW87" s="1452"/>
      <c r="BX87" s="1453"/>
    </row>
    <row r="88" spans="1:76">
      <c r="A88" s="1117" t="s">
        <v>467</v>
      </c>
      <c r="B88" s="1118"/>
      <c r="C88" s="1118"/>
      <c r="D88" s="1118"/>
      <c r="E88" s="1118"/>
      <c r="F88" s="1118"/>
      <c r="G88" s="1118"/>
      <c r="H88" s="1118"/>
      <c r="I88" s="1118"/>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21"/>
      <c r="AM88" s="1117" t="s">
        <v>467</v>
      </c>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21"/>
    </row>
    <row r="89" spans="1:76" ht="13.5" thickBot="1">
      <c r="A89" s="1119" t="s">
        <v>413</v>
      </c>
      <c r="B89" s="1120"/>
      <c r="C89" s="1120"/>
      <c r="D89" s="1120"/>
      <c r="E89" s="1120"/>
      <c r="F89" s="1120"/>
      <c r="G89" s="1120"/>
      <c r="H89" s="1120"/>
      <c r="I89" s="1120"/>
      <c r="J89" s="1120"/>
      <c r="K89" s="1120"/>
      <c r="L89" s="1120"/>
      <c r="M89" s="1120"/>
      <c r="N89" s="1120"/>
      <c r="O89" s="1120"/>
      <c r="P89" s="1120"/>
      <c r="Q89" s="1120"/>
      <c r="R89" s="1120"/>
      <c r="S89" s="1120"/>
      <c r="T89" s="1120"/>
      <c r="U89" s="1120"/>
      <c r="V89" s="1120"/>
      <c r="W89" s="1120"/>
      <c r="X89" s="1120"/>
      <c r="Y89" s="1120"/>
      <c r="Z89" s="1120"/>
      <c r="AA89" s="1120"/>
      <c r="AB89" s="1120"/>
      <c r="AC89" s="1120"/>
      <c r="AD89" s="1120"/>
      <c r="AE89" s="1120"/>
      <c r="AF89" s="1120"/>
      <c r="AG89" s="1120"/>
      <c r="AH89" s="1120"/>
      <c r="AI89" s="1120"/>
      <c r="AJ89" s="1120"/>
      <c r="AK89" s="1120"/>
      <c r="AL89" s="1447"/>
      <c r="AM89" s="1119" t="s">
        <v>413</v>
      </c>
      <c r="AN89" s="1120"/>
      <c r="AO89" s="1120"/>
      <c r="AP89" s="1120"/>
      <c r="AQ89" s="1120"/>
      <c r="AR89" s="1120"/>
      <c r="AS89" s="1120"/>
      <c r="AT89" s="1120"/>
      <c r="AU89" s="1120"/>
      <c r="AV89" s="1120"/>
      <c r="AW89" s="1120"/>
      <c r="AX89" s="1120"/>
      <c r="AY89" s="1120"/>
      <c r="AZ89" s="1120"/>
      <c r="BA89" s="1120"/>
      <c r="BB89" s="1120"/>
      <c r="BC89" s="1120"/>
      <c r="BD89" s="1120"/>
      <c r="BE89" s="1120"/>
      <c r="BF89" s="1120"/>
      <c r="BG89" s="1120"/>
      <c r="BH89" s="1120"/>
      <c r="BI89" s="1120"/>
      <c r="BJ89" s="1120"/>
      <c r="BK89" s="1120"/>
      <c r="BL89" s="1120"/>
      <c r="BM89" s="1120"/>
      <c r="BN89" s="1120"/>
      <c r="BO89" s="1120"/>
      <c r="BP89" s="1120"/>
      <c r="BQ89" s="1120"/>
      <c r="BR89" s="1120"/>
      <c r="BS89" s="1120"/>
      <c r="BT89" s="1120"/>
      <c r="BU89" s="1120"/>
      <c r="BV89" s="1120"/>
      <c r="BW89" s="1120"/>
      <c r="BX89" s="1447"/>
    </row>
  </sheetData>
  <mergeCells count="226">
    <mergeCell ref="BP19:BP20"/>
    <mergeCell ref="AM15:AM16"/>
    <mergeCell ref="AM17:AM18"/>
    <mergeCell ref="BP21:BP22"/>
    <mergeCell ref="AM13:AM14"/>
    <mergeCell ref="BP15:BP16"/>
    <mergeCell ref="AM19:AM20"/>
    <mergeCell ref="BW43:BX43"/>
    <mergeCell ref="BU43:BV43"/>
    <mergeCell ref="BP29:BP30"/>
    <mergeCell ref="BP41:BP42"/>
    <mergeCell ref="BP27:BP28"/>
    <mergeCell ref="BP25:BP26"/>
    <mergeCell ref="BP31:BP32"/>
    <mergeCell ref="BP39:BP40"/>
    <mergeCell ref="BP37:BP38"/>
    <mergeCell ref="BP35:BP36"/>
    <mergeCell ref="BP33:BP34"/>
    <mergeCell ref="A19:A20"/>
    <mergeCell ref="A15:A16"/>
    <mergeCell ref="A17:A18"/>
    <mergeCell ref="J44:M44"/>
    <mergeCell ref="A59:A60"/>
    <mergeCell ref="A57:A58"/>
    <mergeCell ref="AM57:AM58"/>
    <mergeCell ref="AM55:AM56"/>
    <mergeCell ref="AM59:AM60"/>
    <mergeCell ref="A55:A56"/>
    <mergeCell ref="AD57:AD58"/>
    <mergeCell ref="A53:A54"/>
    <mergeCell ref="A51:A52"/>
    <mergeCell ref="AD51:AD52"/>
    <mergeCell ref="AD55:AD56"/>
    <mergeCell ref="O43:S43"/>
    <mergeCell ref="AD17:AD18"/>
    <mergeCell ref="AD23:AD24"/>
    <mergeCell ref="AD25:AD26"/>
    <mergeCell ref="AM25:AM26"/>
    <mergeCell ref="AM21:AM22"/>
    <mergeCell ref="AM23:AM24"/>
    <mergeCell ref="A25:A26"/>
    <mergeCell ref="AD31:AD32"/>
    <mergeCell ref="B2:E2"/>
    <mergeCell ref="A47:A48"/>
    <mergeCell ref="BP17:BP18"/>
    <mergeCell ref="BA1:BE1"/>
    <mergeCell ref="AN2:AQ2"/>
    <mergeCell ref="AZ2:BC2"/>
    <mergeCell ref="AV2:AY2"/>
    <mergeCell ref="BP5:BP6"/>
    <mergeCell ref="BP11:BP12"/>
    <mergeCell ref="BP7:BP8"/>
    <mergeCell ref="AM45:AM46"/>
    <mergeCell ref="AN1:AZ1"/>
    <mergeCell ref="BD2:BG2"/>
    <mergeCell ref="N44:Q44"/>
    <mergeCell ref="Z44:AC44"/>
    <mergeCell ref="T43:AE43"/>
    <mergeCell ref="B1:N1"/>
    <mergeCell ref="Z2:AC2"/>
    <mergeCell ref="V2:Y2"/>
    <mergeCell ref="AI1:AJ1"/>
    <mergeCell ref="AD41:AD42"/>
    <mergeCell ref="V44:Y44"/>
    <mergeCell ref="R44:U44"/>
    <mergeCell ref="J2:M2"/>
    <mergeCell ref="BW1:BX1"/>
    <mergeCell ref="BL2:BO2"/>
    <mergeCell ref="BF1:BQ1"/>
    <mergeCell ref="BQ2:BW2"/>
    <mergeCell ref="BR1:BT1"/>
    <mergeCell ref="BU1:BV1"/>
    <mergeCell ref="BP3:BP4"/>
    <mergeCell ref="AR2:AU2"/>
    <mergeCell ref="AM3:AM4"/>
    <mergeCell ref="N2:Q2"/>
    <mergeCell ref="F2:I2"/>
    <mergeCell ref="O1:S1"/>
    <mergeCell ref="BP51:BP52"/>
    <mergeCell ref="BP53:BP54"/>
    <mergeCell ref="AM41:AM42"/>
    <mergeCell ref="BP45:BP46"/>
    <mergeCell ref="BF43:BQ43"/>
    <mergeCell ref="AM53:AM54"/>
    <mergeCell ref="BQ44:BW44"/>
    <mergeCell ref="BA43:BE43"/>
    <mergeCell ref="AV44:AY44"/>
    <mergeCell ref="AZ44:BC44"/>
    <mergeCell ref="AR44:AU44"/>
    <mergeCell ref="BR43:BT43"/>
    <mergeCell ref="BP9:BP10"/>
    <mergeCell ref="B43:N43"/>
    <mergeCell ref="AM29:AM30"/>
    <mergeCell ref="B44:E44"/>
    <mergeCell ref="F44:I44"/>
    <mergeCell ref="AD35:AD36"/>
    <mergeCell ref="AD39:AD40"/>
    <mergeCell ref="AE44:AK44"/>
    <mergeCell ref="AM5:AM6"/>
    <mergeCell ref="BH44:BK44"/>
    <mergeCell ref="BL44:BO44"/>
    <mergeCell ref="AN44:AQ44"/>
    <mergeCell ref="BP49:BP50"/>
    <mergeCell ref="BP47:BP48"/>
    <mergeCell ref="BD44:BG44"/>
    <mergeCell ref="AK1:AL1"/>
    <mergeCell ref="T1:AE1"/>
    <mergeCell ref="R2:U2"/>
    <mergeCell ref="BH2:BK2"/>
    <mergeCell ref="AF1:AH1"/>
    <mergeCell ref="AE2:AK2"/>
    <mergeCell ref="AM7:AM8"/>
    <mergeCell ref="AM9:AM10"/>
    <mergeCell ref="AD9:AD10"/>
    <mergeCell ref="AD13:AD14"/>
    <mergeCell ref="AM11:AM12"/>
    <mergeCell ref="AN43:AZ43"/>
    <mergeCell ref="AD27:AD28"/>
    <mergeCell ref="AM33:AM34"/>
    <mergeCell ref="AD33:AD34"/>
    <mergeCell ref="AD29:AD30"/>
    <mergeCell ref="BP13:BP14"/>
    <mergeCell ref="BP23:BP24"/>
    <mergeCell ref="BP67:BP68"/>
    <mergeCell ref="BP65:BP66"/>
    <mergeCell ref="BP55:BP56"/>
    <mergeCell ref="BP63:BP64"/>
    <mergeCell ref="BP61:BP62"/>
    <mergeCell ref="BP59:BP60"/>
    <mergeCell ref="BP69:BP70"/>
    <mergeCell ref="BP71:BP72"/>
    <mergeCell ref="BP73:BP74"/>
    <mergeCell ref="BP57:BP58"/>
    <mergeCell ref="A3:A4"/>
    <mergeCell ref="A5:A6"/>
    <mergeCell ref="A7:A8"/>
    <mergeCell ref="A9:A10"/>
    <mergeCell ref="A11:A12"/>
    <mergeCell ref="A13:A14"/>
    <mergeCell ref="AD3:AD4"/>
    <mergeCell ref="AM49:AM50"/>
    <mergeCell ref="AD47:AD48"/>
    <mergeCell ref="AD49:AD50"/>
    <mergeCell ref="AM37:AM38"/>
    <mergeCell ref="AM39:AM40"/>
    <mergeCell ref="AF43:AH43"/>
    <mergeCell ref="AD37:AD38"/>
    <mergeCell ref="AM27:AM28"/>
    <mergeCell ref="AD21:AD22"/>
    <mergeCell ref="A21:A22"/>
    <mergeCell ref="A49:A50"/>
    <mergeCell ref="A37:A38"/>
    <mergeCell ref="A45:A46"/>
    <mergeCell ref="A31:A32"/>
    <mergeCell ref="A33:A34"/>
    <mergeCell ref="AM35:AM36"/>
    <mergeCell ref="AM31:AM32"/>
    <mergeCell ref="AD5:AD6"/>
    <mergeCell ref="AD11:AD12"/>
    <mergeCell ref="AD7:AD8"/>
    <mergeCell ref="AD65:AD66"/>
    <mergeCell ref="AD63:AD64"/>
    <mergeCell ref="AD53:AD54"/>
    <mergeCell ref="AD59:AD60"/>
    <mergeCell ref="AD45:AD46"/>
    <mergeCell ref="AD15:AD16"/>
    <mergeCell ref="AD19:AD20"/>
    <mergeCell ref="A61:A62"/>
    <mergeCell ref="AD67:AD68"/>
    <mergeCell ref="AM65:AM66"/>
    <mergeCell ref="A23:A24"/>
    <mergeCell ref="A65:A66"/>
    <mergeCell ref="A63:A64"/>
    <mergeCell ref="A67:A68"/>
    <mergeCell ref="AM63:AM64"/>
    <mergeCell ref="AD61:AD62"/>
    <mergeCell ref="AM51:AM52"/>
    <mergeCell ref="AM67:AM68"/>
    <mergeCell ref="AM61:AM62"/>
    <mergeCell ref="AM47:AM48"/>
    <mergeCell ref="AI43:AJ43"/>
    <mergeCell ref="AK43:AL43"/>
    <mergeCell ref="A35:A36"/>
    <mergeCell ref="A41:A42"/>
    <mergeCell ref="A39:A40"/>
    <mergeCell ref="A27:A28"/>
    <mergeCell ref="A29:A30"/>
    <mergeCell ref="A89:AL89"/>
    <mergeCell ref="AM83:AM84"/>
    <mergeCell ref="AM89:BX89"/>
    <mergeCell ref="AM85:BX85"/>
    <mergeCell ref="AD83:AD84"/>
    <mergeCell ref="A85:AL85"/>
    <mergeCell ref="AM88:BX88"/>
    <mergeCell ref="A88:AL88"/>
    <mergeCell ref="AM86:BX86"/>
    <mergeCell ref="AM87:BX87"/>
    <mergeCell ref="BP83:BP84"/>
    <mergeCell ref="A83:A84"/>
    <mergeCell ref="A87:AL87"/>
    <mergeCell ref="A86:AL86"/>
    <mergeCell ref="A81:A82"/>
    <mergeCell ref="BP79:BP80"/>
    <mergeCell ref="AM81:AM82"/>
    <mergeCell ref="BP81:BP82"/>
    <mergeCell ref="AD79:AD80"/>
    <mergeCell ref="AD81:AD82"/>
    <mergeCell ref="A79:A80"/>
    <mergeCell ref="AM79:AM80"/>
    <mergeCell ref="AD71:AD72"/>
    <mergeCell ref="AD75:AD76"/>
    <mergeCell ref="AM77:AM78"/>
    <mergeCell ref="A77:A78"/>
    <mergeCell ref="AD77:AD78"/>
    <mergeCell ref="BP77:BP78"/>
    <mergeCell ref="BP75:BP76"/>
    <mergeCell ref="A69:A70"/>
    <mergeCell ref="AD69:AD70"/>
    <mergeCell ref="A71:A72"/>
    <mergeCell ref="A73:A74"/>
    <mergeCell ref="AM71:AM72"/>
    <mergeCell ref="AM69:AM70"/>
    <mergeCell ref="AM73:AM74"/>
    <mergeCell ref="AD73:AD74"/>
    <mergeCell ref="AM75:AM76"/>
    <mergeCell ref="A75:A76"/>
  </mergeCells>
  <phoneticPr fontId="46" type="noConversion"/>
  <printOptions horizontalCentered="1"/>
  <pageMargins left="0.25" right="0.25" top="0.5" bottom="0.25" header="0" footer="0"/>
  <pageSetup scale="68" fitToWidth="2" orientation="portrait" horizontalDpi="300" verticalDpi="300" r:id="rId1"/>
  <colBreaks count="1" manualBreakCount="1">
    <brk id="38" max="88" man="1"/>
  </colBreaks>
  <legacyDrawing r:id="rId2"/>
</worksheet>
</file>

<file path=xl/worksheets/sheet13.xml><?xml version="1.0" encoding="utf-8"?>
<worksheet xmlns="http://schemas.openxmlformats.org/spreadsheetml/2006/main" xmlns:r="http://schemas.openxmlformats.org/officeDocument/2006/relationships">
  <sheetPr codeName="Sheet15">
    <tabColor rgb="FF0000FF"/>
  </sheetPr>
  <dimension ref="A1:N72"/>
  <sheetViews>
    <sheetView zoomScaleNormal="100" workbookViewId="0">
      <selection activeCell="C1" sqref="C1:I1"/>
    </sheetView>
  </sheetViews>
  <sheetFormatPr defaultRowHeight="12.75"/>
  <cols>
    <col min="1" max="2" width="5.140625" customWidth="1"/>
    <col min="3" max="4" width="10.7109375" customWidth="1"/>
    <col min="5" max="5" width="5.140625" customWidth="1"/>
    <col min="6" max="11" width="8.7109375" customWidth="1"/>
    <col min="12" max="12" width="0.85546875" customWidth="1"/>
    <col min="13" max="14" width="3.7109375" customWidth="1"/>
  </cols>
  <sheetData>
    <row r="1" spans="1:14" s="59" customFormat="1" ht="12.75" customHeight="1">
      <c r="A1" s="1429" t="s">
        <v>265</v>
      </c>
      <c r="B1" s="1429"/>
      <c r="C1" s="1478"/>
      <c r="D1" s="1478"/>
      <c r="E1" s="1478"/>
      <c r="F1" s="1478"/>
      <c r="G1" s="1478"/>
      <c r="H1" s="1478"/>
      <c r="I1" s="1478"/>
      <c r="J1" s="105" t="s">
        <v>48</v>
      </c>
      <c r="K1" s="1479">
        <f>IF(ISBLANK(IBRF!B5),"",IBRF!B5)</f>
        <v>41055</v>
      </c>
      <c r="L1" s="1479"/>
      <c r="M1" s="1479"/>
      <c r="N1" s="1479"/>
    </row>
    <row r="2" spans="1:14" s="59" customFormat="1" ht="12.75" customHeight="1" thickBot="1">
      <c r="A2" s="105"/>
      <c r="B2" s="105"/>
      <c r="C2" s="206"/>
      <c r="D2" s="206"/>
      <c r="E2" s="206"/>
      <c r="F2" s="206"/>
      <c r="G2" s="206"/>
      <c r="H2" s="206"/>
      <c r="I2" s="206"/>
      <c r="J2" s="105"/>
      <c r="K2" s="105"/>
      <c r="L2" s="105"/>
      <c r="M2" s="105"/>
      <c r="N2" s="105"/>
    </row>
    <row r="3" spans="1:14" s="155" customFormat="1" ht="14.25" thickTop="1" thickBot="1">
      <c r="A3" s="215" t="s">
        <v>263</v>
      </c>
      <c r="B3" s="215" t="s">
        <v>0</v>
      </c>
      <c r="C3" s="215" t="s">
        <v>266</v>
      </c>
      <c r="D3" s="215" t="s">
        <v>69</v>
      </c>
      <c r="E3" s="215" t="s">
        <v>264</v>
      </c>
      <c r="F3" s="215" t="s">
        <v>269</v>
      </c>
      <c r="G3" s="215" t="s">
        <v>267</v>
      </c>
      <c r="H3" s="215" t="s">
        <v>268</v>
      </c>
      <c r="I3" s="1473" t="s">
        <v>270</v>
      </c>
      <c r="J3" s="1474"/>
      <c r="K3" s="1475"/>
      <c r="L3" s="214"/>
      <c r="M3" s="1476" t="s">
        <v>213</v>
      </c>
      <c r="N3" s="1477"/>
    </row>
    <row r="4" spans="1:14" s="59" customFormat="1" ht="21" customHeight="1" thickTop="1" thickBot="1">
      <c r="A4" s="203"/>
      <c r="B4" s="203"/>
      <c r="C4" s="157"/>
      <c r="D4" s="208"/>
      <c r="E4" s="157"/>
      <c r="F4" s="203"/>
      <c r="G4" s="203"/>
      <c r="H4" s="203"/>
      <c r="I4" s="157"/>
      <c r="J4" s="157"/>
      <c r="K4" s="157"/>
      <c r="L4" s="209"/>
      <c r="M4" s="210">
        <v>1</v>
      </c>
      <c r="N4" s="210">
        <f t="shared" ref="N4:N27" si="0">M4</f>
        <v>1</v>
      </c>
    </row>
    <row r="5" spans="1:14" s="59" customFormat="1" ht="21" customHeight="1" thickTop="1" thickBot="1">
      <c r="A5" s="213"/>
      <c r="B5" s="213"/>
      <c r="C5" s="203"/>
      <c r="D5" s="211"/>
      <c r="E5" s="203"/>
      <c r="F5" s="213"/>
      <c r="G5" s="213"/>
      <c r="H5" s="213"/>
      <c r="I5" s="203"/>
      <c r="J5" s="203"/>
      <c r="K5" s="203"/>
      <c r="L5" s="209"/>
      <c r="M5" s="210">
        <f>M4+1</f>
        <v>2</v>
      </c>
      <c r="N5" s="210">
        <f t="shared" si="0"/>
        <v>2</v>
      </c>
    </row>
    <row r="6" spans="1:14" s="59" customFormat="1" ht="21" customHeight="1" thickTop="1" thickBot="1">
      <c r="A6" s="203"/>
      <c r="B6" s="203"/>
      <c r="C6" s="157"/>
      <c r="D6" s="208"/>
      <c r="E6" s="157"/>
      <c r="F6" s="203"/>
      <c r="G6" s="203"/>
      <c r="H6" s="203"/>
      <c r="I6" s="157"/>
      <c r="J6" s="157"/>
      <c r="K6" s="157"/>
      <c r="L6" s="209"/>
      <c r="M6" s="210">
        <f t="shared" ref="M6:M28" si="1">M5+1</f>
        <v>3</v>
      </c>
      <c r="N6" s="210">
        <f t="shared" si="0"/>
        <v>3</v>
      </c>
    </row>
    <row r="7" spans="1:14" s="59" customFormat="1" ht="21" customHeight="1" thickTop="1" thickBot="1">
      <c r="A7" s="213"/>
      <c r="B7" s="213"/>
      <c r="C7" s="203"/>
      <c r="D7" s="211"/>
      <c r="E7" s="203"/>
      <c r="F7" s="213"/>
      <c r="G7" s="213"/>
      <c r="H7" s="213"/>
      <c r="I7" s="203"/>
      <c r="J7" s="203"/>
      <c r="K7" s="203"/>
      <c r="L7" s="209"/>
      <c r="M7" s="210">
        <f t="shared" si="1"/>
        <v>4</v>
      </c>
      <c r="N7" s="210">
        <f t="shared" si="0"/>
        <v>4</v>
      </c>
    </row>
    <row r="8" spans="1:14" s="59" customFormat="1" ht="21" customHeight="1" thickTop="1" thickBot="1">
      <c r="A8" s="203"/>
      <c r="B8" s="203"/>
      <c r="C8" s="157"/>
      <c r="D8" s="208"/>
      <c r="E8" s="157"/>
      <c r="F8" s="203"/>
      <c r="G8" s="203"/>
      <c r="H8" s="203"/>
      <c r="I8" s="157"/>
      <c r="J8" s="157"/>
      <c r="K8" s="157"/>
      <c r="L8" s="209"/>
      <c r="M8" s="210">
        <f t="shared" si="1"/>
        <v>5</v>
      </c>
      <c r="N8" s="210">
        <f t="shared" si="0"/>
        <v>5</v>
      </c>
    </row>
    <row r="9" spans="1:14" s="59" customFormat="1" ht="21" customHeight="1" thickTop="1" thickBot="1">
      <c r="A9" s="213"/>
      <c r="B9" s="213"/>
      <c r="C9" s="203"/>
      <c r="D9" s="211"/>
      <c r="E9" s="203"/>
      <c r="F9" s="213"/>
      <c r="G9" s="213"/>
      <c r="H9" s="213"/>
      <c r="I9" s="203"/>
      <c r="J9" s="203"/>
      <c r="K9" s="203"/>
      <c r="L9" s="209"/>
      <c r="M9" s="210">
        <f t="shared" si="1"/>
        <v>6</v>
      </c>
      <c r="N9" s="210">
        <f t="shared" si="0"/>
        <v>6</v>
      </c>
    </row>
    <row r="10" spans="1:14" s="59" customFormat="1" ht="21" customHeight="1" thickTop="1" thickBot="1">
      <c r="A10" s="203"/>
      <c r="B10" s="203"/>
      <c r="C10" s="157"/>
      <c r="D10" s="208"/>
      <c r="E10" s="157"/>
      <c r="F10" s="203"/>
      <c r="G10" s="203"/>
      <c r="H10" s="203"/>
      <c r="I10" s="157"/>
      <c r="J10" s="157"/>
      <c r="K10" s="157"/>
      <c r="L10" s="209"/>
      <c r="M10" s="210">
        <f t="shared" si="1"/>
        <v>7</v>
      </c>
      <c r="N10" s="210">
        <f t="shared" si="0"/>
        <v>7</v>
      </c>
    </row>
    <row r="11" spans="1:14" s="59" customFormat="1" ht="21" customHeight="1" thickTop="1" thickBot="1">
      <c r="A11" s="213"/>
      <c r="B11" s="213"/>
      <c r="C11" s="203"/>
      <c r="D11" s="211"/>
      <c r="E11" s="203"/>
      <c r="F11" s="213"/>
      <c r="G11" s="213"/>
      <c r="H11" s="213"/>
      <c r="I11" s="203"/>
      <c r="J11" s="203"/>
      <c r="K11" s="203"/>
      <c r="L11" s="209"/>
      <c r="M11" s="210">
        <f t="shared" si="1"/>
        <v>8</v>
      </c>
      <c r="N11" s="210">
        <f t="shared" si="0"/>
        <v>8</v>
      </c>
    </row>
    <row r="12" spans="1:14" s="59" customFormat="1" ht="21" customHeight="1" thickTop="1" thickBot="1">
      <c r="A12" s="203"/>
      <c r="B12" s="203"/>
      <c r="C12" s="157"/>
      <c r="D12" s="208"/>
      <c r="E12" s="157"/>
      <c r="F12" s="203"/>
      <c r="G12" s="203"/>
      <c r="H12" s="203"/>
      <c r="I12" s="157"/>
      <c r="J12" s="157"/>
      <c r="K12" s="157"/>
      <c r="L12" s="209"/>
      <c r="M12" s="210">
        <f t="shared" si="1"/>
        <v>9</v>
      </c>
      <c r="N12" s="210">
        <f t="shared" si="0"/>
        <v>9</v>
      </c>
    </row>
    <row r="13" spans="1:14" s="59" customFormat="1" ht="21" customHeight="1" thickTop="1" thickBot="1">
      <c r="A13" s="213"/>
      <c r="B13" s="213"/>
      <c r="C13" s="203"/>
      <c r="D13" s="211"/>
      <c r="E13" s="203"/>
      <c r="F13" s="213"/>
      <c r="G13" s="213"/>
      <c r="H13" s="213"/>
      <c r="I13" s="203"/>
      <c r="J13" s="203"/>
      <c r="K13" s="203"/>
      <c r="L13" s="209"/>
      <c r="M13" s="210">
        <f t="shared" si="1"/>
        <v>10</v>
      </c>
      <c r="N13" s="210">
        <f t="shared" si="0"/>
        <v>10</v>
      </c>
    </row>
    <row r="14" spans="1:14" s="59" customFormat="1" ht="21" customHeight="1" thickTop="1" thickBot="1">
      <c r="A14" s="203"/>
      <c r="B14" s="203"/>
      <c r="C14" s="157"/>
      <c r="D14" s="208"/>
      <c r="E14" s="157"/>
      <c r="F14" s="203"/>
      <c r="G14" s="203"/>
      <c r="H14" s="203"/>
      <c r="I14" s="157"/>
      <c r="J14" s="157"/>
      <c r="K14" s="157"/>
      <c r="L14" s="209"/>
      <c r="M14" s="210">
        <f t="shared" si="1"/>
        <v>11</v>
      </c>
      <c r="N14" s="210">
        <f t="shared" si="0"/>
        <v>11</v>
      </c>
    </row>
    <row r="15" spans="1:14" s="59" customFormat="1" ht="21" customHeight="1" thickTop="1" thickBot="1">
      <c r="A15" s="213"/>
      <c r="B15" s="213"/>
      <c r="C15" s="203"/>
      <c r="D15" s="211"/>
      <c r="E15" s="203"/>
      <c r="F15" s="213"/>
      <c r="G15" s="213"/>
      <c r="H15" s="213"/>
      <c r="I15" s="203"/>
      <c r="J15" s="203"/>
      <c r="K15" s="203"/>
      <c r="L15" s="209"/>
      <c r="M15" s="210">
        <f t="shared" si="1"/>
        <v>12</v>
      </c>
      <c r="N15" s="210">
        <f t="shared" si="0"/>
        <v>12</v>
      </c>
    </row>
    <row r="16" spans="1:14" s="59" customFormat="1" ht="21" customHeight="1" thickTop="1" thickBot="1">
      <c r="A16" s="203"/>
      <c r="B16" s="203"/>
      <c r="C16" s="157"/>
      <c r="D16" s="208"/>
      <c r="E16" s="157"/>
      <c r="F16" s="203"/>
      <c r="G16" s="203"/>
      <c r="H16" s="203"/>
      <c r="I16" s="157"/>
      <c r="J16" s="157"/>
      <c r="K16" s="157"/>
      <c r="L16" s="209"/>
      <c r="M16" s="210">
        <f t="shared" si="1"/>
        <v>13</v>
      </c>
      <c r="N16" s="210">
        <f t="shared" si="0"/>
        <v>13</v>
      </c>
    </row>
    <row r="17" spans="1:14" s="59" customFormat="1" ht="21" customHeight="1" thickTop="1" thickBot="1">
      <c r="A17" s="213"/>
      <c r="B17" s="213"/>
      <c r="C17" s="203"/>
      <c r="D17" s="211"/>
      <c r="E17" s="203"/>
      <c r="F17" s="213"/>
      <c r="G17" s="213"/>
      <c r="H17" s="213"/>
      <c r="I17" s="203"/>
      <c r="J17" s="203"/>
      <c r="K17" s="203"/>
      <c r="L17" s="209"/>
      <c r="M17" s="210">
        <f t="shared" si="1"/>
        <v>14</v>
      </c>
      <c r="N17" s="210">
        <f t="shared" si="0"/>
        <v>14</v>
      </c>
    </row>
    <row r="18" spans="1:14" s="59" customFormat="1" ht="21" customHeight="1" thickTop="1" thickBot="1">
      <c r="A18" s="203"/>
      <c r="B18" s="203"/>
      <c r="C18" s="157"/>
      <c r="D18" s="208"/>
      <c r="E18" s="157"/>
      <c r="F18" s="203"/>
      <c r="G18" s="203"/>
      <c r="H18" s="203"/>
      <c r="I18" s="157"/>
      <c r="J18" s="157"/>
      <c r="K18" s="157"/>
      <c r="L18" s="209"/>
      <c r="M18" s="210">
        <f t="shared" si="1"/>
        <v>15</v>
      </c>
      <c r="N18" s="210">
        <f t="shared" si="0"/>
        <v>15</v>
      </c>
    </row>
    <row r="19" spans="1:14" s="59" customFormat="1" ht="21" customHeight="1" thickTop="1" thickBot="1">
      <c r="A19" s="213"/>
      <c r="B19" s="213"/>
      <c r="C19" s="203"/>
      <c r="D19" s="211"/>
      <c r="E19" s="203"/>
      <c r="F19" s="213"/>
      <c r="G19" s="213"/>
      <c r="H19" s="213"/>
      <c r="I19" s="203"/>
      <c r="J19" s="203"/>
      <c r="K19" s="203"/>
      <c r="L19" s="209"/>
      <c r="M19" s="210">
        <f t="shared" si="1"/>
        <v>16</v>
      </c>
      <c r="N19" s="210">
        <f t="shared" si="0"/>
        <v>16</v>
      </c>
    </row>
    <row r="20" spans="1:14" s="59" customFormat="1" ht="21" customHeight="1" thickTop="1" thickBot="1">
      <c r="A20" s="203"/>
      <c r="B20" s="203"/>
      <c r="C20" s="157"/>
      <c r="D20" s="208"/>
      <c r="E20" s="157"/>
      <c r="F20" s="203"/>
      <c r="G20" s="203"/>
      <c r="H20" s="203"/>
      <c r="I20" s="157"/>
      <c r="J20" s="157"/>
      <c r="K20" s="157"/>
      <c r="L20" s="209"/>
      <c r="M20" s="210">
        <f t="shared" si="1"/>
        <v>17</v>
      </c>
      <c r="N20" s="210">
        <f t="shared" si="0"/>
        <v>17</v>
      </c>
    </row>
    <row r="21" spans="1:14" s="59" customFormat="1" ht="21" customHeight="1" thickTop="1" thickBot="1">
      <c r="A21" s="213"/>
      <c r="B21" s="213"/>
      <c r="C21" s="203"/>
      <c r="D21" s="211"/>
      <c r="E21" s="203"/>
      <c r="F21" s="213"/>
      <c r="G21" s="213"/>
      <c r="H21" s="213"/>
      <c r="I21" s="203"/>
      <c r="J21" s="203"/>
      <c r="K21" s="203"/>
      <c r="L21" s="209"/>
      <c r="M21" s="210">
        <f t="shared" si="1"/>
        <v>18</v>
      </c>
      <c r="N21" s="210">
        <f t="shared" si="0"/>
        <v>18</v>
      </c>
    </row>
    <row r="22" spans="1:14" s="59" customFormat="1" ht="21" customHeight="1" thickTop="1" thickBot="1">
      <c r="A22" s="203"/>
      <c r="B22" s="203"/>
      <c r="C22" s="157"/>
      <c r="D22" s="208"/>
      <c r="E22" s="157"/>
      <c r="F22" s="203"/>
      <c r="G22" s="203"/>
      <c r="H22" s="203"/>
      <c r="I22" s="157"/>
      <c r="J22" s="157"/>
      <c r="K22" s="157"/>
      <c r="L22" s="209"/>
      <c r="M22" s="210">
        <f t="shared" si="1"/>
        <v>19</v>
      </c>
      <c r="N22" s="210">
        <f t="shared" si="0"/>
        <v>19</v>
      </c>
    </row>
    <row r="23" spans="1:14" s="59" customFormat="1" ht="21" customHeight="1" thickTop="1" thickBot="1">
      <c r="A23" s="213"/>
      <c r="B23" s="213"/>
      <c r="C23" s="203"/>
      <c r="D23" s="211"/>
      <c r="E23" s="203"/>
      <c r="F23" s="213"/>
      <c r="G23" s="213"/>
      <c r="H23" s="213"/>
      <c r="I23" s="203"/>
      <c r="J23" s="203"/>
      <c r="K23" s="203"/>
      <c r="L23" s="209"/>
      <c r="M23" s="210">
        <f t="shared" si="1"/>
        <v>20</v>
      </c>
      <c r="N23" s="210">
        <f t="shared" si="0"/>
        <v>20</v>
      </c>
    </row>
    <row r="24" spans="1:14" s="59" customFormat="1" ht="21" customHeight="1" thickTop="1" thickBot="1">
      <c r="A24" s="203"/>
      <c r="B24" s="203"/>
      <c r="C24" s="157"/>
      <c r="D24" s="208"/>
      <c r="E24" s="157"/>
      <c r="F24" s="203"/>
      <c r="G24" s="203"/>
      <c r="H24" s="203"/>
      <c r="I24" s="157"/>
      <c r="J24" s="157"/>
      <c r="K24" s="157"/>
      <c r="L24" s="209"/>
      <c r="M24" s="210">
        <f t="shared" si="1"/>
        <v>21</v>
      </c>
      <c r="N24" s="210">
        <f t="shared" si="0"/>
        <v>21</v>
      </c>
    </row>
    <row r="25" spans="1:14" s="59" customFormat="1" ht="21" customHeight="1" thickTop="1" thickBot="1">
      <c r="A25" s="213"/>
      <c r="B25" s="213"/>
      <c r="C25" s="203"/>
      <c r="D25" s="211"/>
      <c r="E25" s="203"/>
      <c r="F25" s="213"/>
      <c r="G25" s="213"/>
      <c r="H25" s="213"/>
      <c r="I25" s="203"/>
      <c r="J25" s="203"/>
      <c r="K25" s="203"/>
      <c r="L25" s="209"/>
      <c r="M25" s="210">
        <f t="shared" si="1"/>
        <v>22</v>
      </c>
      <c r="N25" s="210">
        <f t="shared" si="0"/>
        <v>22</v>
      </c>
    </row>
    <row r="26" spans="1:14" s="59" customFormat="1" ht="21" customHeight="1" thickTop="1" thickBot="1">
      <c r="A26" s="203"/>
      <c r="B26" s="203"/>
      <c r="C26" s="157"/>
      <c r="D26" s="208"/>
      <c r="E26" s="157"/>
      <c r="F26" s="203"/>
      <c r="G26" s="203"/>
      <c r="H26" s="203"/>
      <c r="I26" s="157"/>
      <c r="J26" s="157"/>
      <c r="K26" s="157"/>
      <c r="L26" s="209"/>
      <c r="M26" s="210">
        <f t="shared" si="1"/>
        <v>23</v>
      </c>
      <c r="N26" s="210">
        <f t="shared" si="0"/>
        <v>23</v>
      </c>
    </row>
    <row r="27" spans="1:14" s="59" customFormat="1" ht="21" customHeight="1" thickTop="1" thickBot="1">
      <c r="A27" s="213"/>
      <c r="B27" s="213"/>
      <c r="C27" s="203"/>
      <c r="D27" s="211"/>
      <c r="E27" s="203"/>
      <c r="F27" s="213"/>
      <c r="G27" s="213"/>
      <c r="H27" s="213"/>
      <c r="I27" s="203"/>
      <c r="J27" s="203"/>
      <c r="K27" s="203"/>
      <c r="L27" s="209"/>
      <c r="M27" s="210">
        <f t="shared" si="1"/>
        <v>24</v>
      </c>
      <c r="N27" s="210">
        <f t="shared" si="0"/>
        <v>24</v>
      </c>
    </row>
    <row r="28" spans="1:14" s="59" customFormat="1" ht="21" customHeight="1" thickTop="1" thickBot="1">
      <c r="A28" s="203"/>
      <c r="B28" s="203"/>
      <c r="C28" s="157"/>
      <c r="D28" s="208"/>
      <c r="E28" s="157"/>
      <c r="F28" s="203"/>
      <c r="G28" s="203"/>
      <c r="H28" s="203"/>
      <c r="I28" s="157"/>
      <c r="J28" s="157"/>
      <c r="K28" s="157"/>
      <c r="L28" s="209"/>
      <c r="M28" s="210">
        <f t="shared" si="1"/>
        <v>25</v>
      </c>
      <c r="N28" s="210">
        <f>M28</f>
        <v>25</v>
      </c>
    </row>
    <row r="29" spans="1:14" s="59" customFormat="1" ht="21" customHeight="1" thickTop="1">
      <c r="A29" s="213"/>
      <c r="B29" s="213"/>
      <c r="C29" s="203"/>
      <c r="D29" s="211"/>
      <c r="E29" s="203"/>
      <c r="F29" s="213"/>
      <c r="G29" s="213"/>
      <c r="H29" s="213"/>
      <c r="I29" s="203"/>
      <c r="J29" s="203"/>
      <c r="K29" s="203"/>
      <c r="L29" s="209"/>
      <c r="M29" s="209"/>
      <c r="N29" s="209"/>
    </row>
    <row r="30" spans="1:14" s="59" customFormat="1" ht="21" customHeight="1">
      <c r="A30" s="203"/>
      <c r="B30" s="203"/>
      <c r="C30" s="157"/>
      <c r="D30" s="208"/>
      <c r="E30" s="157"/>
      <c r="F30" s="203"/>
      <c r="G30" s="203"/>
      <c r="H30" s="203"/>
      <c r="I30" s="157"/>
      <c r="J30" s="157"/>
      <c r="K30" s="157"/>
      <c r="L30" s="209"/>
      <c r="M30" s="209"/>
      <c r="N30" s="212"/>
    </row>
    <row r="31" spans="1:14" s="59" customFormat="1" ht="21" customHeight="1">
      <c r="A31" s="213"/>
      <c r="B31" s="213"/>
      <c r="C31" s="203"/>
      <c r="D31" s="211"/>
      <c r="E31" s="203"/>
      <c r="F31" s="213"/>
      <c r="G31" s="213"/>
      <c r="H31" s="213"/>
      <c r="I31" s="203"/>
      <c r="J31" s="203"/>
      <c r="K31" s="203"/>
      <c r="L31" s="209"/>
      <c r="M31" s="209"/>
      <c r="N31" s="72"/>
    </row>
    <row r="32" spans="1:14" s="59" customFormat="1" ht="21" customHeight="1">
      <c r="A32" s="203"/>
      <c r="B32" s="203"/>
      <c r="C32" s="157"/>
      <c r="D32" s="208"/>
      <c r="E32" s="157"/>
      <c r="F32" s="203"/>
      <c r="G32" s="203"/>
      <c r="H32" s="203"/>
      <c r="I32" s="157"/>
      <c r="J32" s="157"/>
      <c r="K32" s="157"/>
      <c r="L32" s="209"/>
      <c r="M32" s="209"/>
      <c r="N32" s="72"/>
    </row>
    <row r="33" spans="1:14" s="59" customFormat="1" ht="21" customHeight="1">
      <c r="A33" s="213"/>
      <c r="B33" s="213"/>
      <c r="C33" s="203"/>
      <c r="D33" s="211"/>
      <c r="E33" s="203"/>
      <c r="F33" s="213"/>
      <c r="G33" s="213"/>
      <c r="H33" s="213"/>
      <c r="I33" s="203"/>
      <c r="J33" s="203"/>
      <c r="K33" s="203"/>
      <c r="L33" s="209"/>
      <c r="M33" s="209"/>
      <c r="N33" s="72"/>
    </row>
    <row r="34" spans="1:14" s="59" customFormat="1" ht="21" customHeight="1">
      <c r="A34" s="203"/>
      <c r="B34" s="203"/>
      <c r="C34" s="157"/>
      <c r="D34" s="208"/>
      <c r="E34" s="157"/>
      <c r="F34" s="203"/>
      <c r="G34" s="203"/>
      <c r="H34" s="203"/>
      <c r="I34" s="157"/>
      <c r="J34" s="157"/>
      <c r="K34" s="157"/>
      <c r="L34" s="209"/>
      <c r="M34" s="209"/>
      <c r="N34" s="72"/>
    </row>
    <row r="35" spans="1:14" s="59" customFormat="1" ht="21" customHeight="1">
      <c r="A35" s="213"/>
      <c r="B35" s="213"/>
      <c r="C35" s="203"/>
      <c r="D35" s="211"/>
      <c r="E35" s="203"/>
      <c r="F35" s="213"/>
      <c r="G35" s="213"/>
      <c r="H35" s="213"/>
      <c r="I35" s="203"/>
      <c r="J35" s="203"/>
      <c r="K35" s="203"/>
      <c r="L35" s="209"/>
      <c r="M35" s="209"/>
      <c r="N35" s="72"/>
    </row>
    <row r="36" spans="1:14" s="59" customFormat="1" ht="21" customHeight="1">
      <c r="A36" s="203"/>
      <c r="B36" s="203"/>
      <c r="C36" s="157"/>
      <c r="D36" s="208"/>
      <c r="E36" s="157"/>
      <c r="F36" s="203"/>
      <c r="G36" s="203"/>
      <c r="H36" s="203"/>
      <c r="I36" s="157"/>
      <c r="J36" s="157"/>
      <c r="K36" s="157"/>
      <c r="L36" s="209"/>
      <c r="M36" s="209"/>
      <c r="N36" s="72"/>
    </row>
    <row r="37" spans="1:14" s="59" customFormat="1" ht="12.75" customHeight="1">
      <c r="A37" s="1429" t="s">
        <v>265</v>
      </c>
      <c r="B37" s="1429"/>
      <c r="C37" s="1478"/>
      <c r="D37" s="1478"/>
      <c r="E37" s="1478"/>
      <c r="F37" s="1478"/>
      <c r="G37" s="1478"/>
      <c r="H37" s="1478"/>
      <c r="I37" s="1478"/>
      <c r="J37" s="105" t="s">
        <v>48</v>
      </c>
      <c r="K37" s="1479">
        <f>IF(ISBLANK(IBRF!B5),"",IBRF!B5)</f>
        <v>41055</v>
      </c>
      <c r="L37" s="1479"/>
      <c r="M37" s="1479"/>
      <c r="N37" s="1479"/>
    </row>
    <row r="38" spans="1:14" s="59" customFormat="1" ht="12.75" customHeight="1" thickBot="1">
      <c r="A38" s="105"/>
      <c r="B38" s="105"/>
      <c r="C38" s="206"/>
      <c r="D38" s="206"/>
      <c r="E38" s="206"/>
      <c r="F38" s="206"/>
      <c r="G38" s="206"/>
      <c r="H38" s="206"/>
      <c r="I38" s="206"/>
      <c r="J38" s="105"/>
      <c r="K38" s="105"/>
      <c r="L38" s="105"/>
      <c r="M38" s="105"/>
      <c r="N38" s="105"/>
    </row>
    <row r="39" spans="1:14" s="155" customFormat="1" ht="14.25" thickTop="1" thickBot="1">
      <c r="A39" s="215" t="s">
        <v>263</v>
      </c>
      <c r="B39" s="215" t="s">
        <v>0</v>
      </c>
      <c r="C39" s="215" t="s">
        <v>266</v>
      </c>
      <c r="D39" s="215" t="s">
        <v>69</v>
      </c>
      <c r="E39" s="215" t="s">
        <v>264</v>
      </c>
      <c r="F39" s="215" t="s">
        <v>269</v>
      </c>
      <c r="G39" s="215" t="s">
        <v>267</v>
      </c>
      <c r="H39" s="215" t="s">
        <v>268</v>
      </c>
      <c r="I39" s="1473" t="s">
        <v>270</v>
      </c>
      <c r="J39" s="1474"/>
      <c r="K39" s="1475"/>
      <c r="L39" s="214"/>
      <c r="M39" s="1476" t="s">
        <v>213</v>
      </c>
      <c r="N39" s="1477"/>
    </row>
    <row r="40" spans="1:14" s="59" customFormat="1" ht="21" customHeight="1" thickTop="1" thickBot="1">
      <c r="A40" s="203"/>
      <c r="B40" s="203"/>
      <c r="C40" s="157"/>
      <c r="D40" s="208"/>
      <c r="E40" s="157"/>
      <c r="F40" s="203"/>
      <c r="G40" s="203"/>
      <c r="H40" s="203"/>
      <c r="I40" s="157"/>
      <c r="J40" s="157"/>
      <c r="K40" s="157"/>
      <c r="L40" s="209"/>
      <c r="M40" s="210">
        <v>1</v>
      </c>
      <c r="N40" s="210">
        <f t="shared" ref="N40:N64" si="2">M40</f>
        <v>1</v>
      </c>
    </row>
    <row r="41" spans="1:14" s="59" customFormat="1" ht="21" customHeight="1" thickTop="1" thickBot="1">
      <c r="A41" s="213"/>
      <c r="B41" s="213"/>
      <c r="C41" s="203"/>
      <c r="D41" s="211"/>
      <c r="E41" s="203"/>
      <c r="F41" s="213"/>
      <c r="G41" s="213"/>
      <c r="H41" s="213"/>
      <c r="I41" s="203"/>
      <c r="J41" s="203"/>
      <c r="K41" s="203"/>
      <c r="L41" s="209"/>
      <c r="M41" s="210">
        <f>M40+1</f>
        <v>2</v>
      </c>
      <c r="N41" s="210">
        <f t="shared" si="2"/>
        <v>2</v>
      </c>
    </row>
    <row r="42" spans="1:14" s="59" customFormat="1" ht="21" customHeight="1" thickTop="1" thickBot="1">
      <c r="A42" s="203"/>
      <c r="B42" s="203"/>
      <c r="C42" s="157"/>
      <c r="D42" s="208"/>
      <c r="E42" s="157"/>
      <c r="F42" s="203"/>
      <c r="G42" s="203"/>
      <c r="H42" s="203"/>
      <c r="I42" s="157"/>
      <c r="J42" s="157"/>
      <c r="K42" s="157"/>
      <c r="L42" s="209"/>
      <c r="M42" s="210">
        <f t="shared" ref="M42:M64" si="3">M41+1</f>
        <v>3</v>
      </c>
      <c r="N42" s="210">
        <f t="shared" si="2"/>
        <v>3</v>
      </c>
    </row>
    <row r="43" spans="1:14" s="59" customFormat="1" ht="21" customHeight="1" thickTop="1" thickBot="1">
      <c r="A43" s="213"/>
      <c r="B43" s="213"/>
      <c r="C43" s="203"/>
      <c r="D43" s="211"/>
      <c r="E43" s="203"/>
      <c r="F43" s="213"/>
      <c r="G43" s="213"/>
      <c r="H43" s="213"/>
      <c r="I43" s="203"/>
      <c r="J43" s="203"/>
      <c r="K43" s="203"/>
      <c r="L43" s="209"/>
      <c r="M43" s="210">
        <f t="shared" si="3"/>
        <v>4</v>
      </c>
      <c r="N43" s="210">
        <f t="shared" si="2"/>
        <v>4</v>
      </c>
    </row>
    <row r="44" spans="1:14" s="59" customFormat="1" ht="21" customHeight="1" thickTop="1" thickBot="1">
      <c r="A44" s="203"/>
      <c r="B44" s="203"/>
      <c r="C44" s="157"/>
      <c r="D44" s="208"/>
      <c r="E44" s="157"/>
      <c r="F44" s="203"/>
      <c r="G44" s="203"/>
      <c r="H44" s="203"/>
      <c r="I44" s="157"/>
      <c r="J44" s="157"/>
      <c r="K44" s="157"/>
      <c r="L44" s="209"/>
      <c r="M44" s="210">
        <f t="shared" si="3"/>
        <v>5</v>
      </c>
      <c r="N44" s="210">
        <f t="shared" si="2"/>
        <v>5</v>
      </c>
    </row>
    <row r="45" spans="1:14" s="59" customFormat="1" ht="21" customHeight="1" thickTop="1" thickBot="1">
      <c r="A45" s="213"/>
      <c r="B45" s="213"/>
      <c r="C45" s="203"/>
      <c r="D45" s="211"/>
      <c r="E45" s="203"/>
      <c r="F45" s="213"/>
      <c r="G45" s="213"/>
      <c r="H45" s="213"/>
      <c r="I45" s="203"/>
      <c r="J45" s="203"/>
      <c r="K45" s="203"/>
      <c r="L45" s="209"/>
      <c r="M45" s="210">
        <f t="shared" si="3"/>
        <v>6</v>
      </c>
      <c r="N45" s="210">
        <f t="shared" si="2"/>
        <v>6</v>
      </c>
    </row>
    <row r="46" spans="1:14" s="59" customFormat="1" ht="21" customHeight="1" thickTop="1" thickBot="1">
      <c r="A46" s="203"/>
      <c r="B46" s="203"/>
      <c r="C46" s="157"/>
      <c r="D46" s="208"/>
      <c r="E46" s="157"/>
      <c r="F46" s="203"/>
      <c r="G46" s="203"/>
      <c r="H46" s="203"/>
      <c r="I46" s="157"/>
      <c r="J46" s="157"/>
      <c r="K46" s="157"/>
      <c r="L46" s="209"/>
      <c r="M46" s="210">
        <f t="shared" si="3"/>
        <v>7</v>
      </c>
      <c r="N46" s="210">
        <f t="shared" si="2"/>
        <v>7</v>
      </c>
    </row>
    <row r="47" spans="1:14" s="59" customFormat="1" ht="21" customHeight="1" thickTop="1" thickBot="1">
      <c r="A47" s="213"/>
      <c r="B47" s="213"/>
      <c r="C47" s="203"/>
      <c r="D47" s="211"/>
      <c r="E47" s="203"/>
      <c r="F47" s="213"/>
      <c r="G47" s="213"/>
      <c r="H47" s="213"/>
      <c r="I47" s="203"/>
      <c r="J47" s="203"/>
      <c r="K47" s="203"/>
      <c r="L47" s="209"/>
      <c r="M47" s="210">
        <f t="shared" si="3"/>
        <v>8</v>
      </c>
      <c r="N47" s="210">
        <f t="shared" si="2"/>
        <v>8</v>
      </c>
    </row>
    <row r="48" spans="1:14" s="59" customFormat="1" ht="21" customHeight="1" thickTop="1" thickBot="1">
      <c r="A48" s="203"/>
      <c r="B48" s="203"/>
      <c r="C48" s="157"/>
      <c r="D48" s="208"/>
      <c r="E48" s="157"/>
      <c r="F48" s="203"/>
      <c r="G48" s="203"/>
      <c r="H48" s="203"/>
      <c r="I48" s="157"/>
      <c r="J48" s="157"/>
      <c r="K48" s="157"/>
      <c r="L48" s="209"/>
      <c r="M48" s="210">
        <f t="shared" si="3"/>
        <v>9</v>
      </c>
      <c r="N48" s="210">
        <f t="shared" si="2"/>
        <v>9</v>
      </c>
    </row>
    <row r="49" spans="1:14" s="59" customFormat="1" ht="21" customHeight="1" thickTop="1" thickBot="1">
      <c r="A49" s="213"/>
      <c r="B49" s="213"/>
      <c r="C49" s="203"/>
      <c r="D49" s="211"/>
      <c r="E49" s="203"/>
      <c r="F49" s="213"/>
      <c r="G49" s="213"/>
      <c r="H49" s="213"/>
      <c r="I49" s="203"/>
      <c r="J49" s="203"/>
      <c r="K49" s="203"/>
      <c r="L49" s="209"/>
      <c r="M49" s="210">
        <f t="shared" si="3"/>
        <v>10</v>
      </c>
      <c r="N49" s="210">
        <f t="shared" si="2"/>
        <v>10</v>
      </c>
    </row>
    <row r="50" spans="1:14" s="59" customFormat="1" ht="21" customHeight="1" thickTop="1" thickBot="1">
      <c r="A50" s="203"/>
      <c r="B50" s="203"/>
      <c r="C50" s="157"/>
      <c r="D50" s="208"/>
      <c r="E50" s="157"/>
      <c r="F50" s="203"/>
      <c r="G50" s="203"/>
      <c r="H50" s="203"/>
      <c r="I50" s="157"/>
      <c r="J50" s="157"/>
      <c r="K50" s="157"/>
      <c r="L50" s="209"/>
      <c r="M50" s="210">
        <f t="shared" si="3"/>
        <v>11</v>
      </c>
      <c r="N50" s="210">
        <f t="shared" si="2"/>
        <v>11</v>
      </c>
    </row>
    <row r="51" spans="1:14" s="59" customFormat="1" ht="21" customHeight="1" thickTop="1" thickBot="1">
      <c r="A51" s="213"/>
      <c r="B51" s="213"/>
      <c r="C51" s="203"/>
      <c r="D51" s="211"/>
      <c r="E51" s="203"/>
      <c r="F51" s="213"/>
      <c r="G51" s="213"/>
      <c r="H51" s="213"/>
      <c r="I51" s="203"/>
      <c r="J51" s="203"/>
      <c r="K51" s="203"/>
      <c r="L51" s="209"/>
      <c r="M51" s="210">
        <f t="shared" si="3"/>
        <v>12</v>
      </c>
      <c r="N51" s="210">
        <f t="shared" si="2"/>
        <v>12</v>
      </c>
    </row>
    <row r="52" spans="1:14" s="59" customFormat="1" ht="21" customHeight="1" thickTop="1" thickBot="1">
      <c r="A52" s="203"/>
      <c r="B52" s="203"/>
      <c r="C52" s="157"/>
      <c r="D52" s="208"/>
      <c r="E52" s="157"/>
      <c r="F52" s="203"/>
      <c r="G52" s="203"/>
      <c r="H52" s="203"/>
      <c r="I52" s="157"/>
      <c r="J52" s="157"/>
      <c r="K52" s="157"/>
      <c r="L52" s="209"/>
      <c r="M52" s="210">
        <f t="shared" si="3"/>
        <v>13</v>
      </c>
      <c r="N52" s="210">
        <f t="shared" si="2"/>
        <v>13</v>
      </c>
    </row>
    <row r="53" spans="1:14" s="59" customFormat="1" ht="21" customHeight="1" thickTop="1" thickBot="1">
      <c r="A53" s="213"/>
      <c r="B53" s="213"/>
      <c r="C53" s="203"/>
      <c r="D53" s="211"/>
      <c r="E53" s="203"/>
      <c r="F53" s="213"/>
      <c r="G53" s="213"/>
      <c r="H53" s="213"/>
      <c r="I53" s="203"/>
      <c r="J53" s="203"/>
      <c r="K53" s="203"/>
      <c r="L53" s="209"/>
      <c r="M53" s="210">
        <f t="shared" si="3"/>
        <v>14</v>
      </c>
      <c r="N53" s="210">
        <f t="shared" si="2"/>
        <v>14</v>
      </c>
    </row>
    <row r="54" spans="1:14" s="59" customFormat="1" ht="21" customHeight="1" thickTop="1" thickBot="1">
      <c r="A54" s="203"/>
      <c r="B54" s="203"/>
      <c r="C54" s="157"/>
      <c r="D54" s="208"/>
      <c r="E54" s="157"/>
      <c r="F54" s="203"/>
      <c r="G54" s="203"/>
      <c r="H54" s="203"/>
      <c r="I54" s="157"/>
      <c r="J54" s="157"/>
      <c r="K54" s="157"/>
      <c r="L54" s="209"/>
      <c r="M54" s="210">
        <f t="shared" si="3"/>
        <v>15</v>
      </c>
      <c r="N54" s="210">
        <f t="shared" si="2"/>
        <v>15</v>
      </c>
    </row>
    <row r="55" spans="1:14" s="59" customFormat="1" ht="21" customHeight="1" thickTop="1" thickBot="1">
      <c r="A55" s="213"/>
      <c r="B55" s="213"/>
      <c r="C55" s="203"/>
      <c r="D55" s="211"/>
      <c r="E55" s="203"/>
      <c r="F55" s="213"/>
      <c r="G55" s="213"/>
      <c r="H55" s="213"/>
      <c r="I55" s="203"/>
      <c r="J55" s="203"/>
      <c r="K55" s="203"/>
      <c r="L55" s="209"/>
      <c r="M55" s="210">
        <f t="shared" si="3"/>
        <v>16</v>
      </c>
      <c r="N55" s="210">
        <f t="shared" si="2"/>
        <v>16</v>
      </c>
    </row>
    <row r="56" spans="1:14" s="59" customFormat="1" ht="21" customHeight="1" thickTop="1" thickBot="1">
      <c r="A56" s="203"/>
      <c r="B56" s="203"/>
      <c r="C56" s="157"/>
      <c r="D56" s="208"/>
      <c r="E56" s="157"/>
      <c r="F56" s="203"/>
      <c r="G56" s="203"/>
      <c r="H56" s="203"/>
      <c r="I56" s="157"/>
      <c r="J56" s="157"/>
      <c r="K56" s="157"/>
      <c r="L56" s="209"/>
      <c r="M56" s="210">
        <f t="shared" si="3"/>
        <v>17</v>
      </c>
      <c r="N56" s="210">
        <f t="shared" si="2"/>
        <v>17</v>
      </c>
    </row>
    <row r="57" spans="1:14" s="59" customFormat="1" ht="21" customHeight="1" thickTop="1" thickBot="1">
      <c r="A57" s="213"/>
      <c r="B57" s="213"/>
      <c r="C57" s="203"/>
      <c r="D57" s="211"/>
      <c r="E57" s="203"/>
      <c r="F57" s="213"/>
      <c r="G57" s="213"/>
      <c r="H57" s="213"/>
      <c r="I57" s="203"/>
      <c r="J57" s="203"/>
      <c r="K57" s="203"/>
      <c r="L57" s="209"/>
      <c r="M57" s="210">
        <f t="shared" si="3"/>
        <v>18</v>
      </c>
      <c r="N57" s="210">
        <f t="shared" si="2"/>
        <v>18</v>
      </c>
    </row>
    <row r="58" spans="1:14" s="59" customFormat="1" ht="21" customHeight="1" thickTop="1" thickBot="1">
      <c r="A58" s="203"/>
      <c r="B58" s="203"/>
      <c r="C58" s="157"/>
      <c r="D58" s="208"/>
      <c r="E58" s="157"/>
      <c r="F58" s="203"/>
      <c r="G58" s="203"/>
      <c r="H58" s="203"/>
      <c r="I58" s="157"/>
      <c r="J58" s="157"/>
      <c r="K58" s="157"/>
      <c r="L58" s="209"/>
      <c r="M58" s="210">
        <f t="shared" si="3"/>
        <v>19</v>
      </c>
      <c r="N58" s="210">
        <f t="shared" si="2"/>
        <v>19</v>
      </c>
    </row>
    <row r="59" spans="1:14" s="59" customFormat="1" ht="21" customHeight="1" thickTop="1" thickBot="1">
      <c r="A59" s="213"/>
      <c r="B59" s="213"/>
      <c r="C59" s="203"/>
      <c r="D59" s="211"/>
      <c r="E59" s="203"/>
      <c r="F59" s="213"/>
      <c r="G59" s="213"/>
      <c r="H59" s="213"/>
      <c r="I59" s="203"/>
      <c r="J59" s="203"/>
      <c r="K59" s="203"/>
      <c r="L59" s="209"/>
      <c r="M59" s="210">
        <f t="shared" si="3"/>
        <v>20</v>
      </c>
      <c r="N59" s="210">
        <f t="shared" si="2"/>
        <v>20</v>
      </c>
    </row>
    <row r="60" spans="1:14" s="59" customFormat="1" ht="21" customHeight="1" thickTop="1" thickBot="1">
      <c r="A60" s="203"/>
      <c r="B60" s="203"/>
      <c r="C60" s="157"/>
      <c r="D60" s="208"/>
      <c r="E60" s="157"/>
      <c r="F60" s="203"/>
      <c r="G60" s="203"/>
      <c r="H60" s="203"/>
      <c r="I60" s="157"/>
      <c r="J60" s="157"/>
      <c r="K60" s="157"/>
      <c r="L60" s="209"/>
      <c r="M60" s="210">
        <f t="shared" si="3"/>
        <v>21</v>
      </c>
      <c r="N60" s="210">
        <f t="shared" si="2"/>
        <v>21</v>
      </c>
    </row>
    <row r="61" spans="1:14" s="59" customFormat="1" ht="21" customHeight="1" thickTop="1" thickBot="1">
      <c r="A61" s="213"/>
      <c r="B61" s="213"/>
      <c r="C61" s="203"/>
      <c r="D61" s="211"/>
      <c r="E61" s="203"/>
      <c r="F61" s="213"/>
      <c r="G61" s="213"/>
      <c r="H61" s="213"/>
      <c r="I61" s="203"/>
      <c r="J61" s="203"/>
      <c r="K61" s="203"/>
      <c r="L61" s="209"/>
      <c r="M61" s="210">
        <f t="shared" si="3"/>
        <v>22</v>
      </c>
      <c r="N61" s="210">
        <f t="shared" si="2"/>
        <v>22</v>
      </c>
    </row>
    <row r="62" spans="1:14" s="59" customFormat="1" ht="21" customHeight="1" thickTop="1" thickBot="1">
      <c r="A62" s="203"/>
      <c r="B62" s="203"/>
      <c r="C62" s="157"/>
      <c r="D62" s="208"/>
      <c r="E62" s="157"/>
      <c r="F62" s="203"/>
      <c r="G62" s="203"/>
      <c r="H62" s="203"/>
      <c r="I62" s="157"/>
      <c r="J62" s="157"/>
      <c r="K62" s="157"/>
      <c r="L62" s="209"/>
      <c r="M62" s="210">
        <f t="shared" si="3"/>
        <v>23</v>
      </c>
      <c r="N62" s="210">
        <f t="shared" si="2"/>
        <v>23</v>
      </c>
    </row>
    <row r="63" spans="1:14" s="59" customFormat="1" ht="21" customHeight="1" thickTop="1" thickBot="1">
      <c r="A63" s="213"/>
      <c r="B63" s="213"/>
      <c r="C63" s="203"/>
      <c r="D63" s="211"/>
      <c r="E63" s="203"/>
      <c r="F63" s="213"/>
      <c r="G63" s="213"/>
      <c r="H63" s="213"/>
      <c r="I63" s="203"/>
      <c r="J63" s="203"/>
      <c r="K63" s="203"/>
      <c r="L63" s="209"/>
      <c r="M63" s="210">
        <f t="shared" si="3"/>
        <v>24</v>
      </c>
      <c r="N63" s="210">
        <f t="shared" si="2"/>
        <v>24</v>
      </c>
    </row>
    <row r="64" spans="1:14" s="59" customFormat="1" ht="21" customHeight="1" thickTop="1" thickBot="1">
      <c r="A64" s="203"/>
      <c r="B64" s="203"/>
      <c r="C64" s="157"/>
      <c r="D64" s="208"/>
      <c r="E64" s="157"/>
      <c r="F64" s="203"/>
      <c r="G64" s="203"/>
      <c r="H64" s="203"/>
      <c r="I64" s="157"/>
      <c r="J64" s="157"/>
      <c r="K64" s="157"/>
      <c r="L64" s="209"/>
      <c r="M64" s="210">
        <f t="shared" si="3"/>
        <v>25</v>
      </c>
      <c r="N64" s="210">
        <f t="shared" si="2"/>
        <v>25</v>
      </c>
    </row>
    <row r="65" spans="1:14" s="59" customFormat="1" ht="21" customHeight="1" thickTop="1">
      <c r="A65" s="213"/>
      <c r="B65" s="213"/>
      <c r="C65" s="203"/>
      <c r="D65" s="211"/>
      <c r="E65" s="203"/>
      <c r="F65" s="213"/>
      <c r="G65" s="213"/>
      <c r="H65" s="213"/>
      <c r="I65" s="203"/>
      <c r="J65" s="203"/>
      <c r="K65" s="203"/>
      <c r="L65" s="209"/>
      <c r="M65" s="209"/>
      <c r="N65" s="209"/>
    </row>
    <row r="66" spans="1:14" s="59" customFormat="1" ht="21" customHeight="1">
      <c r="A66" s="203"/>
      <c r="B66" s="203"/>
      <c r="C66" s="157"/>
      <c r="D66" s="208"/>
      <c r="E66" s="157"/>
      <c r="F66" s="203"/>
      <c r="G66" s="203"/>
      <c r="H66" s="203"/>
      <c r="I66" s="157"/>
      <c r="J66" s="157"/>
      <c r="K66" s="157"/>
      <c r="L66" s="209"/>
      <c r="M66" s="209"/>
      <c r="N66" s="212"/>
    </row>
    <row r="67" spans="1:14" s="59" customFormat="1" ht="21" customHeight="1">
      <c r="A67" s="213"/>
      <c r="B67" s="213"/>
      <c r="C67" s="203"/>
      <c r="D67" s="211"/>
      <c r="E67" s="203"/>
      <c r="F67" s="213"/>
      <c r="G67" s="213"/>
      <c r="H67" s="213"/>
      <c r="I67" s="203"/>
      <c r="J67" s="203"/>
      <c r="K67" s="203"/>
      <c r="L67" s="209"/>
      <c r="M67" s="209"/>
      <c r="N67" s="72"/>
    </row>
    <row r="68" spans="1:14" s="59" customFormat="1" ht="21" customHeight="1">
      <c r="A68" s="203"/>
      <c r="B68" s="203"/>
      <c r="C68" s="157"/>
      <c r="D68" s="208"/>
      <c r="E68" s="157"/>
      <c r="F68" s="203"/>
      <c r="G68" s="203"/>
      <c r="H68" s="203"/>
      <c r="I68" s="157"/>
      <c r="J68" s="157"/>
      <c r="K68" s="157"/>
      <c r="L68" s="209"/>
      <c r="M68" s="209"/>
      <c r="N68" s="72"/>
    </row>
    <row r="69" spans="1:14" s="59" customFormat="1" ht="21" customHeight="1">
      <c r="A69" s="213"/>
      <c r="B69" s="213"/>
      <c r="C69" s="203"/>
      <c r="D69" s="211"/>
      <c r="E69" s="203"/>
      <c r="F69" s="213"/>
      <c r="G69" s="213"/>
      <c r="H69" s="213"/>
      <c r="I69" s="203"/>
      <c r="J69" s="203"/>
      <c r="K69" s="203"/>
      <c r="L69" s="209"/>
      <c r="M69" s="209"/>
      <c r="N69" s="72"/>
    </row>
    <row r="70" spans="1:14" s="59" customFormat="1" ht="21" customHeight="1">
      <c r="A70" s="203"/>
      <c r="B70" s="203"/>
      <c r="C70" s="157"/>
      <c r="D70" s="208"/>
      <c r="E70" s="157"/>
      <c r="F70" s="203"/>
      <c r="G70" s="203"/>
      <c r="H70" s="203"/>
      <c r="I70" s="157"/>
      <c r="J70" s="157"/>
      <c r="K70" s="157"/>
      <c r="L70" s="209"/>
      <c r="M70" s="209"/>
      <c r="N70" s="72"/>
    </row>
    <row r="71" spans="1:14" s="59" customFormat="1" ht="21" customHeight="1">
      <c r="A71" s="213"/>
      <c r="B71" s="213"/>
      <c r="C71" s="203"/>
      <c r="D71" s="211"/>
      <c r="E71" s="203"/>
      <c r="F71" s="213"/>
      <c r="G71" s="213"/>
      <c r="H71" s="213"/>
      <c r="I71" s="203"/>
      <c r="J71" s="203"/>
      <c r="K71" s="203"/>
      <c r="L71" s="209"/>
      <c r="M71" s="209"/>
      <c r="N71" s="72"/>
    </row>
    <row r="72" spans="1:14" s="59" customFormat="1" ht="21" customHeight="1">
      <c r="A72" s="203"/>
      <c r="B72" s="203"/>
      <c r="C72" s="157"/>
      <c r="D72" s="208"/>
      <c r="E72" s="157"/>
      <c r="F72" s="203"/>
      <c r="G72" s="203"/>
      <c r="H72" s="203"/>
      <c r="I72" s="157"/>
      <c r="J72" s="157"/>
      <c r="K72" s="157"/>
      <c r="L72" s="209"/>
      <c r="M72" s="209"/>
      <c r="N72" s="72"/>
    </row>
  </sheetData>
  <mergeCells count="10">
    <mergeCell ref="I39:K39"/>
    <mergeCell ref="M39:N39"/>
    <mergeCell ref="M3:N3"/>
    <mergeCell ref="I3:K3"/>
    <mergeCell ref="A1:B1"/>
    <mergeCell ref="C1:I1"/>
    <mergeCell ref="K1:N1"/>
    <mergeCell ref="A37:B37"/>
    <mergeCell ref="C37:I37"/>
    <mergeCell ref="K37:N37"/>
  </mergeCells>
  <phoneticPr fontId="46" type="noConversion"/>
  <printOptions horizontalCentered="1"/>
  <pageMargins left="0.25" right="0.25" top="0.75" bottom="0.25" header="0" footer="0"/>
  <pageSetup fitToHeight="2" orientation="portrait" horizontalDpi="300" verticalDpi="300" r:id="rId1"/>
  <rowBreaks count="1" manualBreakCount="1">
    <brk id="36" max="13" man="1"/>
  </rowBreaks>
</worksheet>
</file>

<file path=xl/worksheets/sheet14.xml><?xml version="1.0" encoding="utf-8"?>
<worksheet xmlns="http://schemas.openxmlformats.org/spreadsheetml/2006/main" xmlns:r="http://schemas.openxmlformats.org/officeDocument/2006/relationships">
  <sheetPr codeName="Sheet16">
    <tabColor rgb="FF0000FF"/>
  </sheetPr>
  <dimension ref="A1:L48"/>
  <sheetViews>
    <sheetView zoomScaleNormal="100" workbookViewId="0">
      <selection activeCell="J1" sqref="J1"/>
    </sheetView>
  </sheetViews>
  <sheetFormatPr defaultRowHeight="18"/>
  <cols>
    <col min="1" max="1" width="2.140625" style="216" customWidth="1"/>
    <col min="2" max="2" width="10" style="216" bestFit="1" customWidth="1"/>
    <col min="3" max="3" width="21.7109375" style="216" customWidth="1"/>
    <col min="4" max="4" width="2.140625" style="216" customWidth="1"/>
    <col min="5" max="5" width="4.28515625" style="216" customWidth="1"/>
    <col min="6" max="6" width="2.140625" style="216" customWidth="1"/>
    <col min="7" max="7" width="10" style="216" customWidth="1"/>
    <col min="8" max="8" width="21.7109375" style="216" customWidth="1"/>
    <col min="9" max="9" width="2.140625" style="216" customWidth="1"/>
    <col min="10" max="10" width="9.140625" style="216"/>
    <col min="11" max="11" width="28.42578125" style="216" customWidth="1"/>
    <col min="12" max="12" width="6.85546875" style="216" customWidth="1"/>
    <col min="13" max="16384" width="9.140625" style="216"/>
  </cols>
  <sheetData>
    <row r="1" spans="1:12" ht="11.25" customHeight="1">
      <c r="A1" s="217"/>
      <c r="B1" s="218"/>
      <c r="C1" s="218"/>
      <c r="D1" s="219"/>
      <c r="F1" s="217"/>
      <c r="G1" s="218"/>
      <c r="H1" s="218"/>
      <c r="I1" s="219"/>
    </row>
    <row r="2" spans="1:12" ht="21" customHeight="1">
      <c r="A2" s="220"/>
      <c r="B2" s="1481" t="str">
        <f>IF(ISBLANK(IBRF!B9),"Home Team",IBRF!B9)</f>
        <v>SCRG All-Stars</v>
      </c>
      <c r="C2" s="1481"/>
      <c r="D2" s="221"/>
      <c r="F2" s="220"/>
      <c r="G2" s="1481" t="str">
        <f>IF(ISBLANK(IBRF!H9),"Away Team",IBRF!H9)</f>
        <v>SK805</v>
      </c>
      <c r="H2" s="1481"/>
      <c r="I2" s="221"/>
      <c r="K2" s="1480" t="s">
        <v>271</v>
      </c>
      <c r="L2" s="1480"/>
    </row>
    <row r="3" spans="1:12" ht="11.25" customHeight="1">
      <c r="A3" s="220"/>
      <c r="B3" s="222"/>
      <c r="C3" s="222"/>
      <c r="D3" s="221"/>
      <c r="F3" s="220"/>
      <c r="G3" s="222"/>
      <c r="H3" s="222"/>
      <c r="I3" s="221"/>
    </row>
    <row r="4" spans="1:12" ht="21" customHeight="1">
      <c r="A4" s="220"/>
      <c r="B4" s="223" t="str">
        <f>IF(ISBLANK(IBRF!B11),"",IBRF!B11)</f>
        <v>12</v>
      </c>
      <c r="C4" s="446" t="str">
        <f>IF(ISBLANK(IBRF!C11),"",IBRF!C11)</f>
        <v>Juke'r Luker</v>
      </c>
      <c r="D4" s="221"/>
      <c r="F4" s="220"/>
      <c r="G4" s="223" t="str">
        <f>IF(ISBLANK(IBRF!H11),"",IBRF!H11)</f>
        <v>11</v>
      </c>
      <c r="H4" s="446" t="str">
        <f>IF(ISBLANK(IBRF!I11),"",IBRF!I11)</f>
        <v>Lacy Thunder Ware</v>
      </c>
      <c r="I4" s="221"/>
      <c r="K4" s="216" t="s">
        <v>415</v>
      </c>
      <c r="L4" s="702" t="s">
        <v>24</v>
      </c>
    </row>
    <row r="5" spans="1:12" ht="21" customHeight="1">
      <c r="A5" s="220"/>
      <c r="B5" s="223" t="str">
        <f>IF(ISBLANK(IBRF!B12),"",IBRF!B12)</f>
        <v>17</v>
      </c>
      <c r="C5" s="446" t="str">
        <f>IF(ISBLANK(IBRF!C12),"",IBRF!C12)</f>
        <v>Susan B Bruisin</v>
      </c>
      <c r="D5" s="221"/>
      <c r="F5" s="220"/>
      <c r="G5" s="223" t="str">
        <f>IF(ISBLANK(IBRF!H12),"",IBRF!H12)</f>
        <v>13</v>
      </c>
      <c r="H5" s="446" t="str">
        <f>IF(ISBLANK(IBRF!I12),"",IBRF!I12)</f>
        <v>Unruly Red</v>
      </c>
      <c r="I5" s="221"/>
      <c r="K5" s="216" t="s">
        <v>272</v>
      </c>
      <c r="L5" s="702" t="s">
        <v>38</v>
      </c>
    </row>
    <row r="6" spans="1:12" ht="21" customHeight="1">
      <c r="A6" s="220"/>
      <c r="B6" s="223" t="str">
        <f>IF(ISBLANK(IBRF!B13),"",IBRF!B13)</f>
        <v>1949</v>
      </c>
      <c r="C6" s="446" t="str">
        <f>IF(ISBLANK(IBRF!C13),"",IBRF!C13)</f>
        <v>Geneva Conviction</v>
      </c>
      <c r="D6" s="221"/>
      <c r="F6" s="220"/>
      <c r="G6" s="223" t="str">
        <f>IF(ISBLANK(IBRF!H13),"",IBRF!H13)</f>
        <v>138</v>
      </c>
      <c r="H6" s="446" t="str">
        <f>IF(ISBLANK(IBRF!I13),"",IBRF!I13)</f>
        <v>Ivanya Skulz</v>
      </c>
      <c r="I6" s="221"/>
      <c r="K6" s="216" t="s">
        <v>277</v>
      </c>
      <c r="L6" s="702" t="s">
        <v>37</v>
      </c>
    </row>
    <row r="7" spans="1:12" ht="21" customHeight="1">
      <c r="A7" s="220"/>
      <c r="B7" s="223" t="str">
        <f>IF(ISBLANK(IBRF!B14),"",IBRF!B14)</f>
        <v>23</v>
      </c>
      <c r="C7" s="446" t="str">
        <f>IF(ISBLANK(IBRF!C14),"",IBRF!C14)</f>
        <v>Mary Marvel</v>
      </c>
      <c r="D7" s="221"/>
      <c r="F7" s="220"/>
      <c r="G7" s="223" t="str">
        <f>IF(ISBLANK(IBRF!H14),"",IBRF!H14)</f>
        <v>1977</v>
      </c>
      <c r="H7" s="446" t="str">
        <f>IF(ISBLANK(IBRF!I14),"",IBRF!I14)</f>
        <v>Lushiss Stompson</v>
      </c>
      <c r="I7" s="221"/>
      <c r="K7" s="216" t="s">
        <v>414</v>
      </c>
      <c r="L7" s="702" t="s">
        <v>34</v>
      </c>
    </row>
    <row r="8" spans="1:12" ht="21" customHeight="1">
      <c r="A8" s="220"/>
      <c r="B8" s="223" t="str">
        <f>IF(ISBLANK(IBRF!B15),"",IBRF!B15)</f>
        <v>256</v>
      </c>
      <c r="C8" s="446" t="str">
        <f>IF(ISBLANK(IBRF!C15),"",IBRF!C15)</f>
        <v>Afternoon D-Lightning</v>
      </c>
      <c r="D8" s="221"/>
      <c r="F8" s="220"/>
      <c r="G8" s="223" t="str">
        <f>IF(ISBLANK(IBRF!H15),"",IBRF!H15)</f>
        <v>2</v>
      </c>
      <c r="H8" s="446" t="str">
        <f>IF(ISBLANK(IBRF!I15),"",IBRF!I15)</f>
        <v>Honey Sickley</v>
      </c>
      <c r="I8" s="221"/>
      <c r="K8" s="216" t="s">
        <v>29</v>
      </c>
      <c r="L8" s="702" t="s">
        <v>32</v>
      </c>
    </row>
    <row r="9" spans="1:12" ht="21" customHeight="1">
      <c r="A9" s="220"/>
      <c r="B9" s="223" t="str">
        <f>IF(ISBLANK(IBRF!B16),"",IBRF!B16)</f>
        <v>303</v>
      </c>
      <c r="C9" s="446" t="str">
        <f>IF(ISBLANK(IBRF!C16),"",IBRF!C16)</f>
        <v>JaneSaw Massacre</v>
      </c>
      <c r="D9" s="221"/>
      <c r="F9" s="220"/>
      <c r="G9" s="223" t="str">
        <f>IF(ISBLANK(IBRF!H16),"",IBRF!H16)</f>
        <v>21</v>
      </c>
      <c r="H9" s="446" t="str">
        <f>IF(ISBLANK(IBRF!I16),"",IBRF!I16)</f>
        <v>Corona SlamHer</v>
      </c>
      <c r="I9" s="221"/>
      <c r="K9" s="216" t="s">
        <v>276</v>
      </c>
      <c r="L9" s="702" t="s">
        <v>33</v>
      </c>
    </row>
    <row r="10" spans="1:12" ht="21" customHeight="1">
      <c r="A10" s="220"/>
      <c r="B10" s="223" t="str">
        <f>IF(ISBLANK(IBRF!B17),"",IBRF!B17)</f>
        <v>362</v>
      </c>
      <c r="C10" s="446" t="str">
        <f>IF(ISBLANK(IBRF!C17),"",IBRF!C17)</f>
        <v>Dairy Heir</v>
      </c>
      <c r="D10" s="221"/>
      <c r="F10" s="220"/>
      <c r="G10" s="223" t="str">
        <f>IF(ISBLANK(IBRF!H17),"",IBRF!H17)</f>
        <v>25</v>
      </c>
      <c r="H10" s="446" t="str">
        <f>IF(ISBLANK(IBRF!I17),"",IBRF!I17)</f>
        <v>Golden Delicious</v>
      </c>
      <c r="I10" s="221"/>
      <c r="K10" s="216" t="s">
        <v>416</v>
      </c>
      <c r="L10" s="702" t="s">
        <v>252</v>
      </c>
    </row>
    <row r="11" spans="1:12" ht="21" customHeight="1">
      <c r="A11" s="220"/>
      <c r="B11" s="223" t="str">
        <f>IF(ISBLANK(IBRF!B18),"",IBRF!B18)</f>
        <v>4CE</v>
      </c>
      <c r="C11" s="446" t="str">
        <f>IF(ISBLANK(IBRF!C18),"",IBRF!C18)</f>
        <v>The Force</v>
      </c>
      <c r="D11" s="221"/>
      <c r="F11" s="220"/>
      <c r="G11" s="223" t="str">
        <f>IF(ISBLANK(IBRF!H18),"",IBRF!H18)</f>
        <v>333</v>
      </c>
      <c r="H11" s="446" t="str">
        <f>IF(ISBLANK(IBRF!I18),"",IBRF!I18)</f>
        <v>Trinity Tyrant</v>
      </c>
      <c r="I11" s="221"/>
      <c r="K11" s="216" t="s">
        <v>30</v>
      </c>
      <c r="L11" s="702" t="s">
        <v>36</v>
      </c>
    </row>
    <row r="12" spans="1:12" ht="21" customHeight="1">
      <c r="A12" s="220"/>
      <c r="B12" s="223" t="str">
        <f>IF(ISBLANK(IBRF!B19),"",IBRF!B19)</f>
        <v>4N6</v>
      </c>
      <c r="C12" s="446" t="str">
        <f>IF(ISBLANK(IBRF!C19),"",IBRF!C19)</f>
        <v>Bone Eata</v>
      </c>
      <c r="D12" s="221"/>
      <c r="F12" s="220"/>
      <c r="G12" s="223" t="str">
        <f>IF(ISBLANK(IBRF!H19),"",IBRF!H19)</f>
        <v>5</v>
      </c>
      <c r="H12" s="446" t="str">
        <f>IF(ISBLANK(IBRF!I19),"",IBRF!I19)</f>
        <v>Sinnamon Splice</v>
      </c>
      <c r="I12" s="221"/>
      <c r="K12" s="216" t="s">
        <v>311</v>
      </c>
      <c r="L12" s="702" t="s">
        <v>186</v>
      </c>
    </row>
    <row r="13" spans="1:12" ht="21" customHeight="1">
      <c r="A13" s="220"/>
      <c r="B13" s="223" t="str">
        <f>IF(ISBLANK(IBRF!B20),"",IBRF!B20)</f>
        <v>55</v>
      </c>
      <c r="C13" s="446" t="str">
        <f>IF(ISBLANK(IBRF!C20),"",IBRF!C20)</f>
        <v>Stardust Dunes</v>
      </c>
      <c r="D13" s="221"/>
      <c r="F13" s="220"/>
      <c r="G13" s="223" t="str">
        <f>IF(ISBLANK(IBRF!H20),"",IBRF!H20)</f>
        <v>5X5</v>
      </c>
      <c r="H13" s="446" t="str">
        <f>IF(ISBLANK(IBRF!I20),"",IBRF!I20)</f>
        <v>Pin Ball</v>
      </c>
      <c r="I13" s="221"/>
      <c r="K13" s="216" t="s">
        <v>184</v>
      </c>
      <c r="L13" s="702" t="s">
        <v>35</v>
      </c>
    </row>
    <row r="14" spans="1:12" ht="21" customHeight="1">
      <c r="A14" s="220"/>
      <c r="B14" s="223" t="str">
        <f>IF(ISBLANK(IBRF!B21),"",IBRF!B21)</f>
        <v>64</v>
      </c>
      <c r="C14" s="446" t="str">
        <f>IF(ISBLANK(IBRF!C21),"",IBRF!C21)</f>
        <v>Pretty Penny</v>
      </c>
      <c r="D14" s="221"/>
      <c r="F14" s="220"/>
      <c r="G14" s="223" t="str">
        <f>IF(ISBLANK(IBRF!H21),"",IBRF!H21)</f>
        <v>96</v>
      </c>
      <c r="H14" s="446" t="str">
        <f>IF(ISBLANK(IBRF!I21),"",IBRF!I21)</f>
        <v>Dirty Ol Man</v>
      </c>
      <c r="I14" s="221"/>
      <c r="K14" s="216" t="s">
        <v>417</v>
      </c>
      <c r="L14" s="702" t="s">
        <v>25</v>
      </c>
    </row>
    <row r="15" spans="1:12" ht="21" customHeight="1">
      <c r="A15" s="220"/>
      <c r="B15" s="223" t="str">
        <f>IF(ISBLANK(IBRF!B22),"",IBRF!B22)</f>
        <v>777</v>
      </c>
      <c r="C15" s="446" t="str">
        <f>IF(ISBLANK(IBRF!C22),"",IBRF!C22)</f>
        <v>Bust'N Ace</v>
      </c>
      <c r="D15" s="221"/>
      <c r="F15" s="220"/>
      <c r="G15" s="223" t="str">
        <f>IF(ISBLANK(IBRF!H22),"",IBRF!H22)</f>
        <v>A55</v>
      </c>
      <c r="H15" s="446" t="str">
        <f>IF(ISBLANK(IBRF!I22),"",IBRF!I22)</f>
        <v>Cass Whoopin'</v>
      </c>
      <c r="I15" s="221"/>
      <c r="K15" s="216" t="s">
        <v>273</v>
      </c>
      <c r="L15" s="702" t="s">
        <v>23</v>
      </c>
    </row>
    <row r="16" spans="1:12" ht="21" customHeight="1">
      <c r="A16" s="220"/>
      <c r="B16" s="223" t="str">
        <f>IF(ISBLANK(IBRF!B23),"",IBRF!B23)</f>
        <v>88</v>
      </c>
      <c r="C16" s="446" t="str">
        <f>IF(ISBLANK(IBRF!C23),"",IBRF!C23)</f>
        <v>Shabamm</v>
      </c>
      <c r="D16" s="221"/>
      <c r="F16" s="220"/>
      <c r="G16" s="223" t="str">
        <f>IF(ISBLANK(IBRF!H23),"",IBRF!H23)</f>
        <v>H1</v>
      </c>
      <c r="H16" s="446" t="str">
        <f>IF(ISBLANK(IBRF!I23),"",IBRF!I23)</f>
        <v>HydroJen</v>
      </c>
      <c r="I16" s="221"/>
      <c r="K16" s="216" t="s">
        <v>274</v>
      </c>
      <c r="L16" s="702" t="s">
        <v>22</v>
      </c>
    </row>
    <row r="17" spans="1:12" ht="21" customHeight="1">
      <c r="A17" s="220"/>
      <c r="B17" s="223" t="str">
        <f>IF(ISBLANK(IBRF!B24),"",IBRF!B24)</f>
        <v>C40</v>
      </c>
      <c r="C17" s="446" t="str">
        <f>IF(ISBLANK(IBRF!C24),"",IBRF!C24)</f>
        <v>DVS Dicer</v>
      </c>
      <c r="D17" s="221"/>
      <c r="F17" s="220"/>
      <c r="G17" s="223" t="str">
        <f>IF(ISBLANK(IBRF!H24),"",IBRF!H24)</f>
        <v>N0 BS</v>
      </c>
      <c r="H17" s="446" t="str">
        <f>IF(ISBLANK(IBRF!I24),"",IBRF!I24)</f>
        <v>Blaque N DeckHer</v>
      </c>
      <c r="I17" s="221"/>
      <c r="K17" s="216" t="s">
        <v>125</v>
      </c>
      <c r="L17" s="702" t="s">
        <v>183</v>
      </c>
    </row>
    <row r="18" spans="1:12" ht="21" customHeight="1">
      <c r="A18" s="220"/>
      <c r="B18" s="223" t="str">
        <f>IF(ISBLANK(IBRF!B25),"",IBRF!B25)</f>
        <v/>
      </c>
      <c r="C18" s="446" t="str">
        <f>IF(ISBLANK(IBRF!C25),"",IBRF!C25)</f>
        <v/>
      </c>
      <c r="D18" s="221"/>
      <c r="F18" s="220"/>
      <c r="G18" s="223" t="str">
        <f>IF(ISBLANK(IBRF!H25),"",IBRF!H25)</f>
        <v/>
      </c>
      <c r="H18" s="446" t="str">
        <f>IF(ISBLANK(IBRF!I25),"",IBRF!I25)</f>
        <v/>
      </c>
      <c r="I18" s="221"/>
      <c r="K18" s="216" t="s">
        <v>185</v>
      </c>
      <c r="L18" s="702" t="s">
        <v>21</v>
      </c>
    </row>
    <row r="19" spans="1:12" ht="21" customHeight="1">
      <c r="A19" s="220"/>
      <c r="B19" s="223" t="str">
        <f>IF(ISBLANK(IBRF!B26),"",IBRF!B26)</f>
        <v/>
      </c>
      <c r="C19" s="446" t="str">
        <f>IF(ISBLANK(IBRF!C26),"",IBRF!C26)</f>
        <v/>
      </c>
      <c r="D19" s="221"/>
      <c r="F19" s="220"/>
      <c r="G19" s="223" t="str">
        <f>IF(ISBLANK(IBRF!H26),"",IBRF!H26)</f>
        <v/>
      </c>
      <c r="H19" s="446" t="str">
        <f>IF(ISBLANK(IBRF!I26),"",IBRF!I26)</f>
        <v/>
      </c>
      <c r="I19" s="221"/>
      <c r="L19" s="702"/>
    </row>
    <row r="20" spans="1:12" ht="21" customHeight="1">
      <c r="A20" s="220"/>
      <c r="B20" s="223" t="str">
        <f>IF(ISBLANK(IBRF!B27),"",IBRF!B27)</f>
        <v/>
      </c>
      <c r="C20" s="446" t="str">
        <f>IF(ISBLANK(IBRF!C27),"",IBRF!C27)</f>
        <v/>
      </c>
      <c r="D20" s="221"/>
      <c r="F20" s="220"/>
      <c r="G20" s="223" t="str">
        <f>IF(ISBLANK(IBRF!H27),"",IBRF!H27)</f>
        <v/>
      </c>
      <c r="H20" s="446" t="str">
        <f>IF(ISBLANK(IBRF!I27),"",IBRF!I27)</f>
        <v/>
      </c>
      <c r="I20" s="221"/>
      <c r="K20" s="1480" t="s">
        <v>275</v>
      </c>
      <c r="L20" s="1480"/>
    </row>
    <row r="21" spans="1:12" ht="21" customHeight="1">
      <c r="A21" s="220"/>
      <c r="B21" s="223" t="str">
        <f>IF(ISBLANK(IBRF!B28),"",IBRF!B28)</f>
        <v/>
      </c>
      <c r="C21" s="446" t="str">
        <f>IF(ISBLANK(IBRF!C28),"",IBRF!C28)</f>
        <v/>
      </c>
      <c r="D21" s="221"/>
      <c r="F21" s="220"/>
      <c r="G21" s="223" t="str">
        <f>IF(ISBLANK(IBRF!H28),"",IBRF!H28)</f>
        <v/>
      </c>
      <c r="H21" s="446" t="str">
        <f>IF(ISBLANK(IBRF!I28),"",IBRF!I28)</f>
        <v/>
      </c>
      <c r="I21" s="221"/>
    </row>
    <row r="22" spans="1:12" ht="21" customHeight="1">
      <c r="A22" s="220"/>
      <c r="B22" s="223" t="str">
        <f>IF(ISBLANK(IBRF!B29),"",IBRF!B29)</f>
        <v/>
      </c>
      <c r="C22" s="446" t="str">
        <f>IF(ISBLANK(IBRF!C29),"",IBRF!C29)</f>
        <v/>
      </c>
      <c r="D22" s="221"/>
      <c r="F22" s="220"/>
      <c r="G22" s="223" t="str">
        <f>IF(ISBLANK(IBRF!H29),"",IBRF!H29)</f>
        <v/>
      </c>
      <c r="H22" s="446" t="str">
        <f>IF(ISBLANK(IBRF!I29),"",IBRF!I29)</f>
        <v/>
      </c>
      <c r="I22" s="221"/>
    </row>
    <row r="23" spans="1:12" ht="21" customHeight="1">
      <c r="A23" s="220"/>
      <c r="B23" s="223" t="str">
        <f>IF(ISBLANK(IBRF!B30),"",IBRF!B30)</f>
        <v/>
      </c>
      <c r="C23" s="446" t="str">
        <f>IF(ISBLANK(IBRF!C30),"",IBRF!C30)</f>
        <v/>
      </c>
      <c r="D23" s="221"/>
      <c r="F23" s="220"/>
      <c r="G23" s="223" t="str">
        <f>IF(ISBLANK(IBRF!H30),"",IBRF!H30)</f>
        <v/>
      </c>
      <c r="H23" s="446" t="str">
        <f>IF(ISBLANK(IBRF!I30),"",IBRF!I30)</f>
        <v/>
      </c>
      <c r="I23" s="221"/>
    </row>
    <row r="24" spans="1:12" ht="21" customHeight="1" thickBot="1">
      <c r="A24" s="224"/>
      <c r="B24" s="225"/>
      <c r="C24" s="225"/>
      <c r="D24" s="226"/>
      <c r="F24" s="224"/>
      <c r="G24" s="225"/>
      <c r="H24" s="225"/>
      <c r="I24" s="226"/>
    </row>
    <row r="25" spans="1:12" ht="21" customHeight="1">
      <c r="A25" s="217"/>
      <c r="B25" s="218"/>
      <c r="C25" s="218"/>
      <c r="D25" s="219"/>
      <c r="F25" s="217"/>
      <c r="G25" s="218"/>
      <c r="H25" s="218"/>
      <c r="I25" s="219"/>
    </row>
    <row r="26" spans="1:12" ht="21" customHeight="1">
      <c r="A26" s="220"/>
      <c r="B26" s="1481" t="str">
        <f>B2</f>
        <v>SCRG All-Stars</v>
      </c>
      <c r="C26" s="1481"/>
      <c r="D26" s="221"/>
      <c r="F26" s="220"/>
      <c r="G26" s="1481" t="str">
        <f>G2</f>
        <v>SK805</v>
      </c>
      <c r="H26" s="1481"/>
      <c r="I26" s="221"/>
      <c r="K26" s="1480" t="s">
        <v>271</v>
      </c>
      <c r="L26" s="1480"/>
    </row>
    <row r="27" spans="1:12" ht="11.25" customHeight="1">
      <c r="A27" s="220"/>
      <c r="B27" s="222"/>
      <c r="C27" s="222"/>
      <c r="D27" s="221"/>
      <c r="F27" s="220"/>
      <c r="G27" s="222"/>
      <c r="H27" s="222"/>
      <c r="I27" s="221"/>
    </row>
    <row r="28" spans="1:12" ht="21" customHeight="1">
      <c r="A28" s="220"/>
      <c r="B28" s="223" t="str">
        <f t="shared" ref="B28:C47" si="0">B4</f>
        <v>12</v>
      </c>
      <c r="C28" s="446" t="str">
        <f t="shared" si="0"/>
        <v>Juke'r Luker</v>
      </c>
      <c r="D28" s="221"/>
      <c r="F28" s="220"/>
      <c r="G28" s="223" t="str">
        <f t="shared" ref="G28:H47" si="1">G4</f>
        <v>11</v>
      </c>
      <c r="H28" s="446" t="str">
        <f t="shared" si="1"/>
        <v>Lacy Thunder Ware</v>
      </c>
      <c r="I28" s="221"/>
      <c r="K28" s="216" t="s">
        <v>415</v>
      </c>
      <c r="L28" s="702" t="s">
        <v>24</v>
      </c>
    </row>
    <row r="29" spans="1:12" ht="21" customHeight="1">
      <c r="A29" s="220"/>
      <c r="B29" s="223" t="str">
        <f t="shared" si="0"/>
        <v>17</v>
      </c>
      <c r="C29" s="446" t="str">
        <f t="shared" si="0"/>
        <v>Susan B Bruisin</v>
      </c>
      <c r="D29" s="221"/>
      <c r="F29" s="220"/>
      <c r="G29" s="223" t="str">
        <f t="shared" si="1"/>
        <v>13</v>
      </c>
      <c r="H29" s="446" t="str">
        <f t="shared" si="1"/>
        <v>Unruly Red</v>
      </c>
      <c r="I29" s="221"/>
      <c r="K29" s="216" t="s">
        <v>272</v>
      </c>
      <c r="L29" s="702" t="s">
        <v>38</v>
      </c>
    </row>
    <row r="30" spans="1:12" ht="21" customHeight="1">
      <c r="A30" s="220"/>
      <c r="B30" s="223" t="str">
        <f t="shared" si="0"/>
        <v>1949</v>
      </c>
      <c r="C30" s="446" t="str">
        <f t="shared" si="0"/>
        <v>Geneva Conviction</v>
      </c>
      <c r="D30" s="221"/>
      <c r="F30" s="220"/>
      <c r="G30" s="223" t="str">
        <f t="shared" si="1"/>
        <v>138</v>
      </c>
      <c r="H30" s="446" t="str">
        <f t="shared" si="1"/>
        <v>Ivanya Skulz</v>
      </c>
      <c r="I30" s="221"/>
      <c r="K30" s="216" t="s">
        <v>277</v>
      </c>
      <c r="L30" s="702" t="s">
        <v>37</v>
      </c>
    </row>
    <row r="31" spans="1:12" ht="21" customHeight="1">
      <c r="A31" s="220"/>
      <c r="B31" s="223" t="str">
        <f t="shared" si="0"/>
        <v>23</v>
      </c>
      <c r="C31" s="446" t="str">
        <f t="shared" si="0"/>
        <v>Mary Marvel</v>
      </c>
      <c r="D31" s="221"/>
      <c r="F31" s="220"/>
      <c r="G31" s="223" t="str">
        <f t="shared" si="1"/>
        <v>1977</v>
      </c>
      <c r="H31" s="446" t="str">
        <f t="shared" si="1"/>
        <v>Lushiss Stompson</v>
      </c>
      <c r="I31" s="221"/>
      <c r="K31" s="216" t="s">
        <v>414</v>
      </c>
      <c r="L31" s="702" t="s">
        <v>34</v>
      </c>
    </row>
    <row r="32" spans="1:12" ht="21" customHeight="1">
      <c r="A32" s="220"/>
      <c r="B32" s="223" t="str">
        <f t="shared" si="0"/>
        <v>256</v>
      </c>
      <c r="C32" s="446" t="str">
        <f t="shared" si="0"/>
        <v>Afternoon D-Lightning</v>
      </c>
      <c r="D32" s="221"/>
      <c r="F32" s="220"/>
      <c r="G32" s="223" t="str">
        <f t="shared" si="1"/>
        <v>2</v>
      </c>
      <c r="H32" s="446" t="str">
        <f t="shared" si="1"/>
        <v>Honey Sickley</v>
      </c>
      <c r="I32" s="221"/>
      <c r="K32" s="216" t="s">
        <v>29</v>
      </c>
      <c r="L32" s="702" t="s">
        <v>32</v>
      </c>
    </row>
    <row r="33" spans="1:12" ht="21" customHeight="1">
      <c r="A33" s="220"/>
      <c r="B33" s="223" t="str">
        <f t="shared" si="0"/>
        <v>303</v>
      </c>
      <c r="C33" s="446" t="str">
        <f t="shared" si="0"/>
        <v>JaneSaw Massacre</v>
      </c>
      <c r="D33" s="221"/>
      <c r="F33" s="220"/>
      <c r="G33" s="223" t="str">
        <f t="shared" si="1"/>
        <v>21</v>
      </c>
      <c r="H33" s="446" t="str">
        <f t="shared" si="1"/>
        <v>Corona SlamHer</v>
      </c>
      <c r="I33" s="221"/>
      <c r="K33" s="216" t="s">
        <v>276</v>
      </c>
      <c r="L33" s="702" t="s">
        <v>33</v>
      </c>
    </row>
    <row r="34" spans="1:12" ht="21" customHeight="1">
      <c r="A34" s="220"/>
      <c r="B34" s="223" t="str">
        <f t="shared" si="0"/>
        <v>362</v>
      </c>
      <c r="C34" s="446" t="str">
        <f t="shared" si="0"/>
        <v>Dairy Heir</v>
      </c>
      <c r="D34" s="221"/>
      <c r="F34" s="220"/>
      <c r="G34" s="223" t="str">
        <f t="shared" si="1"/>
        <v>25</v>
      </c>
      <c r="H34" s="446" t="str">
        <f t="shared" si="1"/>
        <v>Golden Delicious</v>
      </c>
      <c r="I34" s="221"/>
      <c r="K34" s="216" t="s">
        <v>416</v>
      </c>
      <c r="L34" s="702" t="s">
        <v>252</v>
      </c>
    </row>
    <row r="35" spans="1:12" ht="21" customHeight="1">
      <c r="A35" s="220"/>
      <c r="B35" s="223" t="str">
        <f t="shared" si="0"/>
        <v>4CE</v>
      </c>
      <c r="C35" s="446" t="str">
        <f t="shared" si="0"/>
        <v>The Force</v>
      </c>
      <c r="D35" s="221"/>
      <c r="F35" s="220"/>
      <c r="G35" s="223" t="str">
        <f t="shared" si="1"/>
        <v>333</v>
      </c>
      <c r="H35" s="446" t="str">
        <f t="shared" si="1"/>
        <v>Trinity Tyrant</v>
      </c>
      <c r="I35" s="221"/>
      <c r="K35" s="216" t="s">
        <v>30</v>
      </c>
      <c r="L35" s="702" t="s">
        <v>36</v>
      </c>
    </row>
    <row r="36" spans="1:12" ht="21" customHeight="1">
      <c r="A36" s="220"/>
      <c r="B36" s="223" t="str">
        <f t="shared" si="0"/>
        <v>4N6</v>
      </c>
      <c r="C36" s="446" t="str">
        <f t="shared" si="0"/>
        <v>Bone Eata</v>
      </c>
      <c r="D36" s="221"/>
      <c r="F36" s="220"/>
      <c r="G36" s="223" t="str">
        <f t="shared" si="1"/>
        <v>5</v>
      </c>
      <c r="H36" s="446" t="str">
        <f t="shared" si="1"/>
        <v>Sinnamon Splice</v>
      </c>
      <c r="I36" s="221"/>
      <c r="K36" s="216" t="s">
        <v>311</v>
      </c>
      <c r="L36" s="702" t="s">
        <v>186</v>
      </c>
    </row>
    <row r="37" spans="1:12" ht="21" customHeight="1">
      <c r="A37" s="220"/>
      <c r="B37" s="223" t="str">
        <f t="shared" si="0"/>
        <v>55</v>
      </c>
      <c r="C37" s="446" t="str">
        <f t="shared" si="0"/>
        <v>Stardust Dunes</v>
      </c>
      <c r="D37" s="221"/>
      <c r="F37" s="220"/>
      <c r="G37" s="223" t="str">
        <f t="shared" si="1"/>
        <v>5X5</v>
      </c>
      <c r="H37" s="446" t="str">
        <f t="shared" si="1"/>
        <v>Pin Ball</v>
      </c>
      <c r="I37" s="221"/>
      <c r="K37" s="216" t="s">
        <v>184</v>
      </c>
      <c r="L37" s="702" t="s">
        <v>35</v>
      </c>
    </row>
    <row r="38" spans="1:12" ht="21" customHeight="1">
      <c r="A38" s="220"/>
      <c r="B38" s="223" t="str">
        <f t="shared" si="0"/>
        <v>64</v>
      </c>
      <c r="C38" s="446" t="str">
        <f t="shared" si="0"/>
        <v>Pretty Penny</v>
      </c>
      <c r="D38" s="221"/>
      <c r="F38" s="220"/>
      <c r="G38" s="223" t="str">
        <f t="shared" si="1"/>
        <v>96</v>
      </c>
      <c r="H38" s="446" t="str">
        <f t="shared" si="1"/>
        <v>Dirty Ol Man</v>
      </c>
      <c r="I38" s="221"/>
      <c r="K38" s="216" t="s">
        <v>417</v>
      </c>
      <c r="L38" s="702" t="s">
        <v>25</v>
      </c>
    </row>
    <row r="39" spans="1:12" ht="21" customHeight="1">
      <c r="A39" s="220"/>
      <c r="B39" s="223" t="str">
        <f t="shared" si="0"/>
        <v>777</v>
      </c>
      <c r="C39" s="446" t="str">
        <f t="shared" si="0"/>
        <v>Bust'N Ace</v>
      </c>
      <c r="D39" s="221"/>
      <c r="F39" s="220"/>
      <c r="G39" s="223" t="str">
        <f t="shared" si="1"/>
        <v>A55</v>
      </c>
      <c r="H39" s="446" t="str">
        <f t="shared" si="1"/>
        <v>Cass Whoopin'</v>
      </c>
      <c r="I39" s="221"/>
      <c r="K39" s="216" t="s">
        <v>273</v>
      </c>
      <c r="L39" s="702" t="s">
        <v>23</v>
      </c>
    </row>
    <row r="40" spans="1:12" ht="21" customHeight="1">
      <c r="A40" s="220"/>
      <c r="B40" s="223" t="str">
        <f t="shared" si="0"/>
        <v>88</v>
      </c>
      <c r="C40" s="446" t="str">
        <f t="shared" si="0"/>
        <v>Shabamm</v>
      </c>
      <c r="D40" s="221"/>
      <c r="F40" s="220"/>
      <c r="G40" s="223" t="str">
        <f t="shared" si="1"/>
        <v>H1</v>
      </c>
      <c r="H40" s="446" t="str">
        <f t="shared" si="1"/>
        <v>HydroJen</v>
      </c>
      <c r="I40" s="221"/>
      <c r="K40" s="216" t="s">
        <v>274</v>
      </c>
      <c r="L40" s="702" t="s">
        <v>22</v>
      </c>
    </row>
    <row r="41" spans="1:12" ht="21" customHeight="1">
      <c r="A41" s="220"/>
      <c r="B41" s="223" t="str">
        <f t="shared" si="0"/>
        <v>C40</v>
      </c>
      <c r="C41" s="446" t="str">
        <f t="shared" si="0"/>
        <v>DVS Dicer</v>
      </c>
      <c r="D41" s="221"/>
      <c r="F41" s="220"/>
      <c r="G41" s="223" t="str">
        <f t="shared" si="1"/>
        <v>N0 BS</v>
      </c>
      <c r="H41" s="446" t="str">
        <f t="shared" si="1"/>
        <v>Blaque N DeckHer</v>
      </c>
      <c r="I41" s="221"/>
      <c r="K41" s="216" t="s">
        <v>125</v>
      </c>
      <c r="L41" s="702" t="s">
        <v>183</v>
      </c>
    </row>
    <row r="42" spans="1:12" ht="21" customHeight="1">
      <c r="A42" s="220"/>
      <c r="B42" s="223" t="str">
        <f t="shared" si="0"/>
        <v/>
      </c>
      <c r="C42" s="446" t="str">
        <f t="shared" si="0"/>
        <v/>
      </c>
      <c r="D42" s="221"/>
      <c r="F42" s="220"/>
      <c r="G42" s="223" t="str">
        <f t="shared" si="1"/>
        <v/>
      </c>
      <c r="H42" s="446" t="str">
        <f t="shared" si="1"/>
        <v/>
      </c>
      <c r="I42" s="221"/>
      <c r="K42" s="216" t="s">
        <v>185</v>
      </c>
      <c r="L42" s="702" t="s">
        <v>21</v>
      </c>
    </row>
    <row r="43" spans="1:12" ht="21" customHeight="1">
      <c r="A43" s="220"/>
      <c r="B43" s="223" t="str">
        <f t="shared" si="0"/>
        <v/>
      </c>
      <c r="C43" s="446" t="str">
        <f t="shared" si="0"/>
        <v/>
      </c>
      <c r="D43" s="221"/>
      <c r="F43" s="220"/>
      <c r="G43" s="223" t="str">
        <f t="shared" si="1"/>
        <v/>
      </c>
      <c r="H43" s="446" t="str">
        <f t="shared" si="1"/>
        <v/>
      </c>
      <c r="I43" s="221"/>
    </row>
    <row r="44" spans="1:12" ht="21" customHeight="1">
      <c r="A44" s="220"/>
      <c r="B44" s="223" t="str">
        <f t="shared" si="0"/>
        <v/>
      </c>
      <c r="C44" s="446" t="str">
        <f t="shared" si="0"/>
        <v/>
      </c>
      <c r="D44" s="221"/>
      <c r="F44" s="220"/>
      <c r="G44" s="223" t="str">
        <f t="shared" si="1"/>
        <v/>
      </c>
      <c r="H44" s="446" t="str">
        <f t="shared" si="1"/>
        <v/>
      </c>
      <c r="I44" s="221"/>
      <c r="K44" s="1480" t="s">
        <v>275</v>
      </c>
      <c r="L44" s="1480"/>
    </row>
    <row r="45" spans="1:12">
      <c r="A45" s="220"/>
      <c r="B45" s="223" t="str">
        <f t="shared" si="0"/>
        <v/>
      </c>
      <c r="C45" s="446" t="str">
        <f t="shared" si="0"/>
        <v/>
      </c>
      <c r="D45" s="221"/>
      <c r="F45" s="220"/>
      <c r="G45" s="223" t="str">
        <f t="shared" si="1"/>
        <v/>
      </c>
      <c r="H45" s="446" t="str">
        <f t="shared" si="1"/>
        <v/>
      </c>
      <c r="I45" s="221"/>
    </row>
    <row r="46" spans="1:12">
      <c r="A46" s="220"/>
      <c r="B46" s="223" t="str">
        <f t="shared" si="0"/>
        <v/>
      </c>
      <c r="C46" s="446" t="str">
        <f t="shared" si="0"/>
        <v/>
      </c>
      <c r="D46" s="221"/>
      <c r="F46" s="220"/>
      <c r="G46" s="223" t="str">
        <f t="shared" si="1"/>
        <v/>
      </c>
      <c r="H46" s="446" t="str">
        <f t="shared" si="1"/>
        <v/>
      </c>
      <c r="I46" s="221"/>
    </row>
    <row r="47" spans="1:12">
      <c r="A47" s="220"/>
      <c r="B47" s="223" t="str">
        <f t="shared" si="0"/>
        <v/>
      </c>
      <c r="C47" s="446" t="str">
        <f t="shared" si="0"/>
        <v/>
      </c>
      <c r="D47" s="221"/>
      <c r="F47" s="220"/>
      <c r="G47" s="223" t="str">
        <f t="shared" si="1"/>
        <v/>
      </c>
      <c r="H47" s="446" t="str">
        <f t="shared" si="1"/>
        <v/>
      </c>
      <c r="I47" s="221"/>
    </row>
    <row r="48" spans="1:12" ht="18.75" thickBot="1">
      <c r="A48" s="224"/>
      <c r="B48" s="225"/>
      <c r="C48" s="225"/>
      <c r="D48" s="226"/>
      <c r="F48" s="224"/>
      <c r="G48" s="225"/>
      <c r="H48" s="225"/>
      <c r="I48" s="226"/>
    </row>
  </sheetData>
  <mergeCells count="8">
    <mergeCell ref="K44:L44"/>
    <mergeCell ref="B2:C2"/>
    <mergeCell ref="G2:H2"/>
    <mergeCell ref="K2:L2"/>
    <mergeCell ref="K20:L20"/>
    <mergeCell ref="B26:C26"/>
    <mergeCell ref="G26:H26"/>
    <mergeCell ref="K26:L26"/>
  </mergeCells>
  <phoneticPr fontId="46" type="noConversion"/>
  <printOptions horizontalCentered="1" verticalCentered="1"/>
  <pageMargins left="0.7" right="0.7" top="0.75" bottom="0.75" header="0" footer="0"/>
  <pageSetup fitToHeight="2" orientation="landscape" horizontalDpi="300" verticalDpi="300" r:id="rId1"/>
  <rowBreaks count="1" manualBreakCount="1">
    <brk id="24" max="16383" man="1"/>
  </rowBreaks>
</worksheet>
</file>

<file path=xl/worksheets/sheet15.xml><?xml version="1.0" encoding="utf-8"?>
<worksheet xmlns="http://schemas.openxmlformats.org/spreadsheetml/2006/main" xmlns:r="http://schemas.openxmlformats.org/officeDocument/2006/relationships">
  <sheetPr codeName="Sheet6">
    <tabColor rgb="FFFFFF00"/>
  </sheetPr>
  <dimension ref="A1:AW179"/>
  <sheetViews>
    <sheetView zoomScale="75" zoomScaleNormal="75" workbookViewId="0">
      <selection activeCell="A55" sqref="A55"/>
    </sheetView>
  </sheetViews>
  <sheetFormatPr defaultRowHeight="12.75"/>
  <cols>
    <col min="1" max="16384" width="9.140625" style="70"/>
  </cols>
  <sheetData>
    <row r="1" spans="1:49">
      <c r="A1" s="94" t="s">
        <v>215</v>
      </c>
      <c r="B1" s="94" t="s">
        <v>216</v>
      </c>
      <c r="C1" s="95">
        <f>COLUMN(Score!B2)</f>
        <v>2</v>
      </c>
      <c r="D1" s="95">
        <f>COLUMN(Score!AC2)</f>
        <v>29</v>
      </c>
      <c r="E1" s="92"/>
      <c r="F1" s="92"/>
      <c r="G1" s="97">
        <f>COLUMN(Score!C2)</f>
        <v>3</v>
      </c>
      <c r="H1" s="97">
        <f>COLUMN(Score!D2)</f>
        <v>4</v>
      </c>
      <c r="I1" s="89"/>
      <c r="J1" s="97">
        <f>COLUMN(Score!E2)</f>
        <v>5</v>
      </c>
      <c r="K1" s="97">
        <f>COLUMN(Score!F2)</f>
        <v>6</v>
      </c>
      <c r="L1" s="97">
        <f>COLUMN(Score!G2)</f>
        <v>7</v>
      </c>
      <c r="M1" s="95">
        <f>COLUMN(Score!AE2)</f>
        <v>31</v>
      </c>
      <c r="N1" s="95">
        <f>COLUMN(Score!AF2)</f>
        <v>32</v>
      </c>
      <c r="O1" s="97">
        <f>COLUMN(Score!AG2)</f>
        <v>33</v>
      </c>
      <c r="P1" s="97">
        <f>COLUMN(Score!AH2)</f>
        <v>34</v>
      </c>
      <c r="Q1" s="89" t="s">
        <v>225</v>
      </c>
      <c r="R1" s="97">
        <f>COLUMN(Score!AI2)</f>
        <v>35</v>
      </c>
      <c r="S1" s="97">
        <f>COLUMN(Score!AJ2)</f>
        <v>36</v>
      </c>
      <c r="T1" s="97">
        <f>COLUMN(Score!AK2)</f>
        <v>37</v>
      </c>
      <c r="U1" s="89" t="s">
        <v>225</v>
      </c>
      <c r="V1" s="88"/>
      <c r="W1" s="95">
        <f>COLUMN('Jam Timer'!B8)</f>
        <v>2</v>
      </c>
      <c r="X1" s="92"/>
      <c r="Z1" s="94" t="s">
        <v>215</v>
      </c>
      <c r="AA1" s="94" t="s">
        <v>217</v>
      </c>
      <c r="AB1" s="95">
        <f>COLUMN(Score!AM2)</f>
        <v>39</v>
      </c>
      <c r="AC1" s="95">
        <f>COLUMN(Score!BN2)</f>
        <v>66</v>
      </c>
      <c r="AD1" s="92"/>
      <c r="AE1" s="92"/>
      <c r="AF1" s="97">
        <f>COLUMN(Score!AN2)</f>
        <v>40</v>
      </c>
      <c r="AG1" s="97">
        <f>COLUMN(Score!AO2)</f>
        <v>41</v>
      </c>
      <c r="AH1" s="89"/>
      <c r="AI1" s="97">
        <f>COLUMN(Score!AP2)</f>
        <v>42</v>
      </c>
      <c r="AJ1" s="97">
        <f>COLUMN(Score!AQ2)</f>
        <v>43</v>
      </c>
      <c r="AK1" s="97">
        <f>COLUMN(Score!AR2)</f>
        <v>44</v>
      </c>
      <c r="AL1" s="95">
        <f>COLUMN(Score!BP2)</f>
        <v>68</v>
      </c>
      <c r="AM1" s="95">
        <f>COLUMN(Score!BQ2)</f>
        <v>69</v>
      </c>
      <c r="AN1" s="97">
        <f>COLUMN(Score!BR2)</f>
        <v>70</v>
      </c>
      <c r="AO1" s="97">
        <f>COLUMN(Score!BS2)</f>
        <v>71</v>
      </c>
      <c r="AP1" s="89" t="s">
        <v>225</v>
      </c>
      <c r="AQ1" s="97">
        <f>COLUMN(Score!BT2)</f>
        <v>72</v>
      </c>
      <c r="AR1" s="97">
        <f>COLUMN(Score!BU2)</f>
        <v>73</v>
      </c>
      <c r="AS1" s="97">
        <f>COLUMN(Score!BV2)</f>
        <v>74</v>
      </c>
      <c r="AT1" s="89" t="s">
        <v>225</v>
      </c>
      <c r="AU1" s="88"/>
      <c r="AV1" s="95"/>
      <c r="AW1" s="92"/>
    </row>
    <row r="2" spans="1:49">
      <c r="A2" s="92" t="s">
        <v>213</v>
      </c>
      <c r="B2" s="92" t="s">
        <v>214</v>
      </c>
      <c r="C2" s="92" t="s">
        <v>2</v>
      </c>
      <c r="D2" s="92" t="s">
        <v>51</v>
      </c>
      <c r="E2" s="92" t="s">
        <v>219</v>
      </c>
      <c r="F2" s="96" t="s">
        <v>5</v>
      </c>
      <c r="G2" s="88" t="s">
        <v>226</v>
      </c>
      <c r="H2" s="88" t="s">
        <v>123</v>
      </c>
      <c r="I2" s="89" t="s">
        <v>220</v>
      </c>
      <c r="J2" s="88" t="s">
        <v>227</v>
      </c>
      <c r="K2" s="88" t="s">
        <v>228</v>
      </c>
      <c r="L2" s="88" t="s">
        <v>17</v>
      </c>
      <c r="M2" s="92" t="s">
        <v>45</v>
      </c>
      <c r="N2" s="92" t="s">
        <v>391</v>
      </c>
      <c r="O2" s="88" t="s">
        <v>294</v>
      </c>
      <c r="P2" s="88" t="s">
        <v>295</v>
      </c>
      <c r="Q2" s="89" t="s">
        <v>292</v>
      </c>
      <c r="R2" s="88" t="s">
        <v>229</v>
      </c>
      <c r="S2" s="88" t="s">
        <v>230</v>
      </c>
      <c r="T2" s="88" t="s">
        <v>388</v>
      </c>
      <c r="U2" s="89" t="s">
        <v>293</v>
      </c>
      <c r="V2" s="88" t="s">
        <v>231</v>
      </c>
      <c r="W2" s="92" t="s">
        <v>232</v>
      </c>
      <c r="X2" s="92" t="s">
        <v>233</v>
      </c>
      <c r="Z2" s="92" t="s">
        <v>213</v>
      </c>
      <c r="AA2" s="92" t="s">
        <v>214</v>
      </c>
      <c r="AB2" s="92" t="s">
        <v>2</v>
      </c>
      <c r="AC2" s="92" t="s">
        <v>51</v>
      </c>
      <c r="AD2" s="92" t="s">
        <v>219</v>
      </c>
      <c r="AE2" s="96" t="s">
        <v>5</v>
      </c>
      <c r="AF2" s="88" t="s">
        <v>226</v>
      </c>
      <c r="AG2" s="88" t="s">
        <v>123</v>
      </c>
      <c r="AH2" s="89" t="s">
        <v>220</v>
      </c>
      <c r="AI2" s="88" t="s">
        <v>227</v>
      </c>
      <c r="AJ2" s="88" t="s">
        <v>228</v>
      </c>
      <c r="AK2" s="88" t="s">
        <v>17</v>
      </c>
      <c r="AL2" s="92" t="s">
        <v>45</v>
      </c>
      <c r="AM2" s="92" t="s">
        <v>391</v>
      </c>
      <c r="AN2" s="88" t="s">
        <v>294</v>
      </c>
      <c r="AO2" s="88" t="s">
        <v>295</v>
      </c>
      <c r="AP2" s="89" t="s">
        <v>292</v>
      </c>
      <c r="AQ2" s="88" t="s">
        <v>229</v>
      </c>
      <c r="AR2" s="88" t="s">
        <v>230</v>
      </c>
      <c r="AS2" s="88" t="s">
        <v>388</v>
      </c>
      <c r="AT2" s="89" t="s">
        <v>293</v>
      </c>
      <c r="AU2" s="88" t="s">
        <v>231</v>
      </c>
      <c r="AV2" s="92" t="s">
        <v>232</v>
      </c>
      <c r="AW2" s="92" t="s">
        <v>233</v>
      </c>
    </row>
    <row r="3" spans="1:49">
      <c r="A3" s="402">
        <v>1</v>
      </c>
      <c r="B3" s="70">
        <f>IF(ISNA(MATCH($A3,Score!A$3:A$52,0)),"",MATCH($A3,Score!A$3:A$52,0)+ROW(Score!A$2))</f>
        <v>3</v>
      </c>
      <c r="C3" s="704" t="str">
        <f t="shared" ref="C3:D18" ca="1" si="0">IF($B3="","",INDIRECT(ADDRESS($B3,C$1,,,"Score")))</f>
        <v>303</v>
      </c>
      <c r="D3" s="70">
        <f t="shared" ca="1" si="0"/>
        <v>4</v>
      </c>
      <c r="E3" s="402">
        <f ca="1">IF(B3="","",SUM(D3,D4))</f>
        <v>4</v>
      </c>
      <c r="F3" s="402">
        <f ca="1">IF(B3="","",E3-AD3)</f>
        <v>4</v>
      </c>
      <c r="G3" s="87" t="str">
        <f ca="1">IF($B3="","",IF(ISBLANK(INDIRECT(ADDRESS($B3,G$1,,,"Score"))),"",1))</f>
        <v/>
      </c>
      <c r="H3" s="87">
        <f ca="1">IF($B3="","",IF(ISBLANK(INDIRECT(ADDRESS($B3,H$1,,,"Score"))),"",1))</f>
        <v>1</v>
      </c>
      <c r="I3" s="85">
        <f ca="1">IF(H3=1,F3,"")</f>
        <v>4</v>
      </c>
      <c r="J3" s="87">
        <f t="shared" ref="J3:L18" ca="1" si="1">IF($B3="","",IF(ISBLANK(INDIRECT(ADDRESS($B3,J$1,,,"Score"))),"",1))</f>
        <v>1</v>
      </c>
      <c r="K3" s="87" t="str">
        <f t="shared" ca="1" si="1"/>
        <v/>
      </c>
      <c r="L3" s="87" t="str">
        <f t="shared" ca="1" si="1"/>
        <v/>
      </c>
      <c r="M3" s="70">
        <f t="shared" ref="M3:T18" ca="1" si="2">IF($B3="","",INDIRECT(ADDRESS($B3,M$1,,,"Score")))</f>
        <v>1</v>
      </c>
      <c r="N3" s="70">
        <f t="shared" ca="1" si="2"/>
        <v>0</v>
      </c>
      <c r="O3" s="87">
        <f t="shared" ca="1" si="2"/>
        <v>0</v>
      </c>
      <c r="P3" s="87">
        <f t="shared" ca="1" si="2"/>
        <v>0</v>
      </c>
      <c r="Q3" s="85">
        <f ca="1">IF(B3="","",SUM(O3:P3))</f>
        <v>0</v>
      </c>
      <c r="R3" s="87">
        <f t="shared" ca="1" si="2"/>
        <v>0</v>
      </c>
      <c r="S3" s="87">
        <f ca="1">IF($B3="","",INDIRECT(ADDRESS($B3,S$1,,,"Score")))</f>
        <v>0</v>
      </c>
      <c r="T3" s="87">
        <f ca="1">IF($B3="","",INDIRECT(ADDRESS($B3,T$1,,,"Score")))</f>
        <v>0</v>
      </c>
      <c r="U3" s="85">
        <f t="shared" ref="U3:U8" ca="1" si="3">IF(B3="","",SUM(R3:T3))</f>
        <v>0</v>
      </c>
      <c r="V3" s="87">
        <f ca="1">IF(OR(M3="",M3=0),"",U3/M3)</f>
        <v>0</v>
      </c>
      <c r="W3" s="404" t="str">
        <f ca="1">IF(ISNA(MATCH($A3,'Jam Timer'!A$9:A$33,0)),"",INDIRECT(ADDRESS(MATCH($A3,'Jam Timer'!A$9:A$33,0)+ROW('Jam Timer'!A$8),W$1,,,"Jam Timer")))</f>
        <v/>
      </c>
      <c r="X3" s="404" t="str">
        <f ca="1">IF(OR(W3="",W3=0),"",60*E3/W3)</f>
        <v/>
      </c>
      <c r="Z3" s="402">
        <v>1</v>
      </c>
      <c r="AA3" s="70">
        <f>IF(ISNA(MATCH($Z3,Score!AL$3:AL$52,0)),"",MATCH($Z3,Score!AL$3:AL$52,0)++ROW(Score!AL$2))</f>
        <v>3</v>
      </c>
      <c r="AB3" s="70" t="str">
        <f t="shared" ref="AB3:AC6" ca="1" si="4">IF($AA3="","",INDIRECT(ADDRESS($AA3,AB$1,,,"Score")))</f>
        <v>5X5</v>
      </c>
      <c r="AC3" s="70">
        <f t="shared" ca="1" si="4"/>
        <v>0</v>
      </c>
      <c r="AD3" s="402">
        <f ca="1">IF(AA3="","",SUM(AC3,AC4))</f>
        <v>0</v>
      </c>
      <c r="AE3" s="402">
        <f ca="1">IF(AA3="","",AD3-E3)</f>
        <v>-4</v>
      </c>
      <c r="AF3" s="87" t="str">
        <f ca="1">IF($AA3="","",IF(ISBLANK(INDIRECT(ADDRESS($AA3,AF$1,,,"Score"))),"",1))</f>
        <v/>
      </c>
      <c r="AG3" s="87" t="str">
        <f ca="1">IF($AA3="","",IF(ISBLANK(INDIRECT(ADDRESS($AA3,AG$1,,,"Score"))),"",1))</f>
        <v/>
      </c>
      <c r="AH3" s="85" t="str">
        <f ca="1">IF(AG3=1,AE3,"")</f>
        <v/>
      </c>
      <c r="AI3" s="87" t="str">
        <f t="shared" ref="AI3:AI19" ca="1" si="5">IF($AA3="","",IF(ISBLANK(INDIRECT(ADDRESS($AA3,AI$1,,,"Score"))),"",1))</f>
        <v/>
      </c>
      <c r="AJ3" s="87" t="str">
        <f t="shared" ref="AJ3:AK18" ca="1" si="6">IF($AA3="","",IF(ISBLANK(INDIRECT(ADDRESS($AA3,AJ$1,,,"Score"))),"",1))</f>
        <v/>
      </c>
      <c r="AK3" s="87" t="str">
        <f t="shared" ca="1" si="6"/>
        <v/>
      </c>
      <c r="AL3" s="70">
        <f t="shared" ref="AL3:AM6" ca="1" si="7">IF($AA3="","",INDIRECT(ADDRESS($AA3,AL$1,,,"Score")))</f>
        <v>1</v>
      </c>
      <c r="AM3" s="70">
        <f t="shared" ca="1" si="7"/>
        <v>0</v>
      </c>
      <c r="AN3" s="87">
        <f t="shared" ref="AN3:AS18" ca="1" si="8">IF($AA3="","",INDIRECT(ADDRESS($AA3,AN$1,,,"Score")))</f>
        <v>0</v>
      </c>
      <c r="AO3" s="87">
        <f t="shared" ca="1" si="8"/>
        <v>0</v>
      </c>
      <c r="AP3" s="85">
        <f ca="1">IF($AA3="","",SUM(AN3:AO3))</f>
        <v>0</v>
      </c>
      <c r="AQ3" s="87">
        <f t="shared" ca="1" si="8"/>
        <v>0</v>
      </c>
      <c r="AR3" s="87">
        <f t="shared" ca="1" si="8"/>
        <v>0</v>
      </c>
      <c r="AS3" s="87">
        <f t="shared" ca="1" si="8"/>
        <v>0</v>
      </c>
      <c r="AT3" s="85">
        <f t="shared" ref="AT3:AT8" ca="1" si="9">IF(AA3="","",SUM(AQ3:AS3))</f>
        <v>0</v>
      </c>
      <c r="AU3" s="87">
        <f ca="1">IF(OR(AL3="",AL3=0),"",AT3/AL3)</f>
        <v>0</v>
      </c>
      <c r="AV3" s="404" t="str">
        <f ca="1">W3</f>
        <v/>
      </c>
      <c r="AW3" s="404" t="str">
        <f ca="1">IF(OR(AV3="",AV3=0),"",60*AD3/AV3)</f>
        <v/>
      </c>
    </row>
    <row r="4" spans="1:49">
      <c r="A4" s="402"/>
      <c r="B4" s="70" t="str">
        <f ca="1">IF($B3="","",IF(INDIRECT(ADDRESS($B3+2,C$1-1,,,"Score"))="SP",$B3+2,""))</f>
        <v/>
      </c>
      <c r="C4" s="704" t="str">
        <f t="shared" ca="1" si="0"/>
        <v/>
      </c>
      <c r="D4" s="70" t="str">
        <f t="shared" ca="1" si="0"/>
        <v/>
      </c>
      <c r="E4" s="402"/>
      <c r="F4" s="402"/>
      <c r="G4" s="87"/>
      <c r="H4" s="87"/>
      <c r="I4" s="85"/>
      <c r="J4" s="87" t="str">
        <f t="shared" ca="1" si="1"/>
        <v/>
      </c>
      <c r="K4" s="87" t="str">
        <f t="shared" ca="1" si="1"/>
        <v/>
      </c>
      <c r="L4" s="87" t="str">
        <f t="shared" ca="1" si="1"/>
        <v/>
      </c>
      <c r="M4" s="70" t="str">
        <f t="shared" ca="1" si="2"/>
        <v/>
      </c>
      <c r="N4" s="70" t="str">
        <f t="shared" ca="1" si="2"/>
        <v/>
      </c>
      <c r="O4" s="87" t="str">
        <f t="shared" ca="1" si="2"/>
        <v/>
      </c>
      <c r="P4" s="87" t="str">
        <f t="shared" ca="1" si="2"/>
        <v/>
      </c>
      <c r="Q4" s="85" t="str">
        <f t="shared" ref="Q4:Q52" ca="1" si="10">IF(B4="","",SUM(O4:P4))</f>
        <v/>
      </c>
      <c r="R4" s="87" t="str">
        <f t="shared" ca="1" si="2"/>
        <v/>
      </c>
      <c r="S4" s="87" t="str">
        <f t="shared" ca="1" si="2"/>
        <v/>
      </c>
      <c r="T4" s="87" t="str">
        <f t="shared" ca="1" si="2"/>
        <v/>
      </c>
      <c r="U4" s="85" t="str">
        <f t="shared" ca="1" si="3"/>
        <v/>
      </c>
      <c r="V4" s="87" t="str">
        <f ca="1">IF(OR(M4="",M4=0),"",U4/M4)</f>
        <v/>
      </c>
      <c r="W4" s="404"/>
      <c r="X4" s="404"/>
      <c r="Z4" s="402"/>
      <c r="AA4" s="70" t="str">
        <f ca="1">IF($AA3="","",IF(INDIRECT(ADDRESS($AA3+2,AB$1-1,,,"Score"))="SP",$AA3+2,""))</f>
        <v/>
      </c>
      <c r="AB4" s="70" t="str">
        <f t="shared" ca="1" si="4"/>
        <v/>
      </c>
      <c r="AC4" s="70" t="str">
        <f t="shared" ca="1" si="4"/>
        <v/>
      </c>
      <c r="AD4" s="402"/>
      <c r="AE4" s="402"/>
      <c r="AF4" s="87"/>
      <c r="AG4" s="87"/>
      <c r="AH4" s="85"/>
      <c r="AI4" s="87" t="str">
        <f t="shared" ca="1" si="5"/>
        <v/>
      </c>
      <c r="AJ4" s="87" t="str">
        <f t="shared" ca="1" si="6"/>
        <v/>
      </c>
      <c r="AK4" s="87" t="str">
        <f t="shared" ca="1" si="6"/>
        <v/>
      </c>
      <c r="AL4" s="70" t="str">
        <f t="shared" ca="1" si="7"/>
        <v/>
      </c>
      <c r="AM4" s="70" t="str">
        <f t="shared" ca="1" si="7"/>
        <v/>
      </c>
      <c r="AN4" s="87" t="str">
        <f t="shared" ca="1" si="8"/>
        <v/>
      </c>
      <c r="AO4" s="87" t="str">
        <f t="shared" ca="1" si="8"/>
        <v/>
      </c>
      <c r="AP4" s="85" t="str">
        <f t="shared" ref="AP4:AP52" ca="1" si="11">IF($AA4="","",SUM(AN4:AO4))</f>
        <v/>
      </c>
      <c r="AQ4" s="87" t="str">
        <f t="shared" ca="1" si="8"/>
        <v/>
      </c>
      <c r="AR4" s="87" t="str">
        <f t="shared" ca="1" si="8"/>
        <v/>
      </c>
      <c r="AS4" s="87" t="str">
        <f t="shared" ca="1" si="8"/>
        <v/>
      </c>
      <c r="AT4" s="85" t="str">
        <f t="shared" ca="1" si="9"/>
        <v/>
      </c>
      <c r="AU4" s="87" t="str">
        <f ca="1">IF(OR(AL4="",AL4=0),"",AT4/AL4)</f>
        <v/>
      </c>
      <c r="AV4" s="404"/>
      <c r="AW4" s="404"/>
    </row>
    <row r="5" spans="1:49">
      <c r="A5" s="403">
        <f>A3+1</f>
        <v>2</v>
      </c>
      <c r="B5" s="74">
        <f>IF(ISNA(MATCH($A5,Score!A$3:A$52,0)),"",MATCH($A5,Score!A$3:A$52,0)+ROW(Score!A$2))</f>
        <v>5</v>
      </c>
      <c r="C5" s="705" t="str">
        <f t="shared" ca="1" si="0"/>
        <v>4CE</v>
      </c>
      <c r="D5" s="74">
        <f t="shared" ca="1" si="0"/>
        <v>19</v>
      </c>
      <c r="E5" s="403">
        <f ca="1">IF(B5="","",SUM(D5,D6))</f>
        <v>19</v>
      </c>
      <c r="F5" s="403">
        <f ca="1">IF(B5="","",E5-AD5)</f>
        <v>19</v>
      </c>
      <c r="G5" s="86" t="str">
        <f ca="1">IF($B5="","",IF(ISBLANK(INDIRECT(ADDRESS($B5,G$1,,,"Score"))),"",1))</f>
        <v/>
      </c>
      <c r="H5" s="86">
        <f ca="1">IF($B5="","",IF(ISBLANK(INDIRECT(ADDRESS($B5,H$1,,,"Score"))),"",1))</f>
        <v>1</v>
      </c>
      <c r="I5" s="89">
        <f ca="1">IF(H5=1,F5,"")</f>
        <v>19</v>
      </c>
      <c r="J5" s="86">
        <f t="shared" ca="1" si="1"/>
        <v>1</v>
      </c>
      <c r="K5" s="86" t="str">
        <f t="shared" ca="1" si="1"/>
        <v/>
      </c>
      <c r="L5" s="86" t="str">
        <f t="shared" ca="1" si="1"/>
        <v/>
      </c>
      <c r="M5" s="74">
        <f t="shared" ca="1" si="2"/>
        <v>4</v>
      </c>
      <c r="N5" s="74">
        <f t="shared" ca="1" si="2"/>
        <v>0</v>
      </c>
      <c r="O5" s="86">
        <f t="shared" ca="1" si="2"/>
        <v>0</v>
      </c>
      <c r="P5" s="86">
        <f t="shared" ca="1" si="2"/>
        <v>0</v>
      </c>
      <c r="Q5" s="89">
        <f t="shared" ca="1" si="10"/>
        <v>0</v>
      </c>
      <c r="R5" s="86">
        <f t="shared" ca="1" si="2"/>
        <v>0</v>
      </c>
      <c r="S5" s="86">
        <f t="shared" ca="1" si="2"/>
        <v>0</v>
      </c>
      <c r="T5" s="86">
        <f t="shared" ca="1" si="2"/>
        <v>0</v>
      </c>
      <c r="U5" s="89">
        <f t="shared" ca="1" si="3"/>
        <v>0</v>
      </c>
      <c r="V5" s="86">
        <f ca="1">IF(OR(M5="",M5=0),"",U5/M5)</f>
        <v>0</v>
      </c>
      <c r="W5" s="403" t="str">
        <f ca="1">IF(ISNA(MATCH($A5,'Jam Timer'!A$9:A$33,0)),"",INDIRECT(ADDRESS(MATCH($A5,'Jam Timer'!A$9:A$33,0)+ROW('Jam Timer'!A$8),W$1,,,"Jam Timer")))</f>
        <v/>
      </c>
      <c r="X5" s="403" t="str">
        <f ca="1">IF(OR(W5="",W5=0),"",60*E5/W5)</f>
        <v/>
      </c>
      <c r="Z5" s="403">
        <f>Z3+1</f>
        <v>2</v>
      </c>
      <c r="AA5" s="74">
        <f>IF(ISNA(MATCH($Z5,Score!AL$3:AL$52,0)),"",MATCH($Z5,Score!AL$3:AL$52,0)++ROW(Score!AL$2))</f>
        <v>5</v>
      </c>
      <c r="AB5" s="74" t="str">
        <f t="shared" ca="1" si="4"/>
        <v>H1</v>
      </c>
      <c r="AC5" s="74">
        <f t="shared" ca="1" si="4"/>
        <v>0</v>
      </c>
      <c r="AD5" s="403">
        <f ca="1">IF(AA5="","",SUM(AC5,AC6))</f>
        <v>0</v>
      </c>
      <c r="AE5" s="403">
        <f ca="1">IF(AA5="","",AD5-E5)</f>
        <v>-19</v>
      </c>
      <c r="AF5" s="86" t="str">
        <f ca="1">IF($AA5="","",IF(ISBLANK(INDIRECT(ADDRESS($AA5,AF$1,,,"Score"))),"",1))</f>
        <v/>
      </c>
      <c r="AG5" s="86" t="str">
        <f ca="1">IF($AA5="","",IF(ISBLANK(INDIRECT(ADDRESS($AA5,AG$1,,,"Score"))),"",1))</f>
        <v/>
      </c>
      <c r="AH5" s="89" t="str">
        <f ca="1">IF(AG5=1,AE5,"")</f>
        <v/>
      </c>
      <c r="AI5" s="86" t="str">
        <f t="shared" ca="1" si="5"/>
        <v/>
      </c>
      <c r="AJ5" s="86" t="str">
        <f t="shared" ca="1" si="6"/>
        <v/>
      </c>
      <c r="AK5" s="86" t="str">
        <f t="shared" ca="1" si="6"/>
        <v/>
      </c>
      <c r="AL5" s="74">
        <f t="shared" ca="1" si="7"/>
        <v>1</v>
      </c>
      <c r="AM5" s="74">
        <f t="shared" ca="1" si="7"/>
        <v>0</v>
      </c>
      <c r="AN5" s="86">
        <f t="shared" ca="1" si="8"/>
        <v>0</v>
      </c>
      <c r="AO5" s="86">
        <f t="shared" ca="1" si="8"/>
        <v>0</v>
      </c>
      <c r="AP5" s="89">
        <f t="shared" ca="1" si="11"/>
        <v>0</v>
      </c>
      <c r="AQ5" s="86">
        <f t="shared" ca="1" si="8"/>
        <v>0</v>
      </c>
      <c r="AR5" s="86">
        <f t="shared" ca="1" si="8"/>
        <v>0</v>
      </c>
      <c r="AS5" s="86">
        <f t="shared" ca="1" si="8"/>
        <v>0</v>
      </c>
      <c r="AT5" s="89">
        <f t="shared" ca="1" si="9"/>
        <v>0</v>
      </c>
      <c r="AU5" s="86">
        <f ca="1">IF(OR(AL5="",AL5=0),"",AT5/AL5)</f>
        <v>0</v>
      </c>
      <c r="AV5" s="403" t="str">
        <f ca="1">W5</f>
        <v/>
      </c>
      <c r="AW5" s="403" t="str">
        <f ca="1">IF(OR(AV5="",AV5=0),"",60*AD5/AV5)</f>
        <v/>
      </c>
    </row>
    <row r="6" spans="1:49">
      <c r="A6" s="403"/>
      <c r="B6" s="74" t="str">
        <f ca="1">IF($B5="","",IF(INDIRECT(ADDRESS($B5+2,C$1-1,,,"Score"))="SP",$B5+2,""))</f>
        <v/>
      </c>
      <c r="C6" s="705" t="str">
        <f t="shared" ca="1" si="0"/>
        <v/>
      </c>
      <c r="D6" s="74" t="str">
        <f t="shared" ca="1" si="0"/>
        <v/>
      </c>
      <c r="E6" s="403"/>
      <c r="F6" s="403"/>
      <c r="G6" s="86"/>
      <c r="H6" s="91"/>
      <c r="I6" s="89"/>
      <c r="J6" s="86" t="str">
        <f t="shared" ca="1" si="1"/>
        <v/>
      </c>
      <c r="K6" s="86" t="str">
        <f t="shared" ca="1" si="1"/>
        <v/>
      </c>
      <c r="L6" s="86" t="str">
        <f t="shared" ca="1" si="1"/>
        <v/>
      </c>
      <c r="M6" s="74" t="str">
        <f t="shared" ca="1" si="2"/>
        <v/>
      </c>
      <c r="N6" s="74" t="str">
        <f t="shared" ca="1" si="2"/>
        <v/>
      </c>
      <c r="O6" s="86" t="str">
        <f t="shared" ca="1" si="2"/>
        <v/>
      </c>
      <c r="P6" s="86" t="str">
        <f t="shared" ca="1" si="2"/>
        <v/>
      </c>
      <c r="Q6" s="89" t="str">
        <f t="shared" ca="1" si="10"/>
        <v/>
      </c>
      <c r="R6" s="86" t="str">
        <f t="shared" ca="1" si="2"/>
        <v/>
      </c>
      <c r="S6" s="86" t="str">
        <f t="shared" ca="1" si="2"/>
        <v/>
      </c>
      <c r="T6" s="86" t="str">
        <f t="shared" ca="1" si="2"/>
        <v/>
      </c>
      <c r="U6" s="89" t="str">
        <f t="shared" ca="1" si="3"/>
        <v/>
      </c>
      <c r="V6" s="86" t="str">
        <f ca="1">IF(OR(M6="",M6=0),"",U6/M6)</f>
        <v/>
      </c>
      <c r="W6" s="403"/>
      <c r="X6" s="403"/>
      <c r="Z6" s="403"/>
      <c r="AA6" s="74" t="str">
        <f ca="1">IF($AA5="","",IF(INDIRECT(ADDRESS($AA5+2,AB$1-1,,,"Score"))="SP",$AA5+2,""))</f>
        <v/>
      </c>
      <c r="AB6" s="74" t="str">
        <f t="shared" ca="1" si="4"/>
        <v/>
      </c>
      <c r="AC6" s="74" t="str">
        <f t="shared" ca="1" si="4"/>
        <v/>
      </c>
      <c r="AD6" s="403"/>
      <c r="AE6" s="403"/>
      <c r="AF6" s="86"/>
      <c r="AG6" s="91"/>
      <c r="AH6" s="89"/>
      <c r="AI6" s="86" t="str">
        <f t="shared" ca="1" si="5"/>
        <v/>
      </c>
      <c r="AJ6" s="86" t="str">
        <f t="shared" ca="1" si="6"/>
        <v/>
      </c>
      <c r="AK6" s="86" t="str">
        <f t="shared" ca="1" si="6"/>
        <v/>
      </c>
      <c r="AL6" s="74" t="str">
        <f t="shared" ca="1" si="7"/>
        <v/>
      </c>
      <c r="AM6" s="74" t="str">
        <f t="shared" ca="1" si="7"/>
        <v/>
      </c>
      <c r="AN6" s="86" t="str">
        <f t="shared" ca="1" si="8"/>
        <v/>
      </c>
      <c r="AO6" s="86" t="str">
        <f t="shared" ca="1" si="8"/>
        <v/>
      </c>
      <c r="AP6" s="89" t="str">
        <f t="shared" ca="1" si="11"/>
        <v/>
      </c>
      <c r="AQ6" s="86" t="str">
        <f t="shared" ca="1" si="8"/>
        <v/>
      </c>
      <c r="AR6" s="86" t="str">
        <f t="shared" ca="1" si="8"/>
        <v/>
      </c>
      <c r="AS6" s="86" t="str">
        <f t="shared" ca="1" si="8"/>
        <v/>
      </c>
      <c r="AT6" s="89" t="str">
        <f t="shared" ca="1" si="9"/>
        <v/>
      </c>
      <c r="AU6" s="86" t="str">
        <f ca="1">IF(OR(AL6="",AL6=0),"",AT6/AL6)</f>
        <v/>
      </c>
      <c r="AV6" s="403"/>
      <c r="AW6" s="403"/>
    </row>
    <row r="7" spans="1:49">
      <c r="A7" s="402">
        <f>A5+1</f>
        <v>3</v>
      </c>
      <c r="B7" s="70">
        <f>IF(ISNA(MATCH($A7,Score!A$3:A$52,0)),"",MATCH($A7,Score!A$3:A$52,0)+ROW(Score!A$2))</f>
        <v>7</v>
      </c>
      <c r="C7" s="704" t="str">
        <f t="shared" ca="1" si="0"/>
        <v>64</v>
      </c>
      <c r="D7" s="70">
        <f t="shared" ca="1" si="0"/>
        <v>21</v>
      </c>
      <c r="E7" s="402">
        <f ca="1">IF(B7="","",SUM(D7,D8))</f>
        <v>21</v>
      </c>
      <c r="F7" s="402">
        <f ca="1">IF(B7="","",E7-AD7)</f>
        <v>21</v>
      </c>
      <c r="G7" s="87" t="str">
        <f ca="1">IF($B7="","",IF(ISBLANK(INDIRECT(ADDRESS($B7,G$1,,,"Score"))),"",1))</f>
        <v/>
      </c>
      <c r="H7" s="87">
        <f ca="1">IF($B7="","",IF(ISBLANK(INDIRECT(ADDRESS($B7,H$1,,,"Score"))),"",1))</f>
        <v>1</v>
      </c>
      <c r="I7" s="85">
        <f ca="1">IF(H7=1,F7,"")</f>
        <v>21</v>
      </c>
      <c r="J7" s="87">
        <f t="shared" ca="1" si="1"/>
        <v>1</v>
      </c>
      <c r="K7" s="87" t="str">
        <f t="shared" ca="1" si="1"/>
        <v/>
      </c>
      <c r="L7" s="87" t="str">
        <f t="shared" ca="1" si="1"/>
        <v/>
      </c>
      <c r="M7" s="70">
        <f t="shared" ca="1" si="2"/>
        <v>5</v>
      </c>
      <c r="N7" s="70">
        <f t="shared" ca="1" si="2"/>
        <v>0</v>
      </c>
      <c r="O7" s="87">
        <f t="shared" ca="1" si="2"/>
        <v>0</v>
      </c>
      <c r="P7" s="87">
        <f t="shared" ca="1" si="2"/>
        <v>0</v>
      </c>
      <c r="Q7" s="85">
        <f t="shared" ca="1" si="10"/>
        <v>0</v>
      </c>
      <c r="R7" s="87">
        <f t="shared" ca="1" si="2"/>
        <v>0</v>
      </c>
      <c r="S7" s="87">
        <f t="shared" ca="1" si="2"/>
        <v>0</v>
      </c>
      <c r="T7" s="87">
        <f t="shared" ca="1" si="2"/>
        <v>0</v>
      </c>
      <c r="U7" s="85">
        <f t="shared" ca="1" si="3"/>
        <v>0</v>
      </c>
      <c r="V7" s="87">
        <f t="shared" ref="V7:V50" ca="1" si="12">IF(OR(M7="",M7=0),"",U7/M7)</f>
        <v>0</v>
      </c>
      <c r="W7" s="404" t="str">
        <f ca="1">IF(ISNA(MATCH($A7,'Jam Timer'!A$9:A$33,0)),"",INDIRECT(ADDRESS(MATCH($A7,'Jam Timer'!A$9:A$33,0)+ROW('Jam Timer'!A$8),W$1,,,"Jam Timer")))</f>
        <v/>
      </c>
      <c r="X7" s="404" t="str">
        <f ca="1">IF(OR(W7="",W7=0),"",60*E7/W7)</f>
        <v/>
      </c>
      <c r="Z7" s="402">
        <f>Z5+1</f>
        <v>3</v>
      </c>
      <c r="AA7" s="70">
        <f>IF(ISNA(MATCH($Z7,Score!AL$3:AL$52,0)),"",MATCH($Z7,Score!AL$3:AL$52,0)++ROW(Score!AL$2))</f>
        <v>7</v>
      </c>
      <c r="AB7" s="70" t="str">
        <f t="shared" ref="AB7:AC52" ca="1" si="13">IF($AA7="","",INDIRECT(ADDRESS($AA7,AB$1,,,"Score")))</f>
        <v>138</v>
      </c>
      <c r="AC7" s="70">
        <f t="shared" ca="1" si="13"/>
        <v>0</v>
      </c>
      <c r="AD7" s="402">
        <f ca="1">IF(AA7="","",SUM(AC7,AC8))</f>
        <v>0</v>
      </c>
      <c r="AE7" s="402">
        <f ca="1">IF(AA7="","",AD7-E7)</f>
        <v>-21</v>
      </c>
      <c r="AF7" s="87" t="str">
        <f ca="1">IF($AA7="","",IF(ISBLANK(INDIRECT(ADDRESS($AA7,AF$1,,,"Score"))),"",1))</f>
        <v/>
      </c>
      <c r="AG7" s="87" t="str">
        <f ca="1">IF($AA7="","",IF(ISBLANK(INDIRECT(ADDRESS($AA7,AG$1,,,"Score"))),"",1))</f>
        <v/>
      </c>
      <c r="AH7" s="85" t="str">
        <f ca="1">IF(AG7=1,AE7,"")</f>
        <v/>
      </c>
      <c r="AI7" s="87" t="str">
        <f t="shared" ca="1" si="5"/>
        <v/>
      </c>
      <c r="AJ7" s="87" t="str">
        <f t="shared" ca="1" si="6"/>
        <v/>
      </c>
      <c r="AK7" s="87" t="str">
        <f t="shared" ca="1" si="6"/>
        <v/>
      </c>
      <c r="AL7" s="70">
        <f t="shared" ref="AL7:AS52" ca="1" si="14">IF($AA7="","",INDIRECT(ADDRESS($AA7,AL$1,,,"Score")))</f>
        <v>1</v>
      </c>
      <c r="AM7" s="70">
        <f t="shared" ca="1" si="14"/>
        <v>0</v>
      </c>
      <c r="AN7" s="87">
        <f t="shared" ca="1" si="8"/>
        <v>0</v>
      </c>
      <c r="AO7" s="87">
        <f t="shared" ca="1" si="8"/>
        <v>0</v>
      </c>
      <c r="AP7" s="85">
        <f t="shared" ca="1" si="11"/>
        <v>0</v>
      </c>
      <c r="AQ7" s="87">
        <f t="shared" ca="1" si="8"/>
        <v>0</v>
      </c>
      <c r="AR7" s="87">
        <f t="shared" ca="1" si="8"/>
        <v>0</v>
      </c>
      <c r="AS7" s="87">
        <f t="shared" ca="1" si="8"/>
        <v>0</v>
      </c>
      <c r="AT7" s="85">
        <f t="shared" ca="1" si="9"/>
        <v>0</v>
      </c>
      <c r="AU7" s="87">
        <f t="shared" ref="AU7:AU50" ca="1" si="15">IF(OR(AL7="",AL7=0),"",AT7/AL7)</f>
        <v>0</v>
      </c>
      <c r="AV7" s="404" t="str">
        <f ca="1">W7</f>
        <v/>
      </c>
      <c r="AW7" s="404" t="str">
        <f ca="1">IF(OR(AV7="",AV7=0),"",60*AD7/AV7)</f>
        <v/>
      </c>
    </row>
    <row r="8" spans="1:49">
      <c r="A8" s="402"/>
      <c r="B8" s="70" t="str">
        <f ca="1">IF($B7="","",IF(INDIRECT(ADDRESS($B7+2,C$1-1,,,"Score"))="SP",$B7+2,""))</f>
        <v/>
      </c>
      <c r="C8" s="704" t="str">
        <f t="shared" ca="1" si="0"/>
        <v/>
      </c>
      <c r="D8" s="70" t="str">
        <f t="shared" ca="1" si="0"/>
        <v/>
      </c>
      <c r="E8" s="402"/>
      <c r="F8" s="402"/>
      <c r="G8" s="87"/>
      <c r="H8" s="87"/>
      <c r="I8" s="85"/>
      <c r="J8" s="87" t="str">
        <f t="shared" ca="1" si="1"/>
        <v/>
      </c>
      <c r="K8" s="87" t="str">
        <f t="shared" ca="1" si="1"/>
        <v/>
      </c>
      <c r="L8" s="87" t="str">
        <f t="shared" ca="1" si="1"/>
        <v/>
      </c>
      <c r="M8" s="70" t="str">
        <f t="shared" ca="1" si="2"/>
        <v/>
      </c>
      <c r="N8" s="70" t="str">
        <f t="shared" ca="1" si="2"/>
        <v/>
      </c>
      <c r="O8" s="87" t="str">
        <f t="shared" ca="1" si="2"/>
        <v/>
      </c>
      <c r="P8" s="87" t="str">
        <f t="shared" ca="1" si="2"/>
        <v/>
      </c>
      <c r="Q8" s="85" t="str">
        <f t="shared" ca="1" si="10"/>
        <v/>
      </c>
      <c r="R8" s="87" t="str">
        <f t="shared" ca="1" si="2"/>
        <v/>
      </c>
      <c r="S8" s="87" t="str">
        <f t="shared" ca="1" si="2"/>
        <v/>
      </c>
      <c r="T8" s="87" t="str">
        <f t="shared" ca="1" si="2"/>
        <v/>
      </c>
      <c r="U8" s="85" t="str">
        <f t="shared" ca="1" si="3"/>
        <v/>
      </c>
      <c r="V8" s="87" t="str">
        <f t="shared" ca="1" si="12"/>
        <v/>
      </c>
      <c r="W8" s="404"/>
      <c r="X8" s="404"/>
      <c r="Z8" s="402"/>
      <c r="AA8" s="70" t="str">
        <f ca="1">IF($AA7="","",IF(INDIRECT(ADDRESS($AA7+2,AB$1-1,,,"Score"))="SP",$AA7+2,""))</f>
        <v/>
      </c>
      <c r="AB8" s="70" t="str">
        <f t="shared" ca="1" si="13"/>
        <v/>
      </c>
      <c r="AC8" s="70" t="str">
        <f t="shared" ca="1" si="13"/>
        <v/>
      </c>
      <c r="AD8" s="402"/>
      <c r="AE8" s="402"/>
      <c r="AF8" s="87"/>
      <c r="AG8" s="87"/>
      <c r="AH8" s="85"/>
      <c r="AI8" s="87" t="str">
        <f t="shared" ca="1" si="5"/>
        <v/>
      </c>
      <c r="AJ8" s="87" t="str">
        <f t="shared" ca="1" si="6"/>
        <v/>
      </c>
      <c r="AK8" s="87" t="str">
        <f t="shared" ca="1" si="6"/>
        <v/>
      </c>
      <c r="AL8" s="70" t="str">
        <f t="shared" ca="1" si="14"/>
        <v/>
      </c>
      <c r="AM8" s="70" t="str">
        <f t="shared" ca="1" si="14"/>
        <v/>
      </c>
      <c r="AN8" s="87" t="str">
        <f t="shared" ca="1" si="8"/>
        <v/>
      </c>
      <c r="AO8" s="87" t="str">
        <f t="shared" ca="1" si="8"/>
        <v/>
      </c>
      <c r="AP8" s="85" t="str">
        <f t="shared" ca="1" si="11"/>
        <v/>
      </c>
      <c r="AQ8" s="87" t="str">
        <f t="shared" ca="1" si="8"/>
        <v/>
      </c>
      <c r="AR8" s="87" t="str">
        <f t="shared" ca="1" si="8"/>
        <v/>
      </c>
      <c r="AS8" s="87" t="str">
        <f t="shared" ca="1" si="8"/>
        <v/>
      </c>
      <c r="AT8" s="85" t="str">
        <f t="shared" ca="1" si="9"/>
        <v/>
      </c>
      <c r="AU8" s="87" t="str">
        <f t="shared" ca="1" si="15"/>
        <v/>
      </c>
      <c r="AV8" s="404"/>
      <c r="AW8" s="404"/>
    </row>
    <row r="9" spans="1:49">
      <c r="A9" s="403">
        <f>A7+1</f>
        <v>4</v>
      </c>
      <c r="B9" s="74">
        <f>IF(ISNA(MATCH($A9,Score!A$3:A$52,0)),"",MATCH($A9,Score!A$3:A$52,0)+ROW(Score!A$2))</f>
        <v>9</v>
      </c>
      <c r="C9" s="705" t="str">
        <f t="shared" ca="1" si="0"/>
        <v>303</v>
      </c>
      <c r="D9" s="74">
        <f t="shared" ca="1" si="0"/>
        <v>4</v>
      </c>
      <c r="E9" s="403">
        <f ca="1">IF(B9="","",SUM(D9,D10))</f>
        <v>4</v>
      </c>
      <c r="F9" s="403">
        <f ca="1">IF(B9="","",E9-AD9)</f>
        <v>1</v>
      </c>
      <c r="G9" s="86" t="str">
        <f ca="1">IF($B9="","",IF(ISBLANK(INDIRECT(ADDRESS($B9,G$1,,,"Score"))),"",1))</f>
        <v/>
      </c>
      <c r="H9" s="86" t="str">
        <f ca="1">IF($B9="","",IF(ISBLANK(INDIRECT(ADDRESS($B9,H$1,,,"Score"))),"",1))</f>
        <v/>
      </c>
      <c r="I9" s="89" t="str">
        <f ca="1">IF(H9=1,F9,"")</f>
        <v/>
      </c>
      <c r="J9" s="86" t="str">
        <f t="shared" ca="1" si="1"/>
        <v/>
      </c>
      <c r="K9" s="86" t="str">
        <f t="shared" ca="1" si="1"/>
        <v/>
      </c>
      <c r="L9" s="86" t="str">
        <f t="shared" ca="1" si="1"/>
        <v/>
      </c>
      <c r="M9" s="74">
        <f t="shared" ca="1" si="2"/>
        <v>1</v>
      </c>
      <c r="N9" s="74">
        <f t="shared" ca="1" si="2"/>
        <v>0</v>
      </c>
      <c r="O9" s="86">
        <f t="shared" ca="1" si="2"/>
        <v>0</v>
      </c>
      <c r="P9" s="86">
        <f t="shared" ca="1" si="2"/>
        <v>0</v>
      </c>
      <c r="Q9" s="89">
        <f t="shared" ca="1" si="10"/>
        <v>0</v>
      </c>
      <c r="R9" s="86">
        <f t="shared" ca="1" si="2"/>
        <v>0</v>
      </c>
      <c r="S9" s="86">
        <f t="shared" ca="1" si="2"/>
        <v>0</v>
      </c>
      <c r="T9" s="86">
        <f t="shared" ca="1" si="2"/>
        <v>0</v>
      </c>
      <c r="U9" s="89">
        <f t="shared" ref="U9:U52" ca="1" si="16">IF(B9="","",SUM(R9:T9))</f>
        <v>0</v>
      </c>
      <c r="V9" s="86">
        <f t="shared" ca="1" si="12"/>
        <v>0</v>
      </c>
      <c r="W9" s="403" t="str">
        <f ca="1">IF(ISNA(MATCH($A9,'Jam Timer'!A$9:A$33,0)),"",INDIRECT(ADDRESS(MATCH($A9,'Jam Timer'!A$9:A$33,0)+ROW('Jam Timer'!A$8),W$1,,,"Jam Timer")))</f>
        <v/>
      </c>
      <c r="X9" s="403" t="str">
        <f ca="1">IF(OR(W9="",W9=0),"",60*E9/W9)</f>
        <v/>
      </c>
      <c r="Z9" s="403">
        <f>Z7+1</f>
        <v>4</v>
      </c>
      <c r="AA9" s="74">
        <f>IF(ISNA(MATCH($Z9,Score!AL$3:AL$52,0)),"",MATCH($Z9,Score!AL$3:AL$52,0)++ROW(Score!AL$2))</f>
        <v>9</v>
      </c>
      <c r="AB9" s="74" t="str">
        <f t="shared" ca="1" si="13"/>
        <v>138</v>
      </c>
      <c r="AC9" s="74">
        <f t="shared" ca="1" si="13"/>
        <v>3</v>
      </c>
      <c r="AD9" s="403">
        <f ca="1">IF(AA9="","",SUM(AC9,AC10))</f>
        <v>3</v>
      </c>
      <c r="AE9" s="403">
        <f ca="1">IF(AA9="","",AD9-E9)</f>
        <v>-1</v>
      </c>
      <c r="AF9" s="86" t="str">
        <f ca="1">IF($AA9="","",IF(ISBLANK(INDIRECT(ADDRESS($AA9,AF$1,,,"Score"))),"",1))</f>
        <v/>
      </c>
      <c r="AG9" s="86">
        <f ca="1">IF($AA9="","",IF(ISBLANK(INDIRECT(ADDRESS($AA9,AG$1,,,"Score"))),"",1))</f>
        <v>1</v>
      </c>
      <c r="AH9" s="89">
        <f ca="1">IF(AG9=1,AE9,"")</f>
        <v>-1</v>
      </c>
      <c r="AI9" s="86">
        <f t="shared" ca="1" si="5"/>
        <v>1</v>
      </c>
      <c r="AJ9" s="86" t="str">
        <f t="shared" ca="1" si="6"/>
        <v/>
      </c>
      <c r="AK9" s="86" t="str">
        <f t="shared" ca="1" si="6"/>
        <v/>
      </c>
      <c r="AL9" s="74">
        <f t="shared" ca="1" si="14"/>
        <v>1</v>
      </c>
      <c r="AM9" s="74">
        <f t="shared" ca="1" si="14"/>
        <v>0</v>
      </c>
      <c r="AN9" s="86">
        <f t="shared" ca="1" si="8"/>
        <v>0</v>
      </c>
      <c r="AO9" s="86">
        <f t="shared" ca="1" si="8"/>
        <v>0</v>
      </c>
      <c r="AP9" s="89">
        <f t="shared" ca="1" si="11"/>
        <v>0</v>
      </c>
      <c r="AQ9" s="86">
        <f t="shared" ca="1" si="8"/>
        <v>0</v>
      </c>
      <c r="AR9" s="86">
        <f t="shared" ca="1" si="8"/>
        <v>0</v>
      </c>
      <c r="AS9" s="86">
        <f t="shared" ca="1" si="8"/>
        <v>0</v>
      </c>
      <c r="AT9" s="89">
        <f t="shared" ref="AT9:AT52" ca="1" si="17">IF(AA9="","",SUM(AQ9:AS9))</f>
        <v>0</v>
      </c>
      <c r="AU9" s="86">
        <f t="shared" ca="1" si="15"/>
        <v>0</v>
      </c>
      <c r="AV9" s="403" t="str">
        <f ca="1">W9</f>
        <v/>
      </c>
      <c r="AW9" s="403" t="str">
        <f ca="1">IF(OR(AV9="",AV9=0),"",60*AD9/AV9)</f>
        <v/>
      </c>
    </row>
    <row r="10" spans="1:49">
      <c r="A10" s="403"/>
      <c r="B10" s="74" t="str">
        <f ca="1">IF($B9="","",IF(INDIRECT(ADDRESS($B9+2,C$1-1,,,"Score"))="SP",$B9+2,""))</f>
        <v/>
      </c>
      <c r="C10" s="705" t="str">
        <f t="shared" ca="1" si="0"/>
        <v/>
      </c>
      <c r="D10" s="74" t="str">
        <f t="shared" ca="1" si="0"/>
        <v/>
      </c>
      <c r="E10" s="403"/>
      <c r="F10" s="403"/>
      <c r="G10" s="86"/>
      <c r="H10" s="91"/>
      <c r="I10" s="89"/>
      <c r="J10" s="86" t="str">
        <f t="shared" ca="1" si="1"/>
        <v/>
      </c>
      <c r="K10" s="86" t="str">
        <f t="shared" ca="1" si="1"/>
        <v/>
      </c>
      <c r="L10" s="86" t="str">
        <f t="shared" ca="1" si="1"/>
        <v/>
      </c>
      <c r="M10" s="74" t="str">
        <f t="shared" ca="1" si="2"/>
        <v/>
      </c>
      <c r="N10" s="74" t="str">
        <f t="shared" ca="1" si="2"/>
        <v/>
      </c>
      <c r="O10" s="86" t="str">
        <f t="shared" ca="1" si="2"/>
        <v/>
      </c>
      <c r="P10" s="86" t="str">
        <f t="shared" ca="1" si="2"/>
        <v/>
      </c>
      <c r="Q10" s="89" t="str">
        <f t="shared" ca="1" si="10"/>
        <v/>
      </c>
      <c r="R10" s="86" t="str">
        <f t="shared" ca="1" si="2"/>
        <v/>
      </c>
      <c r="S10" s="86" t="str">
        <f t="shared" ca="1" si="2"/>
        <v/>
      </c>
      <c r="T10" s="86" t="str">
        <f t="shared" ca="1" si="2"/>
        <v/>
      </c>
      <c r="U10" s="89" t="str">
        <f t="shared" ca="1" si="16"/>
        <v/>
      </c>
      <c r="V10" s="86" t="str">
        <f t="shared" ca="1" si="12"/>
        <v/>
      </c>
      <c r="W10" s="403"/>
      <c r="X10" s="403"/>
      <c r="Z10" s="403"/>
      <c r="AA10" s="74" t="str">
        <f ca="1">IF($AA9="","",IF(INDIRECT(ADDRESS($AA9+2,AB$1-1,,,"Score"))="SP",$AA9+2,""))</f>
        <v/>
      </c>
      <c r="AB10" s="74" t="str">
        <f t="shared" ca="1" si="13"/>
        <v/>
      </c>
      <c r="AC10" s="74" t="str">
        <f t="shared" ca="1" si="13"/>
        <v/>
      </c>
      <c r="AD10" s="403"/>
      <c r="AE10" s="403"/>
      <c r="AF10" s="86"/>
      <c r="AG10" s="91"/>
      <c r="AH10" s="89"/>
      <c r="AI10" s="86" t="str">
        <f t="shared" ca="1" si="5"/>
        <v/>
      </c>
      <c r="AJ10" s="86" t="str">
        <f t="shared" ca="1" si="6"/>
        <v/>
      </c>
      <c r="AK10" s="86" t="str">
        <f t="shared" ca="1" si="6"/>
        <v/>
      </c>
      <c r="AL10" s="74" t="str">
        <f t="shared" ca="1" si="14"/>
        <v/>
      </c>
      <c r="AM10" s="74" t="str">
        <f t="shared" ca="1" si="14"/>
        <v/>
      </c>
      <c r="AN10" s="86" t="str">
        <f t="shared" ca="1" si="8"/>
        <v/>
      </c>
      <c r="AO10" s="86" t="str">
        <f t="shared" ca="1" si="8"/>
        <v/>
      </c>
      <c r="AP10" s="89" t="str">
        <f t="shared" ca="1" si="11"/>
        <v/>
      </c>
      <c r="AQ10" s="86" t="str">
        <f t="shared" ca="1" si="8"/>
        <v/>
      </c>
      <c r="AR10" s="86" t="str">
        <f t="shared" ca="1" si="8"/>
        <v/>
      </c>
      <c r="AS10" s="86" t="str">
        <f t="shared" ca="1" si="8"/>
        <v/>
      </c>
      <c r="AT10" s="89" t="str">
        <f t="shared" ca="1" si="17"/>
        <v/>
      </c>
      <c r="AU10" s="86" t="str">
        <f t="shared" ca="1" si="15"/>
        <v/>
      </c>
      <c r="AV10" s="403"/>
      <c r="AW10" s="403"/>
    </row>
    <row r="11" spans="1:49">
      <c r="A11" s="402">
        <f>A9+1</f>
        <v>5</v>
      </c>
      <c r="B11" s="70">
        <f>IF(ISNA(MATCH($A11,Score!A$3:A$52,0)),"",MATCH($A11,Score!A$3:A$52,0)+ROW(Score!A$2))</f>
        <v>11</v>
      </c>
      <c r="C11" s="704" t="str">
        <f t="shared" ca="1" si="0"/>
        <v>4CE</v>
      </c>
      <c r="D11" s="70">
        <f t="shared" ca="1" si="0"/>
        <v>0</v>
      </c>
      <c r="E11" s="402">
        <f ca="1">IF(B11="","",SUM(D11,D12))</f>
        <v>0</v>
      </c>
      <c r="F11" s="402">
        <f ca="1">IF(B11="","",E11-AD11)</f>
        <v>0</v>
      </c>
      <c r="G11" s="87" t="str">
        <f ca="1">IF($B11="","",IF(ISBLANK(INDIRECT(ADDRESS($B11,G$1,,,"Score"))),"",1))</f>
        <v/>
      </c>
      <c r="H11" s="87">
        <f ca="1">IF($B11="","",IF(ISBLANK(INDIRECT(ADDRESS($B11,H$1,,,"Score"))),"",1))</f>
        <v>1</v>
      </c>
      <c r="I11" s="85">
        <f ca="1">IF(H11=1,F11,"")</f>
        <v>0</v>
      </c>
      <c r="J11" s="87">
        <f t="shared" ca="1" si="1"/>
        <v>1</v>
      </c>
      <c r="K11" s="87" t="str">
        <f t="shared" ca="1" si="1"/>
        <v/>
      </c>
      <c r="L11" s="87" t="str">
        <f t="shared" ca="1" si="1"/>
        <v/>
      </c>
      <c r="M11" s="70">
        <f t="shared" ca="1" si="2"/>
        <v>1</v>
      </c>
      <c r="N11" s="70">
        <f t="shared" ca="1" si="2"/>
        <v>0</v>
      </c>
      <c r="O11" s="87">
        <f t="shared" ca="1" si="2"/>
        <v>0</v>
      </c>
      <c r="P11" s="87">
        <f t="shared" ca="1" si="2"/>
        <v>0</v>
      </c>
      <c r="Q11" s="85">
        <f t="shared" ca="1" si="10"/>
        <v>0</v>
      </c>
      <c r="R11" s="87">
        <f t="shared" ca="1" si="2"/>
        <v>0</v>
      </c>
      <c r="S11" s="87">
        <f t="shared" ca="1" si="2"/>
        <v>0</v>
      </c>
      <c r="T11" s="87">
        <f t="shared" ca="1" si="2"/>
        <v>0</v>
      </c>
      <c r="U11" s="85">
        <f t="shared" ca="1" si="16"/>
        <v>0</v>
      </c>
      <c r="V11" s="87">
        <f t="shared" ca="1" si="12"/>
        <v>0</v>
      </c>
      <c r="W11" s="404" t="str">
        <f ca="1">IF(ISNA(MATCH($A11,'Jam Timer'!A$9:A$33,0)),"",INDIRECT(ADDRESS(MATCH($A11,'Jam Timer'!A$9:A$33,0)+ROW('Jam Timer'!A$8),W$1,,,"Jam Timer")))</f>
        <v/>
      </c>
      <c r="X11" s="404" t="str">
        <f ca="1">IF(OR(W11="",W11=0),"",60*E11/W11)</f>
        <v/>
      </c>
      <c r="Z11" s="402">
        <f>Z9+1</f>
        <v>5</v>
      </c>
      <c r="AA11" s="70">
        <f>IF(ISNA(MATCH($Z11,Score!AL$3:AL$52,0)),"",MATCH($Z11,Score!AL$3:AL$52,0)++ROW(Score!AL$2))</f>
        <v>11</v>
      </c>
      <c r="AB11" s="70" t="str">
        <f t="shared" ca="1" si="13"/>
        <v>5X5</v>
      </c>
      <c r="AC11" s="70">
        <f t="shared" ca="1" si="13"/>
        <v>0</v>
      </c>
      <c r="AD11" s="402">
        <f ca="1">IF(AA11="","",SUM(AC11,AC12))</f>
        <v>0</v>
      </c>
      <c r="AE11" s="402">
        <f ca="1">IF(AA11="","",AD11-E11)</f>
        <v>0</v>
      </c>
      <c r="AF11" s="87" t="str">
        <f ca="1">IF($AA11="","",IF(ISBLANK(INDIRECT(ADDRESS($AA11,AF$1,,,"Score"))),"",1))</f>
        <v/>
      </c>
      <c r="AG11" s="87" t="str">
        <f ca="1">IF($AA11="","",IF(ISBLANK(INDIRECT(ADDRESS($AA11,AG$1,,,"Score"))),"",1))</f>
        <v/>
      </c>
      <c r="AH11" s="85" t="str">
        <f ca="1">IF(AG11=1,AE11,"")</f>
        <v/>
      </c>
      <c r="AI11" s="87" t="str">
        <f t="shared" ca="1" si="5"/>
        <v/>
      </c>
      <c r="AJ11" s="87" t="str">
        <f t="shared" ca="1" si="6"/>
        <v/>
      </c>
      <c r="AK11" s="87" t="str">
        <f t="shared" ca="1" si="6"/>
        <v/>
      </c>
      <c r="AL11" s="70">
        <f t="shared" ca="1" si="14"/>
        <v>1</v>
      </c>
      <c r="AM11" s="70">
        <f t="shared" ca="1" si="14"/>
        <v>0</v>
      </c>
      <c r="AN11" s="87">
        <f t="shared" ca="1" si="8"/>
        <v>0</v>
      </c>
      <c r="AO11" s="87">
        <f t="shared" ca="1" si="8"/>
        <v>0</v>
      </c>
      <c r="AP11" s="85">
        <f t="shared" ca="1" si="11"/>
        <v>0</v>
      </c>
      <c r="AQ11" s="87">
        <f t="shared" ca="1" si="8"/>
        <v>0</v>
      </c>
      <c r="AR11" s="87">
        <f t="shared" ca="1" si="8"/>
        <v>0</v>
      </c>
      <c r="AS11" s="87">
        <f t="shared" ca="1" si="8"/>
        <v>0</v>
      </c>
      <c r="AT11" s="85">
        <f t="shared" ca="1" si="17"/>
        <v>0</v>
      </c>
      <c r="AU11" s="87">
        <f t="shared" ca="1" si="15"/>
        <v>0</v>
      </c>
      <c r="AV11" s="404" t="str">
        <f ca="1">W11</f>
        <v/>
      </c>
      <c r="AW11" s="404" t="str">
        <f ca="1">IF(OR(AV11="",AV11=0),"",60*AD11/AV11)</f>
        <v/>
      </c>
    </row>
    <row r="12" spans="1:49">
      <c r="A12" s="402"/>
      <c r="B12" s="70" t="str">
        <f ca="1">IF($B11="","",IF(INDIRECT(ADDRESS($B11+2,C$1-1,,,"Score"))="SP",$B11+2,""))</f>
        <v/>
      </c>
      <c r="C12" s="704" t="str">
        <f t="shared" ca="1" si="0"/>
        <v/>
      </c>
      <c r="D12" s="70" t="str">
        <f t="shared" ca="1" si="0"/>
        <v/>
      </c>
      <c r="E12" s="402"/>
      <c r="F12" s="402"/>
      <c r="G12" s="87"/>
      <c r="H12" s="87"/>
      <c r="I12" s="85"/>
      <c r="J12" s="87" t="str">
        <f t="shared" ca="1" si="1"/>
        <v/>
      </c>
      <c r="K12" s="87" t="str">
        <f t="shared" ca="1" si="1"/>
        <v/>
      </c>
      <c r="L12" s="87" t="str">
        <f t="shared" ca="1" si="1"/>
        <v/>
      </c>
      <c r="M12" s="70" t="str">
        <f t="shared" ca="1" si="2"/>
        <v/>
      </c>
      <c r="N12" s="70" t="str">
        <f t="shared" ca="1" si="2"/>
        <v/>
      </c>
      <c r="O12" s="87" t="str">
        <f t="shared" ca="1" si="2"/>
        <v/>
      </c>
      <c r="P12" s="87" t="str">
        <f t="shared" ca="1" si="2"/>
        <v/>
      </c>
      <c r="Q12" s="85" t="str">
        <f t="shared" ca="1" si="10"/>
        <v/>
      </c>
      <c r="R12" s="87" t="str">
        <f t="shared" ca="1" si="2"/>
        <v/>
      </c>
      <c r="S12" s="87" t="str">
        <f t="shared" ca="1" si="2"/>
        <v/>
      </c>
      <c r="T12" s="87" t="str">
        <f t="shared" ca="1" si="2"/>
        <v/>
      </c>
      <c r="U12" s="85" t="str">
        <f t="shared" ca="1" si="16"/>
        <v/>
      </c>
      <c r="V12" s="87" t="str">
        <f t="shared" ca="1" si="12"/>
        <v/>
      </c>
      <c r="W12" s="404"/>
      <c r="X12" s="404"/>
      <c r="Z12" s="402"/>
      <c r="AA12" s="70" t="str">
        <f ca="1">IF($AA11="","",IF(INDIRECT(ADDRESS($AA11+2,AB$1-1,,,"Score"))="SP",$AA11+2,""))</f>
        <v/>
      </c>
      <c r="AB12" s="70" t="str">
        <f t="shared" ca="1" si="13"/>
        <v/>
      </c>
      <c r="AC12" s="70" t="str">
        <f t="shared" ca="1" si="13"/>
        <v/>
      </c>
      <c r="AD12" s="402"/>
      <c r="AE12" s="402"/>
      <c r="AF12" s="87"/>
      <c r="AG12" s="87"/>
      <c r="AH12" s="85"/>
      <c r="AI12" s="87" t="str">
        <f t="shared" ca="1" si="5"/>
        <v/>
      </c>
      <c r="AJ12" s="87" t="str">
        <f t="shared" ca="1" si="6"/>
        <v/>
      </c>
      <c r="AK12" s="87" t="str">
        <f t="shared" ca="1" si="6"/>
        <v/>
      </c>
      <c r="AL12" s="70" t="str">
        <f t="shared" ca="1" si="14"/>
        <v/>
      </c>
      <c r="AM12" s="70" t="str">
        <f t="shared" ca="1" si="14"/>
        <v/>
      </c>
      <c r="AN12" s="87" t="str">
        <f t="shared" ca="1" si="8"/>
        <v/>
      </c>
      <c r="AO12" s="87" t="str">
        <f t="shared" ca="1" si="8"/>
        <v/>
      </c>
      <c r="AP12" s="85" t="str">
        <f t="shared" ca="1" si="11"/>
        <v/>
      </c>
      <c r="AQ12" s="87" t="str">
        <f t="shared" ca="1" si="8"/>
        <v/>
      </c>
      <c r="AR12" s="87" t="str">
        <f t="shared" ca="1" si="8"/>
        <v/>
      </c>
      <c r="AS12" s="87" t="str">
        <f t="shared" ca="1" si="8"/>
        <v/>
      </c>
      <c r="AT12" s="85" t="str">
        <f t="shared" ca="1" si="17"/>
        <v/>
      </c>
      <c r="AU12" s="87" t="str">
        <f t="shared" ca="1" si="15"/>
        <v/>
      </c>
      <c r="AV12" s="404"/>
      <c r="AW12" s="404"/>
    </row>
    <row r="13" spans="1:49">
      <c r="A13" s="403">
        <f>A11+1</f>
        <v>6</v>
      </c>
      <c r="B13" s="74">
        <f>IF(ISNA(MATCH($A13,Score!A$3:A$52,0)),"",MATCH($A13,Score!A$3:A$52,0)+ROW(Score!A$2))</f>
        <v>13</v>
      </c>
      <c r="C13" s="705" t="str">
        <f t="shared" ca="1" si="0"/>
        <v>64</v>
      </c>
      <c r="D13" s="74">
        <f t="shared" ca="1" si="0"/>
        <v>0</v>
      </c>
      <c r="E13" s="403">
        <f ca="1">IF(B13="","",SUM(D13,D14))</f>
        <v>0</v>
      </c>
      <c r="F13" s="403">
        <f ca="1">IF(B13="","",E13-AD13)</f>
        <v>-7</v>
      </c>
      <c r="G13" s="86" t="str">
        <f ca="1">IF($B13="","",IF(ISBLANK(INDIRECT(ADDRESS($B13,G$1,,,"Score"))),"",1))</f>
        <v/>
      </c>
      <c r="H13" s="86" t="str">
        <f ca="1">IF($B13="","",IF(ISBLANK(INDIRECT(ADDRESS($B13,H$1,,,"Score"))),"",1))</f>
        <v/>
      </c>
      <c r="I13" s="89" t="str">
        <f ca="1">IF(H13=1,F13,"")</f>
        <v/>
      </c>
      <c r="J13" s="86" t="str">
        <f t="shared" ca="1" si="1"/>
        <v/>
      </c>
      <c r="K13" s="86" t="str">
        <f t="shared" ca="1" si="1"/>
        <v/>
      </c>
      <c r="L13" s="86">
        <f t="shared" ca="1" si="1"/>
        <v>1</v>
      </c>
      <c r="M13" s="74">
        <f t="shared" ca="1" si="2"/>
        <v>0</v>
      </c>
      <c r="N13" s="74">
        <f t="shared" ca="1" si="2"/>
        <v>0</v>
      </c>
      <c r="O13" s="86">
        <f t="shared" ca="1" si="2"/>
        <v>0</v>
      </c>
      <c r="P13" s="86">
        <f t="shared" ca="1" si="2"/>
        <v>0</v>
      </c>
      <c r="Q13" s="89">
        <f t="shared" ca="1" si="10"/>
        <v>0</v>
      </c>
      <c r="R13" s="86">
        <f t="shared" ca="1" si="2"/>
        <v>0</v>
      </c>
      <c r="S13" s="86">
        <f t="shared" ca="1" si="2"/>
        <v>0</v>
      </c>
      <c r="T13" s="86">
        <f t="shared" ca="1" si="2"/>
        <v>0</v>
      </c>
      <c r="U13" s="89">
        <f t="shared" ca="1" si="16"/>
        <v>0</v>
      </c>
      <c r="V13" s="86" t="str">
        <f t="shared" ca="1" si="12"/>
        <v/>
      </c>
      <c r="W13" s="403" t="str">
        <f ca="1">IF(ISNA(MATCH($A13,'Jam Timer'!A$9:A$33,0)),"",INDIRECT(ADDRESS(MATCH($A13,'Jam Timer'!A$9:A$33,0)+ROW('Jam Timer'!A$8),W$1,,,"Jam Timer")))</f>
        <v/>
      </c>
      <c r="X13" s="403" t="str">
        <f ca="1">IF(OR(W13="",W13=0),"",60*E13/W13)</f>
        <v/>
      </c>
      <c r="Z13" s="403">
        <f>Z11+1</f>
        <v>6</v>
      </c>
      <c r="AA13" s="74">
        <f>IF(ISNA(MATCH($Z13,Score!AL$3:AL$52,0)),"",MATCH($Z13,Score!AL$3:AL$52,0)++ROW(Score!AL$2))</f>
        <v>13</v>
      </c>
      <c r="AB13" s="74" t="str">
        <f t="shared" ca="1" si="13"/>
        <v>21</v>
      </c>
      <c r="AC13" s="74">
        <f t="shared" ca="1" si="13"/>
        <v>7</v>
      </c>
      <c r="AD13" s="403">
        <f ca="1">IF(AA13="","",SUM(AC13,AC14))</f>
        <v>7</v>
      </c>
      <c r="AE13" s="403">
        <f ca="1">IF(AA13="","",AD13-E13)</f>
        <v>7</v>
      </c>
      <c r="AF13" s="86" t="str">
        <f ca="1">IF($AA13="","",IF(ISBLANK(INDIRECT(ADDRESS($AA13,AF$1,,,"Score"))),"",1))</f>
        <v/>
      </c>
      <c r="AG13" s="86">
        <f ca="1">IF($AA13="","",IF(ISBLANK(INDIRECT(ADDRESS($AA13,AG$1,,,"Score"))),"",1))</f>
        <v>1</v>
      </c>
      <c r="AH13" s="89">
        <f ca="1">IF(AG13=1,AE13,"")</f>
        <v>7</v>
      </c>
      <c r="AI13" s="86" t="str">
        <f t="shared" ca="1" si="5"/>
        <v/>
      </c>
      <c r="AJ13" s="86" t="str">
        <f t="shared" ca="1" si="6"/>
        <v/>
      </c>
      <c r="AK13" s="86" t="str">
        <f t="shared" ca="1" si="6"/>
        <v/>
      </c>
      <c r="AL13" s="74">
        <f t="shared" ca="1" si="14"/>
        <v>2</v>
      </c>
      <c r="AM13" s="74">
        <f t="shared" ca="1" si="14"/>
        <v>0</v>
      </c>
      <c r="AN13" s="86">
        <f t="shared" ca="1" si="8"/>
        <v>0</v>
      </c>
      <c r="AO13" s="86">
        <f t="shared" ca="1" si="8"/>
        <v>0</v>
      </c>
      <c r="AP13" s="89">
        <f t="shared" ca="1" si="11"/>
        <v>0</v>
      </c>
      <c r="AQ13" s="86">
        <f t="shared" ca="1" si="8"/>
        <v>0</v>
      </c>
      <c r="AR13" s="86">
        <f t="shared" ca="1" si="8"/>
        <v>0</v>
      </c>
      <c r="AS13" s="86">
        <f t="shared" ca="1" si="8"/>
        <v>0</v>
      </c>
      <c r="AT13" s="89">
        <f t="shared" ca="1" si="17"/>
        <v>0</v>
      </c>
      <c r="AU13" s="86">
        <f t="shared" ca="1" si="15"/>
        <v>0</v>
      </c>
      <c r="AV13" s="403" t="str">
        <f ca="1">W13</f>
        <v/>
      </c>
      <c r="AW13" s="403" t="str">
        <f ca="1">IF(OR(AV13="",AV13=0),"",60*AD13/AV13)</f>
        <v/>
      </c>
    </row>
    <row r="14" spans="1:49">
      <c r="A14" s="403"/>
      <c r="B14" s="74" t="str">
        <f ca="1">IF($B13="","",IF(INDIRECT(ADDRESS($B13+2,C$1-1,,,"Score"))="SP",$B13+2,""))</f>
        <v/>
      </c>
      <c r="C14" s="705" t="str">
        <f t="shared" ca="1" si="0"/>
        <v/>
      </c>
      <c r="D14" s="74" t="str">
        <f t="shared" ca="1" si="0"/>
        <v/>
      </c>
      <c r="E14" s="403"/>
      <c r="F14" s="403"/>
      <c r="G14" s="86"/>
      <c r="H14" s="91"/>
      <c r="I14" s="89"/>
      <c r="J14" s="86" t="str">
        <f t="shared" ca="1" si="1"/>
        <v/>
      </c>
      <c r="K14" s="86" t="str">
        <f t="shared" ca="1" si="1"/>
        <v/>
      </c>
      <c r="L14" s="86" t="str">
        <f t="shared" ca="1" si="1"/>
        <v/>
      </c>
      <c r="M14" s="74" t="str">
        <f t="shared" ca="1" si="2"/>
        <v/>
      </c>
      <c r="N14" s="74" t="str">
        <f t="shared" ca="1" si="2"/>
        <v/>
      </c>
      <c r="O14" s="86" t="str">
        <f t="shared" ca="1" si="2"/>
        <v/>
      </c>
      <c r="P14" s="86" t="str">
        <f t="shared" ca="1" si="2"/>
        <v/>
      </c>
      <c r="Q14" s="89" t="str">
        <f t="shared" ca="1" si="10"/>
        <v/>
      </c>
      <c r="R14" s="86" t="str">
        <f t="shared" ca="1" si="2"/>
        <v/>
      </c>
      <c r="S14" s="86" t="str">
        <f t="shared" ca="1" si="2"/>
        <v/>
      </c>
      <c r="T14" s="86" t="str">
        <f t="shared" ca="1" si="2"/>
        <v/>
      </c>
      <c r="U14" s="89" t="str">
        <f t="shared" ca="1" si="16"/>
        <v/>
      </c>
      <c r="V14" s="86" t="str">
        <f t="shared" ca="1" si="12"/>
        <v/>
      </c>
      <c r="W14" s="403"/>
      <c r="X14" s="403"/>
      <c r="Z14" s="403"/>
      <c r="AA14" s="74" t="str">
        <f ca="1">IF($AA13="","",IF(INDIRECT(ADDRESS($AA13+2,AB$1-1,,,"Score"))="SP",$AA13+2,""))</f>
        <v/>
      </c>
      <c r="AB14" s="74" t="str">
        <f t="shared" ca="1" si="13"/>
        <v/>
      </c>
      <c r="AC14" s="74" t="str">
        <f t="shared" ca="1" si="13"/>
        <v/>
      </c>
      <c r="AD14" s="403"/>
      <c r="AE14" s="403"/>
      <c r="AF14" s="86"/>
      <c r="AG14" s="91"/>
      <c r="AH14" s="89"/>
      <c r="AI14" s="86" t="str">
        <f t="shared" ca="1" si="5"/>
        <v/>
      </c>
      <c r="AJ14" s="86" t="str">
        <f t="shared" ca="1" si="6"/>
        <v/>
      </c>
      <c r="AK14" s="86" t="str">
        <f t="shared" ca="1" si="6"/>
        <v/>
      </c>
      <c r="AL14" s="74" t="str">
        <f t="shared" ca="1" si="14"/>
        <v/>
      </c>
      <c r="AM14" s="74" t="str">
        <f t="shared" ca="1" si="14"/>
        <v/>
      </c>
      <c r="AN14" s="86" t="str">
        <f t="shared" ca="1" si="8"/>
        <v/>
      </c>
      <c r="AO14" s="86" t="str">
        <f t="shared" ca="1" si="8"/>
        <v/>
      </c>
      <c r="AP14" s="89" t="str">
        <f t="shared" ca="1" si="11"/>
        <v/>
      </c>
      <c r="AQ14" s="86" t="str">
        <f t="shared" ca="1" si="8"/>
        <v/>
      </c>
      <c r="AR14" s="86" t="str">
        <f t="shared" ca="1" si="8"/>
        <v/>
      </c>
      <c r="AS14" s="86" t="str">
        <f t="shared" ca="1" si="8"/>
        <v/>
      </c>
      <c r="AT14" s="89" t="str">
        <f t="shared" ca="1" si="17"/>
        <v/>
      </c>
      <c r="AU14" s="86" t="str">
        <f t="shared" ca="1" si="15"/>
        <v/>
      </c>
      <c r="AV14" s="403"/>
      <c r="AW14" s="403"/>
    </row>
    <row r="15" spans="1:49">
      <c r="A15" s="402">
        <f>A13+1</f>
        <v>7</v>
      </c>
      <c r="B15" s="70">
        <f>IF(ISNA(MATCH($A15,Score!A$3:A$52,0)),"",MATCH($A15,Score!A$3:A$52,0)+ROW(Score!A$2))</f>
        <v>15</v>
      </c>
      <c r="C15" s="704" t="str">
        <f t="shared" ca="1" si="0"/>
        <v>64</v>
      </c>
      <c r="D15" s="70">
        <f t="shared" ca="1" si="0"/>
        <v>10</v>
      </c>
      <c r="E15" s="402">
        <f ca="1">IF(B15="","",SUM(D15,D16))</f>
        <v>10</v>
      </c>
      <c r="F15" s="402">
        <f ca="1">IF(B15="","",E15-AD15)</f>
        <v>6</v>
      </c>
      <c r="G15" s="87" t="str">
        <f ca="1">IF($B15="","",IF(ISBLANK(INDIRECT(ADDRESS($B15,G$1,,,"Score"))),"",1))</f>
        <v/>
      </c>
      <c r="H15" s="87" t="str">
        <f ca="1">IF($B15="","",IF(ISBLANK(INDIRECT(ADDRESS($B15,H$1,,,"Score"))),"",1))</f>
        <v/>
      </c>
      <c r="I15" s="85" t="str">
        <f ca="1">IF(H15=1,F15,"")</f>
        <v/>
      </c>
      <c r="J15" s="87" t="str">
        <f t="shared" ca="1" si="1"/>
        <v/>
      </c>
      <c r="K15" s="87" t="str">
        <f t="shared" ca="1" si="1"/>
        <v/>
      </c>
      <c r="L15" s="87" t="str">
        <f t="shared" ca="1" si="1"/>
        <v/>
      </c>
      <c r="M15" s="70">
        <f t="shared" ca="1" si="2"/>
        <v>2</v>
      </c>
      <c r="N15" s="70">
        <f t="shared" ca="1" si="2"/>
        <v>0</v>
      </c>
      <c r="O15" s="87">
        <f t="shared" ca="1" si="2"/>
        <v>0</v>
      </c>
      <c r="P15" s="87">
        <f t="shared" ca="1" si="2"/>
        <v>0</v>
      </c>
      <c r="Q15" s="85">
        <f t="shared" ca="1" si="10"/>
        <v>0</v>
      </c>
      <c r="R15" s="87">
        <f t="shared" ca="1" si="2"/>
        <v>0</v>
      </c>
      <c r="S15" s="87">
        <f t="shared" ca="1" si="2"/>
        <v>0</v>
      </c>
      <c r="T15" s="87">
        <f t="shared" ca="1" si="2"/>
        <v>0</v>
      </c>
      <c r="U15" s="85">
        <f t="shared" ca="1" si="16"/>
        <v>0</v>
      </c>
      <c r="V15" s="87">
        <f t="shared" ca="1" si="12"/>
        <v>0</v>
      </c>
      <c r="W15" s="404" t="str">
        <f ca="1">IF(ISNA(MATCH($A15,'Jam Timer'!A$9:A$33,0)),"",INDIRECT(ADDRESS(MATCH($A15,'Jam Timer'!A$9:A$33,0)+ROW('Jam Timer'!A$8),W$1,,,"Jam Timer")))</f>
        <v/>
      </c>
      <c r="X15" s="404" t="str">
        <f ca="1">IF(OR(W15="",W15=0),"",60*E15/W15)</f>
        <v/>
      </c>
      <c r="Z15" s="402">
        <f>Z13+1</f>
        <v>7</v>
      </c>
      <c r="AA15" s="70">
        <f>IF(ISNA(MATCH($Z15,Score!AL$3:AL$52,0)),"",MATCH($Z15,Score!AL$3:AL$52,0)++ROW(Score!AL$2))</f>
        <v>15</v>
      </c>
      <c r="AB15" s="70" t="str">
        <f t="shared" ca="1" si="13"/>
        <v>11</v>
      </c>
      <c r="AC15" s="70">
        <f t="shared" ca="1" si="13"/>
        <v>4</v>
      </c>
      <c r="AD15" s="402">
        <f ca="1">IF(AA15="","",SUM(AC15,AC16))</f>
        <v>4</v>
      </c>
      <c r="AE15" s="402">
        <f ca="1">IF(AA15="","",AD15-E15)</f>
        <v>-6</v>
      </c>
      <c r="AF15" s="87">
        <f ca="1">IF($AA15="","",IF(ISBLANK(INDIRECT(ADDRESS($AA15,AF$1,,,"Score"))),"",1))</f>
        <v>1</v>
      </c>
      <c r="AG15" s="87">
        <f ca="1">IF($AA15="","",IF(ISBLANK(INDIRECT(ADDRESS($AA15,AG$1,,,"Score"))),"",1))</f>
        <v>1</v>
      </c>
      <c r="AH15" s="85">
        <f ca="1">IF(AG15=1,AE15,"")</f>
        <v>-6</v>
      </c>
      <c r="AI15" s="87" t="str">
        <f t="shared" ca="1" si="5"/>
        <v/>
      </c>
      <c r="AJ15" s="87" t="str">
        <f t="shared" ca="1" si="6"/>
        <v/>
      </c>
      <c r="AK15" s="87" t="str">
        <f t="shared" ca="1" si="6"/>
        <v/>
      </c>
      <c r="AL15" s="70">
        <f t="shared" ca="1" si="14"/>
        <v>1</v>
      </c>
      <c r="AM15" s="70">
        <f t="shared" ca="1" si="14"/>
        <v>0</v>
      </c>
      <c r="AN15" s="87">
        <f t="shared" ca="1" si="8"/>
        <v>0</v>
      </c>
      <c r="AO15" s="87">
        <f t="shared" ca="1" si="8"/>
        <v>0</v>
      </c>
      <c r="AP15" s="85">
        <f t="shared" ca="1" si="11"/>
        <v>0</v>
      </c>
      <c r="AQ15" s="87">
        <f t="shared" ca="1" si="8"/>
        <v>0</v>
      </c>
      <c r="AR15" s="87">
        <f t="shared" ca="1" si="8"/>
        <v>0</v>
      </c>
      <c r="AS15" s="87">
        <f t="shared" ca="1" si="8"/>
        <v>0</v>
      </c>
      <c r="AT15" s="85">
        <f t="shared" ca="1" si="17"/>
        <v>0</v>
      </c>
      <c r="AU15" s="87">
        <f t="shared" ca="1" si="15"/>
        <v>0</v>
      </c>
      <c r="AV15" s="404" t="str">
        <f ca="1">W15</f>
        <v/>
      </c>
      <c r="AW15" s="404" t="str">
        <f ca="1">IF(OR(AV15="",AV15=0),"",60*AD15/AV15)</f>
        <v/>
      </c>
    </row>
    <row r="16" spans="1:49">
      <c r="A16" s="402"/>
      <c r="B16" s="70" t="str">
        <f ca="1">IF($B15="","",IF(INDIRECT(ADDRESS($B15+2,C$1-1,,,"Score"))="SP",$B15+2,""))</f>
        <v/>
      </c>
      <c r="C16" s="704" t="str">
        <f t="shared" ca="1" si="0"/>
        <v/>
      </c>
      <c r="D16" s="70" t="str">
        <f t="shared" ca="1" si="0"/>
        <v/>
      </c>
      <c r="E16" s="402"/>
      <c r="F16" s="402"/>
      <c r="G16" s="87"/>
      <c r="H16" s="87"/>
      <c r="I16" s="85"/>
      <c r="J16" s="87" t="str">
        <f t="shared" ca="1" si="1"/>
        <v/>
      </c>
      <c r="K16" s="87" t="str">
        <f t="shared" ca="1" si="1"/>
        <v/>
      </c>
      <c r="L16" s="87" t="str">
        <f t="shared" ca="1" si="1"/>
        <v/>
      </c>
      <c r="M16" s="70" t="str">
        <f t="shared" ca="1" si="2"/>
        <v/>
      </c>
      <c r="N16" s="70" t="str">
        <f t="shared" ca="1" si="2"/>
        <v/>
      </c>
      <c r="O16" s="87" t="str">
        <f t="shared" ca="1" si="2"/>
        <v/>
      </c>
      <c r="P16" s="87" t="str">
        <f t="shared" ca="1" si="2"/>
        <v/>
      </c>
      <c r="Q16" s="85" t="str">
        <f t="shared" ca="1" si="10"/>
        <v/>
      </c>
      <c r="R16" s="87" t="str">
        <f t="shared" ca="1" si="2"/>
        <v/>
      </c>
      <c r="S16" s="87" t="str">
        <f t="shared" ca="1" si="2"/>
        <v/>
      </c>
      <c r="T16" s="87" t="str">
        <f t="shared" ca="1" si="2"/>
        <v/>
      </c>
      <c r="U16" s="85" t="str">
        <f t="shared" ca="1" si="16"/>
        <v/>
      </c>
      <c r="V16" s="87" t="str">
        <f t="shared" ca="1" si="12"/>
        <v/>
      </c>
      <c r="W16" s="404"/>
      <c r="X16" s="404"/>
      <c r="Z16" s="402"/>
      <c r="AA16" s="70" t="str">
        <f ca="1">IF($AA15="","",IF(INDIRECT(ADDRESS($AA15+2,AB$1-1,,,"Score"))="SP",$AA15+2,""))</f>
        <v/>
      </c>
      <c r="AB16" s="70" t="str">
        <f t="shared" ca="1" si="13"/>
        <v/>
      </c>
      <c r="AC16" s="70" t="str">
        <f t="shared" ca="1" si="13"/>
        <v/>
      </c>
      <c r="AD16" s="402"/>
      <c r="AE16" s="402"/>
      <c r="AF16" s="87"/>
      <c r="AG16" s="87"/>
      <c r="AH16" s="85"/>
      <c r="AI16" s="87" t="str">
        <f t="shared" ca="1" si="5"/>
        <v/>
      </c>
      <c r="AJ16" s="87" t="str">
        <f t="shared" ca="1" si="6"/>
        <v/>
      </c>
      <c r="AK16" s="87" t="str">
        <f t="shared" ca="1" si="6"/>
        <v/>
      </c>
      <c r="AL16" s="70" t="str">
        <f t="shared" ca="1" si="14"/>
        <v/>
      </c>
      <c r="AM16" s="70" t="str">
        <f t="shared" ca="1" si="14"/>
        <v/>
      </c>
      <c r="AN16" s="87" t="str">
        <f t="shared" ca="1" si="8"/>
        <v/>
      </c>
      <c r="AO16" s="87" t="str">
        <f t="shared" ca="1" si="8"/>
        <v/>
      </c>
      <c r="AP16" s="85" t="str">
        <f t="shared" ca="1" si="11"/>
        <v/>
      </c>
      <c r="AQ16" s="87" t="str">
        <f t="shared" ca="1" si="8"/>
        <v/>
      </c>
      <c r="AR16" s="87" t="str">
        <f t="shared" ca="1" si="8"/>
        <v/>
      </c>
      <c r="AS16" s="87" t="str">
        <f t="shared" ca="1" si="8"/>
        <v/>
      </c>
      <c r="AT16" s="85" t="str">
        <f t="shared" ca="1" si="17"/>
        <v/>
      </c>
      <c r="AU16" s="87" t="str">
        <f t="shared" ca="1" si="15"/>
        <v/>
      </c>
      <c r="AV16" s="404"/>
      <c r="AW16" s="404"/>
    </row>
    <row r="17" spans="1:49">
      <c r="A17" s="403">
        <f>A15+1</f>
        <v>8</v>
      </c>
      <c r="B17" s="74">
        <f>IF(ISNA(MATCH($A17,Score!A$3:A$52,0)),"",MATCH($A17,Score!A$3:A$52,0)+ROW(Score!A$2))</f>
        <v>17</v>
      </c>
      <c r="C17" s="705" t="str">
        <f t="shared" ca="1" si="0"/>
        <v>4CE</v>
      </c>
      <c r="D17" s="74">
        <f t="shared" ca="1" si="0"/>
        <v>4</v>
      </c>
      <c r="E17" s="403">
        <f ca="1">IF(B17="","",SUM(D17,D18))</f>
        <v>4</v>
      </c>
      <c r="F17" s="403">
        <f ca="1">IF(B17="","",E17-AD17)</f>
        <v>4</v>
      </c>
      <c r="G17" s="86" t="str">
        <f ca="1">IF($B17="","",IF(ISBLANK(INDIRECT(ADDRESS($B17,G$1,,,"Score"))),"",1))</f>
        <v/>
      </c>
      <c r="H17" s="86">
        <f ca="1">IF($B17="","",IF(ISBLANK(INDIRECT(ADDRESS($B17,H$1,,,"Score"))),"",1))</f>
        <v>1</v>
      </c>
      <c r="I17" s="89">
        <f ca="1">IF(H17=1,F17,"")</f>
        <v>4</v>
      </c>
      <c r="J17" s="86">
        <f t="shared" ca="1" si="1"/>
        <v>1</v>
      </c>
      <c r="K17" s="86" t="str">
        <f t="shared" ca="1" si="1"/>
        <v/>
      </c>
      <c r="L17" s="86" t="str">
        <f t="shared" ca="1" si="1"/>
        <v/>
      </c>
      <c r="M17" s="74">
        <f t="shared" ca="1" si="2"/>
        <v>1</v>
      </c>
      <c r="N17" s="74">
        <f t="shared" ca="1" si="2"/>
        <v>0</v>
      </c>
      <c r="O17" s="86">
        <f t="shared" ca="1" si="2"/>
        <v>0</v>
      </c>
      <c r="P17" s="86">
        <f t="shared" ca="1" si="2"/>
        <v>0</v>
      </c>
      <c r="Q17" s="89">
        <f t="shared" ca="1" si="10"/>
        <v>0</v>
      </c>
      <c r="R17" s="86">
        <f t="shared" ca="1" si="2"/>
        <v>0</v>
      </c>
      <c r="S17" s="86">
        <f t="shared" ca="1" si="2"/>
        <v>0</v>
      </c>
      <c r="T17" s="86">
        <f t="shared" ca="1" si="2"/>
        <v>0</v>
      </c>
      <c r="U17" s="89">
        <f t="shared" ca="1" si="16"/>
        <v>0</v>
      </c>
      <c r="V17" s="86">
        <f t="shared" ca="1" si="12"/>
        <v>0</v>
      </c>
      <c r="W17" s="403" t="str">
        <f ca="1">IF(ISNA(MATCH($A17,'Jam Timer'!A$9:A$33,0)),"",INDIRECT(ADDRESS(MATCH($A17,'Jam Timer'!A$9:A$33,0)+ROW('Jam Timer'!A$8),W$1,,,"Jam Timer")))</f>
        <v/>
      </c>
      <c r="X17" s="403" t="str">
        <f ca="1">IF(OR(W17="",W17=0),"",60*E17/W17)</f>
        <v/>
      </c>
      <c r="Z17" s="403">
        <f>Z15+1</f>
        <v>8</v>
      </c>
      <c r="AA17" s="74">
        <f>IF(ISNA(MATCH($Z17,Score!AL$3:AL$52,0)),"",MATCH($Z17,Score!AL$3:AL$52,0)++ROW(Score!AL$2))</f>
        <v>17</v>
      </c>
      <c r="AB17" s="74" t="str">
        <f t="shared" ca="1" si="13"/>
        <v>H1</v>
      </c>
      <c r="AC17" s="74">
        <f t="shared" ca="1" si="13"/>
        <v>0</v>
      </c>
      <c r="AD17" s="403">
        <f ca="1">IF(AA17="","",SUM(AC17,AC18))</f>
        <v>0</v>
      </c>
      <c r="AE17" s="403">
        <f ca="1">IF(AA17="","",AD17-E17)</f>
        <v>-4</v>
      </c>
      <c r="AF17" s="86" t="str">
        <f ca="1">IF($AA17="","",IF(ISBLANK(INDIRECT(ADDRESS($AA17,AF$1,,,"Score"))),"",1))</f>
        <v/>
      </c>
      <c r="AG17" s="86" t="str">
        <f ca="1">IF($AA17="","",IF(ISBLANK(INDIRECT(ADDRESS($AA17,AG$1,,,"Score"))),"",1))</f>
        <v/>
      </c>
      <c r="AH17" s="89" t="str">
        <f ca="1">IF(AG17=1,AE17,"")</f>
        <v/>
      </c>
      <c r="AI17" s="86" t="str">
        <f t="shared" ca="1" si="5"/>
        <v/>
      </c>
      <c r="AJ17" s="86" t="str">
        <f t="shared" ca="1" si="6"/>
        <v/>
      </c>
      <c r="AK17" s="86" t="str">
        <f t="shared" ca="1" si="6"/>
        <v/>
      </c>
      <c r="AL17" s="74">
        <f t="shared" ca="1" si="14"/>
        <v>1</v>
      </c>
      <c r="AM17" s="74">
        <f t="shared" ca="1" si="14"/>
        <v>0</v>
      </c>
      <c r="AN17" s="86">
        <f t="shared" ca="1" si="8"/>
        <v>0</v>
      </c>
      <c r="AO17" s="86">
        <f t="shared" ca="1" si="8"/>
        <v>0</v>
      </c>
      <c r="AP17" s="89">
        <f t="shared" ca="1" si="11"/>
        <v>0</v>
      </c>
      <c r="AQ17" s="86">
        <f t="shared" ca="1" si="8"/>
        <v>0</v>
      </c>
      <c r="AR17" s="86">
        <f t="shared" ca="1" si="8"/>
        <v>0</v>
      </c>
      <c r="AS17" s="86">
        <f t="shared" ca="1" si="8"/>
        <v>0</v>
      </c>
      <c r="AT17" s="89">
        <f t="shared" ca="1" si="17"/>
        <v>0</v>
      </c>
      <c r="AU17" s="86">
        <f t="shared" ca="1" si="15"/>
        <v>0</v>
      </c>
      <c r="AV17" s="403" t="str">
        <f ca="1">W17</f>
        <v/>
      </c>
      <c r="AW17" s="403" t="str">
        <f ca="1">IF(OR(AV17="",AV17=0),"",60*AD17/AV17)</f>
        <v/>
      </c>
    </row>
    <row r="18" spans="1:49">
      <c r="A18" s="403"/>
      <c r="B18" s="74" t="str">
        <f ca="1">IF($B17="","",IF(INDIRECT(ADDRESS($B17+2,C$1-1,,,"Score"))="SP",$B17+2,""))</f>
        <v/>
      </c>
      <c r="C18" s="705" t="str">
        <f t="shared" ca="1" si="0"/>
        <v/>
      </c>
      <c r="D18" s="74" t="str">
        <f t="shared" ca="1" si="0"/>
        <v/>
      </c>
      <c r="E18" s="403"/>
      <c r="F18" s="403"/>
      <c r="G18" s="86"/>
      <c r="H18" s="91"/>
      <c r="I18" s="89"/>
      <c r="J18" s="86" t="str">
        <f t="shared" ca="1" si="1"/>
        <v/>
      </c>
      <c r="K18" s="86" t="str">
        <f t="shared" ca="1" si="1"/>
        <v/>
      </c>
      <c r="L18" s="86" t="str">
        <f t="shared" ca="1" si="1"/>
        <v/>
      </c>
      <c r="M18" s="74" t="str">
        <f t="shared" ca="1" si="2"/>
        <v/>
      </c>
      <c r="N18" s="74" t="str">
        <f t="shared" ca="1" si="2"/>
        <v/>
      </c>
      <c r="O18" s="86" t="str">
        <f t="shared" ca="1" si="2"/>
        <v/>
      </c>
      <c r="P18" s="86" t="str">
        <f t="shared" ca="1" si="2"/>
        <v/>
      </c>
      <c r="Q18" s="89" t="str">
        <f t="shared" ca="1" si="10"/>
        <v/>
      </c>
      <c r="R18" s="86" t="str">
        <f t="shared" ca="1" si="2"/>
        <v/>
      </c>
      <c r="S18" s="86" t="str">
        <f t="shared" ca="1" si="2"/>
        <v/>
      </c>
      <c r="T18" s="86" t="str">
        <f t="shared" ca="1" si="2"/>
        <v/>
      </c>
      <c r="U18" s="89" t="str">
        <f t="shared" ca="1" si="16"/>
        <v/>
      </c>
      <c r="V18" s="86" t="str">
        <f t="shared" ca="1" si="12"/>
        <v/>
      </c>
      <c r="W18" s="403"/>
      <c r="X18" s="403"/>
      <c r="Z18" s="403"/>
      <c r="AA18" s="74" t="str">
        <f ca="1">IF($AA17="","",IF(INDIRECT(ADDRESS($AA17+2,AB$1-1,,,"Score"))="SP",$AA17+2,""))</f>
        <v/>
      </c>
      <c r="AB18" s="74" t="str">
        <f t="shared" ca="1" si="13"/>
        <v/>
      </c>
      <c r="AC18" s="74" t="str">
        <f t="shared" ca="1" si="13"/>
        <v/>
      </c>
      <c r="AD18" s="403"/>
      <c r="AE18" s="403"/>
      <c r="AF18" s="86"/>
      <c r="AG18" s="91"/>
      <c r="AH18" s="89"/>
      <c r="AI18" s="86" t="str">
        <f t="shared" ca="1" si="5"/>
        <v/>
      </c>
      <c r="AJ18" s="86" t="str">
        <f t="shared" ca="1" si="6"/>
        <v/>
      </c>
      <c r="AK18" s="86" t="str">
        <f t="shared" ca="1" si="6"/>
        <v/>
      </c>
      <c r="AL18" s="74" t="str">
        <f t="shared" ca="1" si="14"/>
        <v/>
      </c>
      <c r="AM18" s="74" t="str">
        <f t="shared" ca="1" si="14"/>
        <v/>
      </c>
      <c r="AN18" s="86" t="str">
        <f t="shared" ca="1" si="8"/>
        <v/>
      </c>
      <c r="AO18" s="86" t="str">
        <f t="shared" ca="1" si="8"/>
        <v/>
      </c>
      <c r="AP18" s="89" t="str">
        <f t="shared" ca="1" si="11"/>
        <v/>
      </c>
      <c r="AQ18" s="86" t="str">
        <f t="shared" ca="1" si="8"/>
        <v/>
      </c>
      <c r="AR18" s="86" t="str">
        <f t="shared" ca="1" si="8"/>
        <v/>
      </c>
      <c r="AS18" s="86" t="str">
        <f t="shared" ca="1" si="8"/>
        <v/>
      </c>
      <c r="AT18" s="89" t="str">
        <f t="shared" ca="1" si="17"/>
        <v/>
      </c>
      <c r="AU18" s="86" t="str">
        <f t="shared" ca="1" si="15"/>
        <v/>
      </c>
      <c r="AV18" s="403"/>
      <c r="AW18" s="403"/>
    </row>
    <row r="19" spans="1:49">
      <c r="A19" s="402">
        <f>A17+1</f>
        <v>9</v>
      </c>
      <c r="B19" s="70">
        <f>IF(ISNA(MATCH($A19,Score!A$3:A$52,0)),"",MATCH($A19,Score!A$3:A$52,0)+ROW(Score!A$2))</f>
        <v>19</v>
      </c>
      <c r="C19" s="704" t="str">
        <f t="shared" ref="C19:D51" ca="1" si="18">IF($B19="","",INDIRECT(ADDRESS($B19,C$1,,,"Score")))</f>
        <v>303</v>
      </c>
      <c r="D19" s="70">
        <f t="shared" ca="1" si="18"/>
        <v>20</v>
      </c>
      <c r="E19" s="402">
        <f ca="1">IF(B19="","",SUM(D19,D20))</f>
        <v>20</v>
      </c>
      <c r="F19" s="402">
        <f ca="1">IF(B19="","",E19-AD19)</f>
        <v>20</v>
      </c>
      <c r="G19" s="87" t="str">
        <f ca="1">IF($B19="","",IF(ISBLANK(INDIRECT(ADDRESS($B19,G$1,,,"Score"))),"",1))</f>
        <v/>
      </c>
      <c r="H19" s="87">
        <f ca="1">IF($B19="","",IF(ISBLANK(INDIRECT(ADDRESS($B19,H$1,,,"Score"))),"",1))</f>
        <v>1</v>
      </c>
      <c r="I19" s="85">
        <f ca="1">IF(H19=1,F19,"")</f>
        <v>20</v>
      </c>
      <c r="J19" s="87">
        <f t="shared" ref="J19:L51" ca="1" si="19">IF($B19="","",IF(ISBLANK(INDIRECT(ADDRESS($B19,J$1,,,"Score"))),"",1))</f>
        <v>1</v>
      </c>
      <c r="K19" s="87" t="str">
        <f t="shared" ca="1" si="19"/>
        <v/>
      </c>
      <c r="L19" s="87" t="str">
        <f t="shared" ca="1" si="19"/>
        <v/>
      </c>
      <c r="M19" s="70">
        <f t="shared" ref="M19:T51" ca="1" si="20">IF($B19="","",INDIRECT(ADDRESS($B19,M$1,,,"Score")))</f>
        <v>4</v>
      </c>
      <c r="N19" s="70">
        <f t="shared" ca="1" si="20"/>
        <v>0</v>
      </c>
      <c r="O19" s="87">
        <f t="shared" ca="1" si="20"/>
        <v>0</v>
      </c>
      <c r="P19" s="87">
        <f t="shared" ca="1" si="20"/>
        <v>0</v>
      </c>
      <c r="Q19" s="85">
        <f t="shared" ca="1" si="10"/>
        <v>0</v>
      </c>
      <c r="R19" s="87">
        <f t="shared" ca="1" si="20"/>
        <v>0</v>
      </c>
      <c r="S19" s="87">
        <f t="shared" ca="1" si="20"/>
        <v>0</v>
      </c>
      <c r="T19" s="87">
        <f t="shared" ca="1" si="20"/>
        <v>0</v>
      </c>
      <c r="U19" s="85">
        <f t="shared" ca="1" si="16"/>
        <v>0</v>
      </c>
      <c r="V19" s="87">
        <f t="shared" ca="1" si="12"/>
        <v>0</v>
      </c>
      <c r="W19" s="404" t="str">
        <f ca="1">IF(ISNA(MATCH($A19,'Jam Timer'!A$9:A$33,0)),"",INDIRECT(ADDRESS(MATCH($A19,'Jam Timer'!A$9:A$33,0)+ROW('Jam Timer'!A$8),W$1,,,"Jam Timer")))</f>
        <v/>
      </c>
      <c r="X19" s="404" t="str">
        <f ca="1">IF(OR(W19="",W19=0),"",60*E19/W19)</f>
        <v/>
      </c>
      <c r="Z19" s="402">
        <f>Z17+1</f>
        <v>9</v>
      </c>
      <c r="AA19" s="70">
        <f>IF(ISNA(MATCH($Z19,Score!AL$3:AL$52,0)),"",MATCH($Z19,Score!AL$3:AL$52,0)++ROW(Score!AL$2))</f>
        <v>19</v>
      </c>
      <c r="AB19" s="70" t="str">
        <f t="shared" ca="1" si="13"/>
        <v>96</v>
      </c>
      <c r="AC19" s="70">
        <f t="shared" ca="1" si="13"/>
        <v>0</v>
      </c>
      <c r="AD19" s="402">
        <f ca="1">IF(AA19="","",SUM(AC19,AC20))</f>
        <v>0</v>
      </c>
      <c r="AE19" s="402">
        <f ca="1">IF(AA19="","",AD19-E19)</f>
        <v>-20</v>
      </c>
      <c r="AF19" s="87">
        <f ca="1">IF($AA19="","",IF(ISBLANK(INDIRECT(ADDRESS($AA19,AF$1,,,"Score"))),"",1))</f>
        <v>1</v>
      </c>
      <c r="AG19" s="87" t="str">
        <f ca="1">IF($AA19="","",IF(ISBLANK(INDIRECT(ADDRESS($AA19,AG$1,,,"Score"))),"",1))</f>
        <v/>
      </c>
      <c r="AH19" s="85" t="str">
        <f ca="1">IF(AG19=1,AE19,"")</f>
        <v/>
      </c>
      <c r="AI19" s="87" t="str">
        <f t="shared" ca="1" si="5"/>
        <v/>
      </c>
      <c r="AJ19" s="87" t="str">
        <f ca="1">IF($AA19="","",IF(ISBLANK(INDIRECT(ADDRESS($AA19,AJ$1,,,"Score"))),"",1))</f>
        <v/>
      </c>
      <c r="AK19" s="87" t="str">
        <f ca="1">IF($AA19="","",IF(ISBLANK(INDIRECT(ADDRESS($AA19,AK$1,,,"Score"))),"",1))</f>
        <v/>
      </c>
      <c r="AL19" s="70">
        <f t="shared" ca="1" si="14"/>
        <v>1</v>
      </c>
      <c r="AM19" s="70">
        <f t="shared" ca="1" si="14"/>
        <v>0</v>
      </c>
      <c r="AN19" s="87">
        <f t="shared" ca="1" si="14"/>
        <v>0</v>
      </c>
      <c r="AO19" s="87">
        <f t="shared" ca="1" si="14"/>
        <v>0</v>
      </c>
      <c r="AP19" s="85">
        <f t="shared" ca="1" si="11"/>
        <v>0</v>
      </c>
      <c r="AQ19" s="87">
        <f t="shared" ca="1" si="14"/>
        <v>0</v>
      </c>
      <c r="AR19" s="87">
        <f t="shared" ca="1" si="14"/>
        <v>0</v>
      </c>
      <c r="AS19" s="87">
        <f t="shared" ca="1" si="14"/>
        <v>0</v>
      </c>
      <c r="AT19" s="85">
        <f t="shared" ca="1" si="17"/>
        <v>0</v>
      </c>
      <c r="AU19" s="87">
        <f t="shared" ca="1" si="15"/>
        <v>0</v>
      </c>
      <c r="AV19" s="404" t="str">
        <f ca="1">W19</f>
        <v/>
      </c>
      <c r="AW19" s="404" t="str">
        <f ca="1">IF(OR(AV19="",AV19=0),"",60*AD19/AV19)</f>
        <v/>
      </c>
    </row>
    <row r="20" spans="1:49">
      <c r="A20" s="402"/>
      <c r="B20" s="70" t="str">
        <f ca="1">IF($B19="","",IF(INDIRECT(ADDRESS($B19+2,C$1-1,,,"Score"))="SP",$B19+2,""))</f>
        <v/>
      </c>
      <c r="C20" s="704" t="str">
        <f t="shared" ca="1" si="18"/>
        <v/>
      </c>
      <c r="D20" s="70" t="str">
        <f t="shared" ca="1" si="18"/>
        <v/>
      </c>
      <c r="E20" s="402"/>
      <c r="F20" s="402"/>
      <c r="G20" s="87"/>
      <c r="H20" s="87"/>
      <c r="I20" s="85"/>
      <c r="J20" s="87" t="str">
        <f t="shared" ca="1" si="19"/>
        <v/>
      </c>
      <c r="K20" s="87" t="str">
        <f t="shared" ca="1" si="19"/>
        <v/>
      </c>
      <c r="L20" s="87" t="str">
        <f t="shared" ca="1" si="19"/>
        <v/>
      </c>
      <c r="M20" s="70" t="str">
        <f t="shared" ca="1" si="20"/>
        <v/>
      </c>
      <c r="N20" s="70" t="str">
        <f t="shared" ca="1" si="20"/>
        <v/>
      </c>
      <c r="O20" s="87" t="str">
        <f t="shared" ca="1" si="20"/>
        <v/>
      </c>
      <c r="P20" s="87" t="str">
        <f t="shared" ca="1" si="20"/>
        <v/>
      </c>
      <c r="Q20" s="85" t="str">
        <f t="shared" ca="1" si="10"/>
        <v/>
      </c>
      <c r="R20" s="87" t="str">
        <f t="shared" ca="1" si="20"/>
        <v/>
      </c>
      <c r="S20" s="87" t="str">
        <f t="shared" ca="1" si="20"/>
        <v/>
      </c>
      <c r="T20" s="87" t="str">
        <f t="shared" ca="1" si="20"/>
        <v/>
      </c>
      <c r="U20" s="85" t="str">
        <f t="shared" ca="1" si="16"/>
        <v/>
      </c>
      <c r="V20" s="87" t="str">
        <f t="shared" ca="1" si="12"/>
        <v/>
      </c>
      <c r="W20" s="404"/>
      <c r="X20" s="404"/>
      <c r="Z20" s="402"/>
      <c r="AA20" s="70" t="str">
        <f ca="1">IF($AA19="","",IF(INDIRECT(ADDRESS($AA19+2,AB$1-1,,,"Score"))="SP",$AA19+2,""))</f>
        <v/>
      </c>
      <c r="AB20" s="70" t="str">
        <f t="shared" ca="1" si="13"/>
        <v/>
      </c>
      <c r="AC20" s="70" t="str">
        <f t="shared" ca="1" si="13"/>
        <v/>
      </c>
      <c r="AD20" s="402"/>
      <c r="AE20" s="402"/>
      <c r="AF20" s="87"/>
      <c r="AG20" s="87"/>
      <c r="AH20" s="85"/>
      <c r="AI20" s="87" t="str">
        <f t="shared" ref="AI20:AK52" ca="1" si="21">IF($AA20="","",IF(ISBLANK(INDIRECT(ADDRESS($AA20,AI$1,,,"Score"))),"",1))</f>
        <v/>
      </c>
      <c r="AJ20" s="87" t="str">
        <f t="shared" ca="1" si="21"/>
        <v/>
      </c>
      <c r="AK20" s="87" t="str">
        <f t="shared" ca="1" si="21"/>
        <v/>
      </c>
      <c r="AL20" s="70" t="str">
        <f t="shared" ca="1" si="14"/>
        <v/>
      </c>
      <c r="AM20" s="70" t="str">
        <f t="shared" ca="1" si="14"/>
        <v/>
      </c>
      <c r="AN20" s="87" t="str">
        <f t="shared" ca="1" si="14"/>
        <v/>
      </c>
      <c r="AO20" s="87" t="str">
        <f t="shared" ca="1" si="14"/>
        <v/>
      </c>
      <c r="AP20" s="85" t="str">
        <f t="shared" ca="1" si="11"/>
        <v/>
      </c>
      <c r="AQ20" s="87" t="str">
        <f t="shared" ca="1" si="14"/>
        <v/>
      </c>
      <c r="AR20" s="87" t="str">
        <f t="shared" ca="1" si="14"/>
        <v/>
      </c>
      <c r="AS20" s="87" t="str">
        <f t="shared" ca="1" si="14"/>
        <v/>
      </c>
      <c r="AT20" s="85" t="str">
        <f t="shared" ca="1" si="17"/>
        <v/>
      </c>
      <c r="AU20" s="87" t="str">
        <f t="shared" ca="1" si="15"/>
        <v/>
      </c>
      <c r="AV20" s="404"/>
      <c r="AW20" s="404"/>
    </row>
    <row r="21" spans="1:49">
      <c r="A21" s="403">
        <f>A19+1</f>
        <v>10</v>
      </c>
      <c r="B21" s="74">
        <f>IF(ISNA(MATCH($A21,Score!A$3:A$52,0)),"",MATCH($A21,Score!A$3:A$52,0)+ROW(Score!A$2))</f>
        <v>21</v>
      </c>
      <c r="C21" s="705" t="str">
        <f t="shared" ca="1" si="18"/>
        <v>8</v>
      </c>
      <c r="D21" s="74">
        <f t="shared" ca="1" si="18"/>
        <v>1</v>
      </c>
      <c r="E21" s="403">
        <f ca="1">IF(B21="","",SUM(D21,D22))</f>
        <v>1</v>
      </c>
      <c r="F21" s="403">
        <f ca="1">IF(B21="","",E21-AD21)</f>
        <v>-4</v>
      </c>
      <c r="G21" s="86" t="str">
        <f ca="1">IF($B21="","",IF(ISBLANK(INDIRECT(ADDRESS($B21,G$1,,,"Score"))),"",1))</f>
        <v/>
      </c>
      <c r="H21" s="86" t="str">
        <f ca="1">IF($B21="","",IF(ISBLANK(INDIRECT(ADDRESS($B21,H$1,,,"Score"))),"",1))</f>
        <v/>
      </c>
      <c r="I21" s="89" t="str">
        <f ca="1">IF(H21=1,F21,"")</f>
        <v/>
      </c>
      <c r="J21" s="86" t="str">
        <f t="shared" ca="1" si="19"/>
        <v/>
      </c>
      <c r="K21" s="86" t="str">
        <f t="shared" ca="1" si="19"/>
        <v/>
      </c>
      <c r="L21" s="86" t="str">
        <f t="shared" ca="1" si="19"/>
        <v/>
      </c>
      <c r="M21" s="74">
        <f t="shared" ca="1" si="20"/>
        <v>1</v>
      </c>
      <c r="N21" s="74">
        <f t="shared" ca="1" si="20"/>
        <v>0</v>
      </c>
      <c r="O21" s="86">
        <f t="shared" ca="1" si="20"/>
        <v>0</v>
      </c>
      <c r="P21" s="86">
        <f t="shared" ca="1" si="20"/>
        <v>0</v>
      </c>
      <c r="Q21" s="89">
        <f t="shared" ca="1" si="10"/>
        <v>0</v>
      </c>
      <c r="R21" s="86">
        <f t="shared" ca="1" si="20"/>
        <v>0</v>
      </c>
      <c r="S21" s="86">
        <f t="shared" ca="1" si="20"/>
        <v>0</v>
      </c>
      <c r="T21" s="86">
        <f t="shared" ca="1" si="20"/>
        <v>0</v>
      </c>
      <c r="U21" s="89">
        <f t="shared" ca="1" si="16"/>
        <v>0</v>
      </c>
      <c r="V21" s="86">
        <f t="shared" ca="1" si="12"/>
        <v>0</v>
      </c>
      <c r="W21" s="403" t="str">
        <f ca="1">IF(ISNA(MATCH($A21,'Jam Timer'!A$9:A$33,0)),"",INDIRECT(ADDRESS(MATCH($A21,'Jam Timer'!A$9:A$33,0)+ROW('Jam Timer'!A$8),W$1,,,"Jam Timer")))</f>
        <v/>
      </c>
      <c r="X21" s="403" t="str">
        <f ca="1">IF(OR(W21="",W21=0),"",60*E21/W21)</f>
        <v/>
      </c>
      <c r="Z21" s="403">
        <f>Z19+1</f>
        <v>10</v>
      </c>
      <c r="AA21" s="74">
        <f>IF(ISNA(MATCH($Z21,Score!AL$3:AL$52,0)),"",MATCH($Z21,Score!AL$3:AL$52,0)++ROW(Score!AL$2))</f>
        <v>21</v>
      </c>
      <c r="AB21" s="74" t="str">
        <f t="shared" ca="1" si="13"/>
        <v>11</v>
      </c>
      <c r="AC21" s="74">
        <f t="shared" ca="1" si="13"/>
        <v>5</v>
      </c>
      <c r="AD21" s="403">
        <f ca="1">IF(AA21="","",SUM(AC21,AC22))</f>
        <v>5</v>
      </c>
      <c r="AE21" s="403">
        <f ca="1">IF(AA21="","",AD21-E21)</f>
        <v>4</v>
      </c>
      <c r="AF21" s="86" t="str">
        <f ca="1">IF($AA21="","",IF(ISBLANK(INDIRECT(ADDRESS($AA21,AF$1,,,"Score"))),"",1))</f>
        <v/>
      </c>
      <c r="AG21" s="86">
        <f ca="1">IF($AA21="","",IF(ISBLANK(INDIRECT(ADDRESS($AA21,AG$1,,,"Score"))),"",1))</f>
        <v>1</v>
      </c>
      <c r="AH21" s="89">
        <f ca="1">IF(AG21=1,AE21,"")</f>
        <v>4</v>
      </c>
      <c r="AI21" s="86" t="str">
        <f t="shared" ca="1" si="21"/>
        <v/>
      </c>
      <c r="AJ21" s="86" t="str">
        <f t="shared" ca="1" si="21"/>
        <v/>
      </c>
      <c r="AK21" s="86" t="str">
        <f t="shared" ca="1" si="21"/>
        <v/>
      </c>
      <c r="AL21" s="74">
        <f t="shared" ca="1" si="14"/>
        <v>1</v>
      </c>
      <c r="AM21" s="74">
        <f t="shared" ca="1" si="14"/>
        <v>0</v>
      </c>
      <c r="AN21" s="86">
        <f t="shared" ca="1" si="14"/>
        <v>0</v>
      </c>
      <c r="AO21" s="86">
        <f t="shared" ca="1" si="14"/>
        <v>0</v>
      </c>
      <c r="AP21" s="89">
        <f t="shared" ca="1" si="11"/>
        <v>0</v>
      </c>
      <c r="AQ21" s="86">
        <f t="shared" ca="1" si="14"/>
        <v>0</v>
      </c>
      <c r="AR21" s="86">
        <f t="shared" ca="1" si="14"/>
        <v>0</v>
      </c>
      <c r="AS21" s="86">
        <f t="shared" ca="1" si="14"/>
        <v>0</v>
      </c>
      <c r="AT21" s="89">
        <f t="shared" ca="1" si="17"/>
        <v>0</v>
      </c>
      <c r="AU21" s="86">
        <f t="shared" ca="1" si="15"/>
        <v>0</v>
      </c>
      <c r="AV21" s="403" t="str">
        <f ca="1">W21</f>
        <v/>
      </c>
      <c r="AW21" s="403" t="str">
        <f ca="1">IF(OR(AV21="",AV21=0),"",60*AD21/AV21)</f>
        <v/>
      </c>
    </row>
    <row r="22" spans="1:49">
      <c r="A22" s="403"/>
      <c r="B22" s="74" t="str">
        <f ca="1">IF($B21="","",IF(INDIRECT(ADDRESS($B21+2,C$1-1,,,"Score"))="SP",$B21+2,""))</f>
        <v/>
      </c>
      <c r="C22" s="705" t="str">
        <f t="shared" ca="1" si="18"/>
        <v/>
      </c>
      <c r="D22" s="74" t="str">
        <f t="shared" ca="1" si="18"/>
        <v/>
      </c>
      <c r="E22" s="403"/>
      <c r="F22" s="403"/>
      <c r="G22" s="86"/>
      <c r="H22" s="91"/>
      <c r="I22" s="89"/>
      <c r="J22" s="86" t="str">
        <f t="shared" ca="1" si="19"/>
        <v/>
      </c>
      <c r="K22" s="86" t="str">
        <f t="shared" ca="1" si="19"/>
        <v/>
      </c>
      <c r="L22" s="86" t="str">
        <f t="shared" ca="1" si="19"/>
        <v/>
      </c>
      <c r="M22" s="74" t="str">
        <f t="shared" ca="1" si="20"/>
        <v/>
      </c>
      <c r="N22" s="74" t="str">
        <f t="shared" ca="1" si="20"/>
        <v/>
      </c>
      <c r="O22" s="86" t="str">
        <f t="shared" ca="1" si="20"/>
        <v/>
      </c>
      <c r="P22" s="86" t="str">
        <f t="shared" ca="1" si="20"/>
        <v/>
      </c>
      <c r="Q22" s="89" t="str">
        <f t="shared" ca="1" si="10"/>
        <v/>
      </c>
      <c r="R22" s="86" t="str">
        <f t="shared" ca="1" si="20"/>
        <v/>
      </c>
      <c r="S22" s="86" t="str">
        <f t="shared" ca="1" si="20"/>
        <v/>
      </c>
      <c r="T22" s="86" t="str">
        <f t="shared" ca="1" si="20"/>
        <v/>
      </c>
      <c r="U22" s="89" t="str">
        <f t="shared" ca="1" si="16"/>
        <v/>
      </c>
      <c r="V22" s="86" t="str">
        <f t="shared" ca="1" si="12"/>
        <v/>
      </c>
      <c r="W22" s="403"/>
      <c r="X22" s="403"/>
      <c r="Z22" s="403"/>
      <c r="AA22" s="74" t="str">
        <f ca="1">IF($AA21="","",IF(INDIRECT(ADDRESS($AA21+2,AB$1-1,,,"Score"))="SP",$AA21+2,""))</f>
        <v/>
      </c>
      <c r="AB22" s="74" t="str">
        <f t="shared" ca="1" si="13"/>
        <v/>
      </c>
      <c r="AC22" s="74" t="str">
        <f t="shared" ca="1" si="13"/>
        <v/>
      </c>
      <c r="AD22" s="403"/>
      <c r="AE22" s="403"/>
      <c r="AF22" s="86"/>
      <c r="AG22" s="91"/>
      <c r="AH22" s="89"/>
      <c r="AI22" s="86" t="str">
        <f t="shared" ca="1" si="21"/>
        <v/>
      </c>
      <c r="AJ22" s="86" t="str">
        <f t="shared" ca="1" si="21"/>
        <v/>
      </c>
      <c r="AK22" s="86" t="str">
        <f t="shared" ca="1" si="21"/>
        <v/>
      </c>
      <c r="AL22" s="74" t="str">
        <f t="shared" ca="1" si="14"/>
        <v/>
      </c>
      <c r="AM22" s="74" t="str">
        <f t="shared" ca="1" si="14"/>
        <v/>
      </c>
      <c r="AN22" s="86" t="str">
        <f t="shared" ca="1" si="14"/>
        <v/>
      </c>
      <c r="AO22" s="86" t="str">
        <f t="shared" ca="1" si="14"/>
        <v/>
      </c>
      <c r="AP22" s="89" t="str">
        <f t="shared" ca="1" si="11"/>
        <v/>
      </c>
      <c r="AQ22" s="86" t="str">
        <f t="shared" ca="1" si="14"/>
        <v/>
      </c>
      <c r="AR22" s="86" t="str">
        <f t="shared" ca="1" si="14"/>
        <v/>
      </c>
      <c r="AS22" s="86" t="str">
        <f t="shared" ca="1" si="14"/>
        <v/>
      </c>
      <c r="AT22" s="89" t="str">
        <f t="shared" ca="1" si="17"/>
        <v/>
      </c>
      <c r="AU22" s="86" t="str">
        <f t="shared" ca="1" si="15"/>
        <v/>
      </c>
      <c r="AV22" s="403"/>
      <c r="AW22" s="403"/>
    </row>
    <row r="23" spans="1:49">
      <c r="A23" s="402">
        <f>A21+1</f>
        <v>11</v>
      </c>
      <c r="B23" s="70">
        <f>IF(ISNA(MATCH($A23,Score!A$3:A$52,0)),"",MATCH($A23,Score!A$3:A$52,0)+ROW(Score!A$2))</f>
        <v>23</v>
      </c>
      <c r="C23" s="704" t="str">
        <f t="shared" ca="1" si="18"/>
        <v>4CE</v>
      </c>
      <c r="D23" s="70">
        <f t="shared" ca="1" si="18"/>
        <v>2</v>
      </c>
      <c r="E23" s="402">
        <f ca="1">IF(B23="","",SUM(D23,D24))</f>
        <v>2</v>
      </c>
      <c r="F23" s="402">
        <f ca="1">IF(B23="","",E23-AD23)</f>
        <v>2</v>
      </c>
      <c r="G23" s="87" t="str">
        <f ca="1">IF($B23="","",IF(ISBLANK(INDIRECT(ADDRESS($B23,G$1,,,"Score"))),"",1))</f>
        <v/>
      </c>
      <c r="H23" s="87">
        <f ca="1">IF($B23="","",IF(ISBLANK(INDIRECT(ADDRESS($B23,H$1,,,"Score"))),"",1))</f>
        <v>1</v>
      </c>
      <c r="I23" s="85">
        <f ca="1">IF(H23=1,F23,"")</f>
        <v>2</v>
      </c>
      <c r="J23" s="87">
        <f t="shared" ca="1" si="19"/>
        <v>1</v>
      </c>
      <c r="K23" s="87" t="str">
        <f t="shared" ca="1" si="19"/>
        <v/>
      </c>
      <c r="L23" s="87" t="str">
        <f t="shared" ca="1" si="19"/>
        <v/>
      </c>
      <c r="M23" s="70">
        <f t="shared" ca="1" si="20"/>
        <v>1</v>
      </c>
      <c r="N23" s="70">
        <f t="shared" ca="1" si="20"/>
        <v>0</v>
      </c>
      <c r="O23" s="87">
        <f t="shared" ca="1" si="20"/>
        <v>0</v>
      </c>
      <c r="P23" s="87">
        <f t="shared" ca="1" si="20"/>
        <v>0</v>
      </c>
      <c r="Q23" s="85">
        <f t="shared" ca="1" si="10"/>
        <v>0</v>
      </c>
      <c r="R23" s="87">
        <f t="shared" ca="1" si="20"/>
        <v>0</v>
      </c>
      <c r="S23" s="87">
        <f t="shared" ca="1" si="20"/>
        <v>0</v>
      </c>
      <c r="T23" s="87">
        <f t="shared" ca="1" si="20"/>
        <v>0</v>
      </c>
      <c r="U23" s="85">
        <f t="shared" ca="1" si="16"/>
        <v>0</v>
      </c>
      <c r="V23" s="87">
        <f t="shared" ca="1" si="12"/>
        <v>0</v>
      </c>
      <c r="W23" s="404" t="str">
        <f ca="1">IF(ISNA(MATCH($A23,'Jam Timer'!A$9:A$33,0)),"",INDIRECT(ADDRESS(MATCH($A23,'Jam Timer'!A$9:A$33,0)+ROW('Jam Timer'!A$8),W$1,,,"Jam Timer")))</f>
        <v/>
      </c>
      <c r="X23" s="404" t="str">
        <f ca="1">IF(OR(W23="",W23=0),"",60*E23/W23)</f>
        <v/>
      </c>
      <c r="Z23" s="402">
        <f>Z21+1</f>
        <v>11</v>
      </c>
      <c r="AA23" s="70">
        <f>IF(ISNA(MATCH($Z23,Score!AL$3:AL$52,0)),"",MATCH($Z23,Score!AL$3:AL$52,0)++ROW(Score!AL$2))</f>
        <v>23</v>
      </c>
      <c r="AB23" s="70" t="str">
        <f t="shared" ca="1" si="13"/>
        <v>138</v>
      </c>
      <c r="AC23" s="70">
        <f t="shared" ca="1" si="13"/>
        <v>0</v>
      </c>
      <c r="AD23" s="402">
        <f ca="1">IF(AA23="","",SUM(AC23,AC24))</f>
        <v>0</v>
      </c>
      <c r="AE23" s="402">
        <f ca="1">IF(AA23="","",AD23-E23)</f>
        <v>-2</v>
      </c>
      <c r="AF23" s="87" t="str">
        <f ca="1">IF($AA23="","",IF(ISBLANK(INDIRECT(ADDRESS($AA23,AF$1,,,"Score"))),"",1))</f>
        <v/>
      </c>
      <c r="AG23" s="87" t="str">
        <f ca="1">IF($AA23="","",IF(ISBLANK(INDIRECT(ADDRESS($AA23,AG$1,,,"Score"))),"",1))</f>
        <v/>
      </c>
      <c r="AH23" s="85" t="str">
        <f ca="1">IF(AG23=1,AE23,"")</f>
        <v/>
      </c>
      <c r="AI23" s="87" t="str">
        <f t="shared" ca="1" si="21"/>
        <v/>
      </c>
      <c r="AJ23" s="87" t="str">
        <f t="shared" ca="1" si="21"/>
        <v/>
      </c>
      <c r="AK23" s="87" t="str">
        <f t="shared" ca="1" si="21"/>
        <v/>
      </c>
      <c r="AL23" s="70">
        <f t="shared" ca="1" si="14"/>
        <v>1</v>
      </c>
      <c r="AM23" s="70">
        <f t="shared" ca="1" si="14"/>
        <v>0</v>
      </c>
      <c r="AN23" s="87">
        <f t="shared" ca="1" si="14"/>
        <v>0</v>
      </c>
      <c r="AO23" s="87">
        <f t="shared" ca="1" si="14"/>
        <v>0</v>
      </c>
      <c r="AP23" s="85">
        <f t="shared" ca="1" si="11"/>
        <v>0</v>
      </c>
      <c r="AQ23" s="87">
        <f t="shared" ca="1" si="14"/>
        <v>0</v>
      </c>
      <c r="AR23" s="87">
        <f t="shared" ca="1" si="14"/>
        <v>0</v>
      </c>
      <c r="AS23" s="87">
        <f t="shared" ca="1" si="14"/>
        <v>0</v>
      </c>
      <c r="AT23" s="85">
        <f t="shared" ca="1" si="17"/>
        <v>0</v>
      </c>
      <c r="AU23" s="87">
        <f t="shared" ca="1" si="15"/>
        <v>0</v>
      </c>
      <c r="AV23" s="404" t="str">
        <f ca="1">W23</f>
        <v/>
      </c>
      <c r="AW23" s="404" t="str">
        <f ca="1">IF(OR(AV23="",AV23=0),"",60*AD23/AV23)</f>
        <v/>
      </c>
    </row>
    <row r="24" spans="1:49">
      <c r="A24" s="402"/>
      <c r="B24" s="70" t="str">
        <f ca="1">IF($B23="","",IF(INDIRECT(ADDRESS($B23+2,C$1-1,,,"Score"))="SP",$B23+2,""))</f>
        <v/>
      </c>
      <c r="C24" s="704" t="str">
        <f t="shared" ca="1" si="18"/>
        <v/>
      </c>
      <c r="D24" s="70" t="str">
        <f t="shared" ca="1" si="18"/>
        <v/>
      </c>
      <c r="E24" s="402"/>
      <c r="F24" s="402"/>
      <c r="G24" s="87"/>
      <c r="H24" s="87"/>
      <c r="I24" s="85"/>
      <c r="J24" s="87" t="str">
        <f t="shared" ca="1" si="19"/>
        <v/>
      </c>
      <c r="K24" s="87" t="str">
        <f t="shared" ca="1" si="19"/>
        <v/>
      </c>
      <c r="L24" s="87" t="str">
        <f t="shared" ca="1" si="19"/>
        <v/>
      </c>
      <c r="M24" s="70" t="str">
        <f t="shared" ca="1" si="20"/>
        <v/>
      </c>
      <c r="N24" s="70" t="str">
        <f t="shared" ca="1" si="20"/>
        <v/>
      </c>
      <c r="O24" s="87" t="str">
        <f t="shared" ca="1" si="20"/>
        <v/>
      </c>
      <c r="P24" s="87" t="str">
        <f t="shared" ca="1" si="20"/>
        <v/>
      </c>
      <c r="Q24" s="85" t="str">
        <f t="shared" ca="1" si="10"/>
        <v/>
      </c>
      <c r="R24" s="87" t="str">
        <f t="shared" ca="1" si="20"/>
        <v/>
      </c>
      <c r="S24" s="87" t="str">
        <f t="shared" ca="1" si="20"/>
        <v/>
      </c>
      <c r="T24" s="87" t="str">
        <f t="shared" ca="1" si="20"/>
        <v/>
      </c>
      <c r="U24" s="85" t="str">
        <f t="shared" ca="1" si="16"/>
        <v/>
      </c>
      <c r="V24" s="87" t="str">
        <f t="shared" ca="1" si="12"/>
        <v/>
      </c>
      <c r="W24" s="404"/>
      <c r="X24" s="404"/>
      <c r="Z24" s="402"/>
      <c r="AA24" s="70" t="str">
        <f ca="1">IF($AA23="","",IF(INDIRECT(ADDRESS($AA23+2,AB$1-1,,,"Score"))="SP",$AA23+2,""))</f>
        <v/>
      </c>
      <c r="AB24" s="70" t="str">
        <f t="shared" ca="1" si="13"/>
        <v/>
      </c>
      <c r="AC24" s="70" t="str">
        <f t="shared" ca="1" si="13"/>
        <v/>
      </c>
      <c r="AD24" s="402"/>
      <c r="AE24" s="402"/>
      <c r="AF24" s="87"/>
      <c r="AG24" s="87"/>
      <c r="AH24" s="85"/>
      <c r="AI24" s="87" t="str">
        <f t="shared" ca="1" si="21"/>
        <v/>
      </c>
      <c r="AJ24" s="87" t="str">
        <f t="shared" ca="1" si="21"/>
        <v/>
      </c>
      <c r="AK24" s="87" t="str">
        <f t="shared" ca="1" si="21"/>
        <v/>
      </c>
      <c r="AL24" s="70" t="str">
        <f t="shared" ca="1" si="14"/>
        <v/>
      </c>
      <c r="AM24" s="70" t="str">
        <f t="shared" ca="1" si="14"/>
        <v/>
      </c>
      <c r="AN24" s="87" t="str">
        <f t="shared" ca="1" si="14"/>
        <v/>
      </c>
      <c r="AO24" s="87" t="str">
        <f t="shared" ca="1" si="14"/>
        <v/>
      </c>
      <c r="AP24" s="85" t="str">
        <f t="shared" ca="1" si="11"/>
        <v/>
      </c>
      <c r="AQ24" s="87" t="str">
        <f t="shared" ca="1" si="14"/>
        <v/>
      </c>
      <c r="AR24" s="87" t="str">
        <f t="shared" ca="1" si="14"/>
        <v/>
      </c>
      <c r="AS24" s="87" t="str">
        <f t="shared" ca="1" si="14"/>
        <v/>
      </c>
      <c r="AT24" s="85" t="str">
        <f t="shared" ca="1" si="17"/>
        <v/>
      </c>
      <c r="AU24" s="87" t="str">
        <f t="shared" ca="1" si="15"/>
        <v/>
      </c>
      <c r="AV24" s="404"/>
      <c r="AW24" s="404"/>
    </row>
    <row r="25" spans="1:49">
      <c r="A25" s="403">
        <f>A23+1</f>
        <v>12</v>
      </c>
      <c r="B25" s="74">
        <f>IF(ISNA(MATCH($A25,Score!A$3:A$52,0)),"",MATCH($A25,Score!A$3:A$52,0)+ROW(Score!A$2))</f>
        <v>25</v>
      </c>
      <c r="C25" s="705" t="str">
        <f t="shared" ca="1" si="18"/>
        <v>64</v>
      </c>
      <c r="D25" s="74">
        <f t="shared" ca="1" si="18"/>
        <v>17</v>
      </c>
      <c r="E25" s="403">
        <f ca="1">IF(B25="","",SUM(D25,D26))</f>
        <v>17</v>
      </c>
      <c r="F25" s="403">
        <f ca="1">IF(B25="","",E25-AD25)</f>
        <v>9</v>
      </c>
      <c r="G25" s="86">
        <f ca="1">IF($B25="","",IF(ISBLANK(INDIRECT(ADDRESS($B25,G$1,,,"Score"))),"",1))</f>
        <v>1</v>
      </c>
      <c r="H25" s="86" t="str">
        <f ca="1">IF($B25="","",IF(ISBLANK(INDIRECT(ADDRESS($B25,H$1,,,"Score"))),"",1))</f>
        <v/>
      </c>
      <c r="I25" s="89" t="str">
        <f ca="1">IF(H25=1,F25,"")</f>
        <v/>
      </c>
      <c r="J25" s="86" t="str">
        <f t="shared" ca="1" si="19"/>
        <v/>
      </c>
      <c r="K25" s="86" t="str">
        <f t="shared" ca="1" si="19"/>
        <v/>
      </c>
      <c r="L25" s="86" t="str">
        <f t="shared" ca="1" si="19"/>
        <v/>
      </c>
      <c r="M25" s="74">
        <f t="shared" ca="1" si="20"/>
        <v>4</v>
      </c>
      <c r="N25" s="74">
        <f t="shared" ca="1" si="20"/>
        <v>0</v>
      </c>
      <c r="O25" s="86">
        <f t="shared" ca="1" si="20"/>
        <v>0</v>
      </c>
      <c r="P25" s="86">
        <f t="shared" ca="1" si="20"/>
        <v>0</v>
      </c>
      <c r="Q25" s="89">
        <f t="shared" ca="1" si="10"/>
        <v>0</v>
      </c>
      <c r="R25" s="86">
        <f t="shared" ca="1" si="20"/>
        <v>0</v>
      </c>
      <c r="S25" s="86">
        <f t="shared" ca="1" si="20"/>
        <v>0</v>
      </c>
      <c r="T25" s="86">
        <f t="shared" ca="1" si="20"/>
        <v>0</v>
      </c>
      <c r="U25" s="89">
        <f t="shared" ca="1" si="16"/>
        <v>0</v>
      </c>
      <c r="V25" s="86">
        <f t="shared" ca="1" si="12"/>
        <v>0</v>
      </c>
      <c r="W25" s="403" t="str">
        <f ca="1">IF(ISNA(MATCH($A25,'Jam Timer'!A$9:A$33,0)),"",INDIRECT(ADDRESS(MATCH($A25,'Jam Timer'!A$9:A$33,0)+ROW('Jam Timer'!A$8),W$1,,,"Jam Timer")))</f>
        <v/>
      </c>
      <c r="X25" s="403" t="str">
        <f ca="1">IF(OR(W25="",W25=0),"",60*E25/W25)</f>
        <v/>
      </c>
      <c r="Z25" s="403">
        <f>Z23+1</f>
        <v>12</v>
      </c>
      <c r="AA25" s="74">
        <f>IF(ISNA(MATCH($Z25,Score!AL$3:AL$52,0)),"",MATCH($Z25,Score!AL$3:AL$52,0)++ROW(Score!AL$2))</f>
        <v>25</v>
      </c>
      <c r="AB25" s="74" t="str">
        <f t="shared" ca="1" si="13"/>
        <v>13</v>
      </c>
      <c r="AC25" s="74">
        <f t="shared" ca="1" si="13"/>
        <v>8</v>
      </c>
      <c r="AD25" s="403">
        <f ca="1">IF(AA25="","",SUM(AC25,AC26))</f>
        <v>8</v>
      </c>
      <c r="AE25" s="403">
        <f ca="1">IF(AA25="","",AD25-E25)</f>
        <v>-9</v>
      </c>
      <c r="AF25" s="86">
        <f ca="1">IF($AA25="","",IF(ISBLANK(INDIRECT(ADDRESS($AA25,AF$1,,,"Score"))),"",1))</f>
        <v>1</v>
      </c>
      <c r="AG25" s="86" t="str">
        <f ca="1">IF($AA25="","",IF(ISBLANK(INDIRECT(ADDRESS($AA25,AG$1,,,"Score"))),"",1))</f>
        <v/>
      </c>
      <c r="AH25" s="89" t="str">
        <f ca="1">IF(AG25=1,AE25,"")</f>
        <v/>
      </c>
      <c r="AI25" s="86" t="str">
        <f t="shared" ca="1" si="21"/>
        <v/>
      </c>
      <c r="AJ25" s="86" t="str">
        <f t="shared" ca="1" si="21"/>
        <v/>
      </c>
      <c r="AK25" s="86" t="str">
        <f t="shared" ca="1" si="21"/>
        <v/>
      </c>
      <c r="AL25" s="74">
        <f t="shared" ca="1" si="14"/>
        <v>2</v>
      </c>
      <c r="AM25" s="74">
        <f t="shared" ca="1" si="14"/>
        <v>0</v>
      </c>
      <c r="AN25" s="86">
        <f t="shared" ca="1" si="14"/>
        <v>0</v>
      </c>
      <c r="AO25" s="86">
        <f t="shared" ca="1" si="14"/>
        <v>0</v>
      </c>
      <c r="AP25" s="89">
        <f t="shared" ca="1" si="11"/>
        <v>0</v>
      </c>
      <c r="AQ25" s="86">
        <f t="shared" ca="1" si="14"/>
        <v>0</v>
      </c>
      <c r="AR25" s="86">
        <f t="shared" ca="1" si="14"/>
        <v>0</v>
      </c>
      <c r="AS25" s="86">
        <f t="shared" ca="1" si="14"/>
        <v>0</v>
      </c>
      <c r="AT25" s="89">
        <f t="shared" ca="1" si="17"/>
        <v>0</v>
      </c>
      <c r="AU25" s="86">
        <f t="shared" ca="1" si="15"/>
        <v>0</v>
      </c>
      <c r="AV25" s="403" t="str">
        <f ca="1">W25</f>
        <v/>
      </c>
      <c r="AW25" s="403" t="str">
        <f ca="1">IF(OR(AV25="",AV25=0),"",60*AD25/AV25)</f>
        <v/>
      </c>
    </row>
    <row r="26" spans="1:49">
      <c r="A26" s="403"/>
      <c r="B26" s="74" t="str">
        <f ca="1">IF($B25="","",IF(INDIRECT(ADDRESS($B25+2,C$1-1,,,"Score"))="SP",$B25+2,""))</f>
        <v/>
      </c>
      <c r="C26" s="705" t="str">
        <f t="shared" ca="1" si="18"/>
        <v/>
      </c>
      <c r="D26" s="74" t="str">
        <f t="shared" ca="1" si="18"/>
        <v/>
      </c>
      <c r="E26" s="403"/>
      <c r="F26" s="403"/>
      <c r="G26" s="86"/>
      <c r="H26" s="91"/>
      <c r="I26" s="89"/>
      <c r="J26" s="86" t="str">
        <f t="shared" ca="1" si="19"/>
        <v/>
      </c>
      <c r="K26" s="86" t="str">
        <f t="shared" ca="1" si="19"/>
        <v/>
      </c>
      <c r="L26" s="86" t="str">
        <f t="shared" ca="1" si="19"/>
        <v/>
      </c>
      <c r="M26" s="74" t="str">
        <f t="shared" ca="1" si="20"/>
        <v/>
      </c>
      <c r="N26" s="74" t="str">
        <f t="shared" ca="1" si="20"/>
        <v/>
      </c>
      <c r="O26" s="86" t="str">
        <f t="shared" ca="1" si="20"/>
        <v/>
      </c>
      <c r="P26" s="86" t="str">
        <f t="shared" ca="1" si="20"/>
        <v/>
      </c>
      <c r="Q26" s="89" t="str">
        <f t="shared" ca="1" si="10"/>
        <v/>
      </c>
      <c r="R26" s="86" t="str">
        <f t="shared" ca="1" si="20"/>
        <v/>
      </c>
      <c r="S26" s="86" t="str">
        <f t="shared" ca="1" si="20"/>
        <v/>
      </c>
      <c r="T26" s="86" t="str">
        <f t="shared" ca="1" si="20"/>
        <v/>
      </c>
      <c r="U26" s="89" t="str">
        <f t="shared" ca="1" si="16"/>
        <v/>
      </c>
      <c r="V26" s="86" t="str">
        <f t="shared" ca="1" si="12"/>
        <v/>
      </c>
      <c r="W26" s="403"/>
      <c r="X26" s="403"/>
      <c r="Z26" s="403"/>
      <c r="AA26" s="74" t="str">
        <f ca="1">IF($AA25="","",IF(INDIRECT(ADDRESS($AA25+2,AB$1-1,,,"Score"))="SP",$AA25+2,""))</f>
        <v/>
      </c>
      <c r="AB26" s="74" t="str">
        <f t="shared" ca="1" si="13"/>
        <v/>
      </c>
      <c r="AC26" s="74" t="str">
        <f t="shared" ca="1" si="13"/>
        <v/>
      </c>
      <c r="AD26" s="403"/>
      <c r="AE26" s="403"/>
      <c r="AF26" s="86"/>
      <c r="AG26" s="91"/>
      <c r="AH26" s="89"/>
      <c r="AI26" s="86" t="str">
        <f t="shared" ca="1" si="21"/>
        <v/>
      </c>
      <c r="AJ26" s="86" t="str">
        <f t="shared" ca="1" si="21"/>
        <v/>
      </c>
      <c r="AK26" s="86" t="str">
        <f t="shared" ca="1" si="21"/>
        <v/>
      </c>
      <c r="AL26" s="74" t="str">
        <f t="shared" ca="1" si="14"/>
        <v/>
      </c>
      <c r="AM26" s="74" t="str">
        <f t="shared" ca="1" si="14"/>
        <v/>
      </c>
      <c r="AN26" s="86" t="str">
        <f t="shared" ca="1" si="14"/>
        <v/>
      </c>
      <c r="AO26" s="86" t="str">
        <f t="shared" ca="1" si="14"/>
        <v/>
      </c>
      <c r="AP26" s="89" t="str">
        <f t="shared" ca="1" si="11"/>
        <v/>
      </c>
      <c r="AQ26" s="86" t="str">
        <f t="shared" ca="1" si="14"/>
        <v/>
      </c>
      <c r="AR26" s="86" t="str">
        <f t="shared" ca="1" si="14"/>
        <v/>
      </c>
      <c r="AS26" s="86" t="str">
        <f t="shared" ca="1" si="14"/>
        <v/>
      </c>
      <c r="AT26" s="89" t="str">
        <f t="shared" ca="1" si="17"/>
        <v/>
      </c>
      <c r="AU26" s="86" t="str">
        <f t="shared" ca="1" si="15"/>
        <v/>
      </c>
      <c r="AV26" s="403"/>
      <c r="AW26" s="403"/>
    </row>
    <row r="27" spans="1:49">
      <c r="A27" s="402">
        <f>A25+1</f>
        <v>13</v>
      </c>
      <c r="B27" s="70">
        <f>IF(ISNA(MATCH($A27,Score!A$3:A$52,0)),"",MATCH($A27,Score!A$3:A$52,0)+ROW(Score!A$2))</f>
        <v>27</v>
      </c>
      <c r="C27" s="704" t="str">
        <f t="shared" ca="1" si="18"/>
        <v>303</v>
      </c>
      <c r="D27" s="70">
        <f t="shared" ca="1" si="18"/>
        <v>25</v>
      </c>
      <c r="E27" s="402">
        <f ca="1">IF(B27="","",SUM(D27,D28))</f>
        <v>25</v>
      </c>
      <c r="F27" s="402">
        <f ca="1">IF(B27="","",E27-AD27)</f>
        <v>21</v>
      </c>
      <c r="G27" s="87" t="str">
        <f ca="1">IF($B27="","",IF(ISBLANK(INDIRECT(ADDRESS($B27,G$1,,,"Score"))),"",1))</f>
        <v/>
      </c>
      <c r="H27" s="87">
        <f ca="1">IF($B27="","",IF(ISBLANK(INDIRECT(ADDRESS($B27,H$1,,,"Score"))),"",1))</f>
        <v>1</v>
      </c>
      <c r="I27" s="85">
        <f ca="1">IF(H27=1,F27,"")</f>
        <v>21</v>
      </c>
      <c r="J27" s="87" t="str">
        <f t="shared" ca="1" si="19"/>
        <v/>
      </c>
      <c r="K27" s="87" t="str">
        <f t="shared" ca="1" si="19"/>
        <v/>
      </c>
      <c r="L27" s="87" t="str">
        <f t="shared" ca="1" si="19"/>
        <v/>
      </c>
      <c r="M27" s="70">
        <f t="shared" ca="1" si="20"/>
        <v>6</v>
      </c>
      <c r="N27" s="70">
        <f t="shared" ca="1" si="20"/>
        <v>0</v>
      </c>
      <c r="O27" s="87">
        <f t="shared" ca="1" si="20"/>
        <v>0</v>
      </c>
      <c r="P27" s="87">
        <f t="shared" ca="1" si="20"/>
        <v>0</v>
      </c>
      <c r="Q27" s="85">
        <f t="shared" ca="1" si="10"/>
        <v>0</v>
      </c>
      <c r="R27" s="87">
        <f t="shared" ca="1" si="20"/>
        <v>0</v>
      </c>
      <c r="S27" s="87">
        <f t="shared" ca="1" si="20"/>
        <v>0</v>
      </c>
      <c r="T27" s="87">
        <f t="shared" ca="1" si="20"/>
        <v>0</v>
      </c>
      <c r="U27" s="85">
        <f t="shared" ca="1" si="16"/>
        <v>0</v>
      </c>
      <c r="V27" s="87">
        <f t="shared" ca="1" si="12"/>
        <v>0</v>
      </c>
      <c r="W27" s="404" t="str">
        <f ca="1">IF(ISNA(MATCH($A27,'Jam Timer'!A$9:A$33,0)),"",INDIRECT(ADDRESS(MATCH($A27,'Jam Timer'!A$9:A$33,0)+ROW('Jam Timer'!A$8),W$1,,,"Jam Timer")))</f>
        <v/>
      </c>
      <c r="X27" s="404" t="str">
        <f ca="1">IF(OR(W27="",W27=0),"",60*E27/W27)</f>
        <v/>
      </c>
      <c r="Z27" s="402">
        <f>Z25+1</f>
        <v>13</v>
      </c>
      <c r="AA27" s="70">
        <f>IF(ISNA(MATCH($Z27,Score!AL$3:AL$52,0)),"",MATCH($Z27,Score!AL$3:AL$52,0)++ROW(Score!AL$2))</f>
        <v>27</v>
      </c>
      <c r="AB27" s="70" t="str">
        <f t="shared" ca="1" si="13"/>
        <v>13</v>
      </c>
      <c r="AC27" s="70">
        <f t="shared" ca="1" si="13"/>
        <v>4</v>
      </c>
      <c r="AD27" s="402">
        <f ca="1">IF(AA27="","",SUM(AC27,AC28))</f>
        <v>4</v>
      </c>
      <c r="AE27" s="402">
        <f ca="1">IF(AA27="","",AD27-E27)</f>
        <v>-21</v>
      </c>
      <c r="AF27" s="87">
        <f ca="1">IF($AA27="","",IF(ISBLANK(INDIRECT(ADDRESS($AA27,AF$1,,,"Score"))),"",1))</f>
        <v>1</v>
      </c>
      <c r="AG27" s="87" t="str">
        <f ca="1">IF($AA27="","",IF(ISBLANK(INDIRECT(ADDRESS($AA27,AG$1,,,"Score"))),"",1))</f>
        <v/>
      </c>
      <c r="AH27" s="85" t="str">
        <f ca="1">IF(AG27=1,AE27,"")</f>
        <v/>
      </c>
      <c r="AI27" s="87" t="str">
        <f t="shared" ca="1" si="21"/>
        <v/>
      </c>
      <c r="AJ27" s="87" t="str">
        <f t="shared" ca="1" si="21"/>
        <v/>
      </c>
      <c r="AK27" s="87" t="str">
        <f t="shared" ca="1" si="21"/>
        <v/>
      </c>
      <c r="AL27" s="70">
        <f t="shared" ca="1" si="14"/>
        <v>2</v>
      </c>
      <c r="AM27" s="70">
        <f t="shared" ca="1" si="14"/>
        <v>0</v>
      </c>
      <c r="AN27" s="87">
        <f t="shared" ca="1" si="14"/>
        <v>0</v>
      </c>
      <c r="AO27" s="87">
        <f t="shared" ca="1" si="14"/>
        <v>0</v>
      </c>
      <c r="AP27" s="85">
        <f t="shared" ca="1" si="11"/>
        <v>0</v>
      </c>
      <c r="AQ27" s="87">
        <f t="shared" ca="1" si="14"/>
        <v>0</v>
      </c>
      <c r="AR27" s="87">
        <f t="shared" ca="1" si="14"/>
        <v>0</v>
      </c>
      <c r="AS27" s="87">
        <f t="shared" ca="1" si="14"/>
        <v>0</v>
      </c>
      <c r="AT27" s="85">
        <f t="shared" ca="1" si="17"/>
        <v>0</v>
      </c>
      <c r="AU27" s="87">
        <f t="shared" ca="1" si="15"/>
        <v>0</v>
      </c>
      <c r="AV27" s="404" t="str">
        <f ca="1">W27</f>
        <v/>
      </c>
      <c r="AW27" s="404" t="str">
        <f ca="1">IF(OR(AV27="",AV27=0),"",60*AD27/AV27)</f>
        <v/>
      </c>
    </row>
    <row r="28" spans="1:49">
      <c r="A28" s="402"/>
      <c r="B28" s="70" t="str">
        <f ca="1">IF($B27="","",IF(INDIRECT(ADDRESS($B27+2,C$1-1,,,"Score"))="SP",$B27+2,""))</f>
        <v/>
      </c>
      <c r="C28" s="704" t="str">
        <f t="shared" ca="1" si="18"/>
        <v/>
      </c>
      <c r="D28" s="70" t="str">
        <f t="shared" ca="1" si="18"/>
        <v/>
      </c>
      <c r="E28" s="402"/>
      <c r="F28" s="402"/>
      <c r="G28" s="87"/>
      <c r="H28" s="87"/>
      <c r="I28" s="85"/>
      <c r="J28" s="87" t="str">
        <f t="shared" ca="1" si="19"/>
        <v/>
      </c>
      <c r="K28" s="87" t="str">
        <f t="shared" ca="1" si="19"/>
        <v/>
      </c>
      <c r="L28" s="87" t="str">
        <f t="shared" ca="1" si="19"/>
        <v/>
      </c>
      <c r="M28" s="70" t="str">
        <f t="shared" ca="1" si="20"/>
        <v/>
      </c>
      <c r="N28" s="70" t="str">
        <f t="shared" ca="1" si="20"/>
        <v/>
      </c>
      <c r="O28" s="87" t="str">
        <f t="shared" ca="1" si="20"/>
        <v/>
      </c>
      <c r="P28" s="87" t="str">
        <f t="shared" ca="1" si="20"/>
        <v/>
      </c>
      <c r="Q28" s="85" t="str">
        <f t="shared" ca="1" si="10"/>
        <v/>
      </c>
      <c r="R28" s="87" t="str">
        <f t="shared" ca="1" si="20"/>
        <v/>
      </c>
      <c r="S28" s="87" t="str">
        <f t="shared" ca="1" si="20"/>
        <v/>
      </c>
      <c r="T28" s="87" t="str">
        <f t="shared" ca="1" si="20"/>
        <v/>
      </c>
      <c r="U28" s="85" t="str">
        <f t="shared" ca="1" si="16"/>
        <v/>
      </c>
      <c r="V28" s="87" t="str">
        <f t="shared" ca="1" si="12"/>
        <v/>
      </c>
      <c r="W28" s="404"/>
      <c r="X28" s="404"/>
      <c r="Z28" s="402"/>
      <c r="AA28" s="70" t="str">
        <f ca="1">IF($AA27="","",IF(INDIRECT(ADDRESS($AA27+2,AB$1-1,,,"Score"))="SP",$AA27+2,""))</f>
        <v/>
      </c>
      <c r="AB28" s="70" t="str">
        <f t="shared" ca="1" si="13"/>
        <v/>
      </c>
      <c r="AC28" s="70" t="str">
        <f t="shared" ca="1" si="13"/>
        <v/>
      </c>
      <c r="AD28" s="402"/>
      <c r="AE28" s="402"/>
      <c r="AF28" s="87"/>
      <c r="AG28" s="87"/>
      <c r="AH28" s="85"/>
      <c r="AI28" s="87" t="str">
        <f t="shared" ca="1" si="21"/>
        <v/>
      </c>
      <c r="AJ28" s="87" t="str">
        <f t="shared" ca="1" si="21"/>
        <v/>
      </c>
      <c r="AK28" s="87" t="str">
        <f t="shared" ca="1" si="21"/>
        <v/>
      </c>
      <c r="AL28" s="70" t="str">
        <f t="shared" ca="1" si="14"/>
        <v/>
      </c>
      <c r="AM28" s="70" t="str">
        <f t="shared" ca="1" si="14"/>
        <v/>
      </c>
      <c r="AN28" s="87" t="str">
        <f t="shared" ca="1" si="14"/>
        <v/>
      </c>
      <c r="AO28" s="87" t="str">
        <f t="shared" ca="1" si="14"/>
        <v/>
      </c>
      <c r="AP28" s="85" t="str">
        <f t="shared" ca="1" si="11"/>
        <v/>
      </c>
      <c r="AQ28" s="87" t="str">
        <f t="shared" ca="1" si="14"/>
        <v/>
      </c>
      <c r="AR28" s="87" t="str">
        <f t="shared" ca="1" si="14"/>
        <v/>
      </c>
      <c r="AS28" s="87" t="str">
        <f t="shared" ca="1" si="14"/>
        <v/>
      </c>
      <c r="AT28" s="85" t="str">
        <f t="shared" ca="1" si="17"/>
        <v/>
      </c>
      <c r="AU28" s="87" t="str">
        <f t="shared" ca="1" si="15"/>
        <v/>
      </c>
      <c r="AV28" s="404"/>
      <c r="AW28" s="404"/>
    </row>
    <row r="29" spans="1:49">
      <c r="A29" s="403">
        <f>A27+1</f>
        <v>14</v>
      </c>
      <c r="B29" s="74">
        <f>IF(ISNA(MATCH($A29,Score!A$3:A$52,0)),"",MATCH($A29,Score!A$3:A$52,0)+ROW(Score!A$2))</f>
        <v>29</v>
      </c>
      <c r="C29" s="705" t="str">
        <f t="shared" ca="1" si="18"/>
        <v>4CE</v>
      </c>
      <c r="D29" s="74">
        <f t="shared" ca="1" si="18"/>
        <v>12</v>
      </c>
      <c r="E29" s="403">
        <f ca="1">IF(B29="","",SUM(D29,D30))</f>
        <v>12</v>
      </c>
      <c r="F29" s="403">
        <f ca="1">IF(B29="","",E29-AD29)</f>
        <v>10</v>
      </c>
      <c r="G29" s="86" t="str">
        <f ca="1">IF($B29="","",IF(ISBLANK(INDIRECT(ADDRESS($B29,G$1,,,"Score"))),"",1))</f>
        <v/>
      </c>
      <c r="H29" s="86">
        <f ca="1">IF($B29="","",IF(ISBLANK(INDIRECT(ADDRESS($B29,H$1,,,"Score"))),"",1))</f>
        <v>1</v>
      </c>
      <c r="I29" s="89">
        <f ca="1">IF(H29=1,F29,"")</f>
        <v>10</v>
      </c>
      <c r="J29" s="86" t="str">
        <f t="shared" ca="1" si="19"/>
        <v/>
      </c>
      <c r="K29" s="86" t="str">
        <f t="shared" ca="1" si="19"/>
        <v/>
      </c>
      <c r="L29" s="86" t="str">
        <f t="shared" ca="1" si="19"/>
        <v/>
      </c>
      <c r="M29" s="74">
        <f t="shared" ca="1" si="20"/>
        <v>4</v>
      </c>
      <c r="N29" s="74">
        <f t="shared" ca="1" si="20"/>
        <v>0</v>
      </c>
      <c r="O29" s="86">
        <f t="shared" ca="1" si="20"/>
        <v>0</v>
      </c>
      <c r="P29" s="86">
        <f t="shared" ca="1" si="20"/>
        <v>0</v>
      </c>
      <c r="Q29" s="89">
        <f t="shared" ca="1" si="10"/>
        <v>0</v>
      </c>
      <c r="R29" s="86">
        <f t="shared" ca="1" si="20"/>
        <v>0</v>
      </c>
      <c r="S29" s="86">
        <f t="shared" ca="1" si="20"/>
        <v>0</v>
      </c>
      <c r="T29" s="86">
        <f t="shared" ca="1" si="20"/>
        <v>0</v>
      </c>
      <c r="U29" s="89">
        <f t="shared" ca="1" si="16"/>
        <v>0</v>
      </c>
      <c r="V29" s="86">
        <f t="shared" ca="1" si="12"/>
        <v>0</v>
      </c>
      <c r="W29" s="403" t="str">
        <f ca="1">IF(ISNA(MATCH($A29,'Jam Timer'!A$9:A$33,0)),"",INDIRECT(ADDRESS(MATCH($A29,'Jam Timer'!A$9:A$33,0)+ROW('Jam Timer'!A$8),W$1,,,"Jam Timer")))</f>
        <v/>
      </c>
      <c r="X29" s="403" t="str">
        <f ca="1">IF(OR(W29="",W29=0),"",60*E29/W29)</f>
        <v/>
      </c>
      <c r="Z29" s="403">
        <f>Z27+1</f>
        <v>14</v>
      </c>
      <c r="AA29" s="74">
        <f>IF(ISNA(MATCH($Z29,Score!AL$3:AL$52,0)),"",MATCH($Z29,Score!AL$3:AL$52,0)++ROW(Score!AL$2))</f>
        <v>29</v>
      </c>
      <c r="AB29" s="74" t="str">
        <f t="shared" ca="1" si="13"/>
        <v>138</v>
      </c>
      <c r="AC29" s="74">
        <f t="shared" ca="1" si="13"/>
        <v>2</v>
      </c>
      <c r="AD29" s="403">
        <f ca="1">IF(AA29="","",SUM(AC29,AC30))</f>
        <v>2</v>
      </c>
      <c r="AE29" s="403">
        <f ca="1">IF(AA29="","",AD29-E29)</f>
        <v>-10</v>
      </c>
      <c r="AF29" s="86" t="str">
        <f ca="1">IF($AA29="","",IF(ISBLANK(INDIRECT(ADDRESS($AA29,AF$1,,,"Score"))),"",1))</f>
        <v/>
      </c>
      <c r="AG29" s="86" t="str">
        <f ca="1">IF($AA29="","",IF(ISBLANK(INDIRECT(ADDRESS($AA29,AG$1,,,"Score"))),"",1))</f>
        <v/>
      </c>
      <c r="AH29" s="89" t="str">
        <f ca="1">IF(AG29=1,AE29,"")</f>
        <v/>
      </c>
      <c r="AI29" s="86" t="str">
        <f t="shared" ca="1" si="21"/>
        <v/>
      </c>
      <c r="AJ29" s="86" t="str">
        <f t="shared" ca="1" si="21"/>
        <v/>
      </c>
      <c r="AK29" s="86" t="str">
        <f t="shared" ca="1" si="21"/>
        <v/>
      </c>
      <c r="AL29" s="74">
        <f t="shared" ca="1" si="14"/>
        <v>1</v>
      </c>
      <c r="AM29" s="74">
        <f t="shared" ca="1" si="14"/>
        <v>0</v>
      </c>
      <c r="AN29" s="86">
        <f t="shared" ca="1" si="14"/>
        <v>0</v>
      </c>
      <c r="AO29" s="86">
        <f t="shared" ca="1" si="14"/>
        <v>0</v>
      </c>
      <c r="AP29" s="89">
        <f t="shared" ca="1" si="11"/>
        <v>0</v>
      </c>
      <c r="AQ29" s="86">
        <f t="shared" ca="1" si="14"/>
        <v>0</v>
      </c>
      <c r="AR29" s="86">
        <f t="shared" ca="1" si="14"/>
        <v>0</v>
      </c>
      <c r="AS29" s="86">
        <f t="shared" ca="1" si="14"/>
        <v>0</v>
      </c>
      <c r="AT29" s="89">
        <f t="shared" ca="1" si="17"/>
        <v>0</v>
      </c>
      <c r="AU29" s="86">
        <f t="shared" ca="1" si="15"/>
        <v>0</v>
      </c>
      <c r="AV29" s="403" t="str">
        <f ca="1">W29</f>
        <v/>
      </c>
      <c r="AW29" s="403" t="str">
        <f ca="1">IF(OR(AV29="",AV29=0),"",60*AD29/AV29)</f>
        <v/>
      </c>
    </row>
    <row r="30" spans="1:49">
      <c r="A30" s="403"/>
      <c r="B30" s="74" t="str">
        <f ca="1">IF($B29="","",IF(INDIRECT(ADDRESS($B29+2,C$1-1,,,"Score"))="SP",$B29+2,""))</f>
        <v/>
      </c>
      <c r="C30" s="705" t="str">
        <f t="shared" ca="1" si="18"/>
        <v/>
      </c>
      <c r="D30" s="74" t="str">
        <f t="shared" ca="1" si="18"/>
        <v/>
      </c>
      <c r="E30" s="403"/>
      <c r="F30" s="403"/>
      <c r="G30" s="86"/>
      <c r="H30" s="91"/>
      <c r="I30" s="89"/>
      <c r="J30" s="86" t="str">
        <f t="shared" ca="1" si="19"/>
        <v/>
      </c>
      <c r="K30" s="86" t="str">
        <f t="shared" ca="1" si="19"/>
        <v/>
      </c>
      <c r="L30" s="86" t="str">
        <f t="shared" ca="1" si="19"/>
        <v/>
      </c>
      <c r="M30" s="74" t="str">
        <f t="shared" ca="1" si="20"/>
        <v/>
      </c>
      <c r="N30" s="74" t="str">
        <f t="shared" ca="1" si="20"/>
        <v/>
      </c>
      <c r="O30" s="86" t="str">
        <f t="shared" ca="1" si="20"/>
        <v/>
      </c>
      <c r="P30" s="86" t="str">
        <f t="shared" ca="1" si="20"/>
        <v/>
      </c>
      <c r="Q30" s="89" t="str">
        <f t="shared" ca="1" si="10"/>
        <v/>
      </c>
      <c r="R30" s="86" t="str">
        <f t="shared" ca="1" si="20"/>
        <v/>
      </c>
      <c r="S30" s="86" t="str">
        <f t="shared" ca="1" si="20"/>
        <v/>
      </c>
      <c r="T30" s="86" t="str">
        <f t="shared" ca="1" si="20"/>
        <v/>
      </c>
      <c r="U30" s="89" t="str">
        <f t="shared" ca="1" si="16"/>
        <v/>
      </c>
      <c r="V30" s="86" t="str">
        <f t="shared" ca="1" si="12"/>
        <v/>
      </c>
      <c r="W30" s="403"/>
      <c r="X30" s="403"/>
      <c r="Z30" s="403"/>
      <c r="AA30" s="74" t="str">
        <f ca="1">IF($AA29="","",IF(INDIRECT(ADDRESS($AA29+2,AB$1-1,,,"Score"))="SP",$AA29+2,""))</f>
        <v/>
      </c>
      <c r="AB30" s="74" t="str">
        <f t="shared" ca="1" si="13"/>
        <v/>
      </c>
      <c r="AC30" s="74" t="str">
        <f t="shared" ca="1" si="13"/>
        <v/>
      </c>
      <c r="AD30" s="403"/>
      <c r="AE30" s="403"/>
      <c r="AF30" s="86"/>
      <c r="AG30" s="91"/>
      <c r="AH30" s="89"/>
      <c r="AI30" s="86" t="str">
        <f t="shared" ca="1" si="21"/>
        <v/>
      </c>
      <c r="AJ30" s="86" t="str">
        <f t="shared" ca="1" si="21"/>
        <v/>
      </c>
      <c r="AK30" s="86" t="str">
        <f t="shared" ca="1" si="21"/>
        <v/>
      </c>
      <c r="AL30" s="74" t="str">
        <f t="shared" ca="1" si="14"/>
        <v/>
      </c>
      <c r="AM30" s="74" t="str">
        <f t="shared" ca="1" si="14"/>
        <v/>
      </c>
      <c r="AN30" s="86" t="str">
        <f t="shared" ca="1" si="14"/>
        <v/>
      </c>
      <c r="AO30" s="86" t="str">
        <f t="shared" ca="1" si="14"/>
        <v/>
      </c>
      <c r="AP30" s="89" t="str">
        <f t="shared" ca="1" si="11"/>
        <v/>
      </c>
      <c r="AQ30" s="86" t="str">
        <f t="shared" ca="1" si="14"/>
        <v/>
      </c>
      <c r="AR30" s="86" t="str">
        <f t="shared" ca="1" si="14"/>
        <v/>
      </c>
      <c r="AS30" s="86" t="str">
        <f t="shared" ca="1" si="14"/>
        <v/>
      </c>
      <c r="AT30" s="89" t="str">
        <f t="shared" ca="1" si="17"/>
        <v/>
      </c>
      <c r="AU30" s="86" t="str">
        <f t="shared" ca="1" si="15"/>
        <v/>
      </c>
      <c r="AV30" s="403"/>
      <c r="AW30" s="403"/>
    </row>
    <row r="31" spans="1:49">
      <c r="A31" s="402">
        <f>A29+1</f>
        <v>15</v>
      </c>
      <c r="B31" s="70">
        <f>IF(ISNA(MATCH($A31,Score!A$3:A$52,0)),"",MATCH($A31,Score!A$3:A$52,0)+ROW(Score!A$2))</f>
        <v>31</v>
      </c>
      <c r="C31" s="704" t="str">
        <f t="shared" ca="1" si="18"/>
        <v>4CE</v>
      </c>
      <c r="D31" s="70">
        <f t="shared" ca="1" si="18"/>
        <v>3</v>
      </c>
      <c r="E31" s="402">
        <f ca="1">IF(B31="","",SUM(D31,D32))</f>
        <v>3</v>
      </c>
      <c r="F31" s="402">
        <f ca="1">IF(B31="","",E31-AD31)</f>
        <v>-6</v>
      </c>
      <c r="G31" s="87" t="str">
        <f ca="1">IF($B31="","",IF(ISBLANK(INDIRECT(ADDRESS($B31,G$1,,,"Score"))),"",1))</f>
        <v/>
      </c>
      <c r="H31" s="87" t="str">
        <f ca="1">IF($B31="","",IF(ISBLANK(INDIRECT(ADDRESS($B31,H$1,,,"Score"))),"",1))</f>
        <v/>
      </c>
      <c r="I31" s="85" t="str">
        <f ca="1">IF(H31=1,F31,"")</f>
        <v/>
      </c>
      <c r="J31" s="87" t="str">
        <f t="shared" ca="1" si="19"/>
        <v/>
      </c>
      <c r="K31" s="87" t="str">
        <f t="shared" ca="1" si="19"/>
        <v/>
      </c>
      <c r="L31" s="87" t="str">
        <f t="shared" ca="1" si="19"/>
        <v/>
      </c>
      <c r="M31" s="70">
        <f t="shared" ca="1" si="20"/>
        <v>1</v>
      </c>
      <c r="N31" s="70">
        <f t="shared" ca="1" si="20"/>
        <v>0</v>
      </c>
      <c r="O31" s="87">
        <f t="shared" ca="1" si="20"/>
        <v>0</v>
      </c>
      <c r="P31" s="87">
        <f t="shared" ca="1" si="20"/>
        <v>0</v>
      </c>
      <c r="Q31" s="85">
        <f t="shared" ca="1" si="10"/>
        <v>0</v>
      </c>
      <c r="R31" s="87">
        <f t="shared" ca="1" si="20"/>
        <v>0</v>
      </c>
      <c r="S31" s="87">
        <f t="shared" ca="1" si="20"/>
        <v>0</v>
      </c>
      <c r="T31" s="87">
        <f t="shared" ca="1" si="20"/>
        <v>0</v>
      </c>
      <c r="U31" s="85">
        <f t="shared" ca="1" si="16"/>
        <v>0</v>
      </c>
      <c r="V31" s="87">
        <f t="shared" ca="1" si="12"/>
        <v>0</v>
      </c>
      <c r="W31" s="404" t="str">
        <f ca="1">IF(ISNA(MATCH($A31,'Jam Timer'!A$9:A$33,0)),"",INDIRECT(ADDRESS(MATCH($A31,'Jam Timer'!A$9:A$33,0)+ROW('Jam Timer'!A$8),W$1,,,"Jam Timer")))</f>
        <v/>
      </c>
      <c r="X31" s="404" t="str">
        <f ca="1">IF(OR(W31="",W31=0),"",60*E31/W31)</f>
        <v/>
      </c>
      <c r="Z31" s="402">
        <f>Z29+1</f>
        <v>15</v>
      </c>
      <c r="AA31" s="70">
        <f>IF(ISNA(MATCH($Z31,Score!AL$3:AL$52,0)),"",MATCH($Z31,Score!AL$3:AL$52,0)++ROW(Score!AL$2))</f>
        <v>31</v>
      </c>
      <c r="AB31" s="70" t="str">
        <f t="shared" ca="1" si="13"/>
        <v>11</v>
      </c>
      <c r="AC31" s="70">
        <f t="shared" ca="1" si="13"/>
        <v>9</v>
      </c>
      <c r="AD31" s="402">
        <f ca="1">IF(AA31="","",SUM(AC31,AC32))</f>
        <v>9</v>
      </c>
      <c r="AE31" s="402">
        <f ca="1">IF(AA31="","",AD31-E31)</f>
        <v>6</v>
      </c>
      <c r="AF31" s="87" t="str">
        <f ca="1">IF($AA31="","",IF(ISBLANK(INDIRECT(ADDRESS($AA31,AF$1,,,"Score"))),"",1))</f>
        <v/>
      </c>
      <c r="AG31" s="87">
        <f ca="1">IF($AA31="","",IF(ISBLANK(INDIRECT(ADDRESS($AA31,AG$1,,,"Score"))),"",1))</f>
        <v>1</v>
      </c>
      <c r="AH31" s="85">
        <f ca="1">IF(AG31=1,AE31,"")</f>
        <v>6</v>
      </c>
      <c r="AI31" s="87" t="str">
        <f t="shared" ca="1" si="21"/>
        <v/>
      </c>
      <c r="AJ31" s="87" t="str">
        <f t="shared" ca="1" si="21"/>
        <v/>
      </c>
      <c r="AK31" s="87" t="str">
        <f t="shared" ca="1" si="21"/>
        <v/>
      </c>
      <c r="AL31" s="70">
        <f t="shared" ca="1" si="14"/>
        <v>2</v>
      </c>
      <c r="AM31" s="70">
        <f t="shared" ca="1" si="14"/>
        <v>0</v>
      </c>
      <c r="AN31" s="87">
        <f t="shared" ca="1" si="14"/>
        <v>0</v>
      </c>
      <c r="AO31" s="87">
        <f t="shared" ca="1" si="14"/>
        <v>0</v>
      </c>
      <c r="AP31" s="85">
        <f t="shared" ca="1" si="11"/>
        <v>0</v>
      </c>
      <c r="AQ31" s="87">
        <f t="shared" ca="1" si="14"/>
        <v>0</v>
      </c>
      <c r="AR31" s="87">
        <f t="shared" ca="1" si="14"/>
        <v>0</v>
      </c>
      <c r="AS31" s="87">
        <f t="shared" ca="1" si="14"/>
        <v>0</v>
      </c>
      <c r="AT31" s="85">
        <f t="shared" ca="1" si="17"/>
        <v>0</v>
      </c>
      <c r="AU31" s="87">
        <f t="shared" ca="1" si="15"/>
        <v>0</v>
      </c>
      <c r="AV31" s="404" t="str">
        <f ca="1">W31</f>
        <v/>
      </c>
      <c r="AW31" s="404" t="str">
        <f ca="1">IF(OR(AV31="",AV31=0),"",60*AD31/AV31)</f>
        <v/>
      </c>
    </row>
    <row r="32" spans="1:49">
      <c r="A32" s="402"/>
      <c r="B32" s="70" t="str">
        <f ca="1">IF($B31="","",IF(INDIRECT(ADDRESS($B31+2,C$1-1,,,"Score"))="SP",$B31+2,""))</f>
        <v/>
      </c>
      <c r="C32" s="704" t="str">
        <f t="shared" ca="1" si="18"/>
        <v/>
      </c>
      <c r="D32" s="70" t="str">
        <f t="shared" ca="1" si="18"/>
        <v/>
      </c>
      <c r="E32" s="402"/>
      <c r="F32" s="402"/>
      <c r="G32" s="87"/>
      <c r="H32" s="87"/>
      <c r="I32" s="85"/>
      <c r="J32" s="87" t="str">
        <f t="shared" ca="1" si="19"/>
        <v/>
      </c>
      <c r="K32" s="87" t="str">
        <f t="shared" ca="1" si="19"/>
        <v/>
      </c>
      <c r="L32" s="87" t="str">
        <f t="shared" ca="1" si="19"/>
        <v/>
      </c>
      <c r="M32" s="70" t="str">
        <f t="shared" ca="1" si="20"/>
        <v/>
      </c>
      <c r="N32" s="70" t="str">
        <f t="shared" ca="1" si="20"/>
        <v/>
      </c>
      <c r="O32" s="87" t="str">
        <f t="shared" ca="1" si="20"/>
        <v/>
      </c>
      <c r="P32" s="87" t="str">
        <f t="shared" ca="1" si="20"/>
        <v/>
      </c>
      <c r="Q32" s="85" t="str">
        <f t="shared" ca="1" si="10"/>
        <v/>
      </c>
      <c r="R32" s="87" t="str">
        <f t="shared" ca="1" si="20"/>
        <v/>
      </c>
      <c r="S32" s="87" t="str">
        <f t="shared" ca="1" si="20"/>
        <v/>
      </c>
      <c r="T32" s="87" t="str">
        <f t="shared" ca="1" si="20"/>
        <v/>
      </c>
      <c r="U32" s="85" t="str">
        <f t="shared" ca="1" si="16"/>
        <v/>
      </c>
      <c r="V32" s="87" t="str">
        <f t="shared" ca="1" si="12"/>
        <v/>
      </c>
      <c r="W32" s="404"/>
      <c r="X32" s="404"/>
      <c r="Z32" s="402"/>
      <c r="AA32" s="70" t="str">
        <f ca="1">IF($AA31="","",IF(INDIRECT(ADDRESS($AA31+2,AB$1-1,,,"Score"))="SP",$AA31+2,""))</f>
        <v/>
      </c>
      <c r="AB32" s="70" t="str">
        <f t="shared" ca="1" si="13"/>
        <v/>
      </c>
      <c r="AC32" s="70" t="str">
        <f t="shared" ca="1" si="13"/>
        <v/>
      </c>
      <c r="AD32" s="402"/>
      <c r="AE32" s="402"/>
      <c r="AF32" s="87"/>
      <c r="AG32" s="87"/>
      <c r="AH32" s="85"/>
      <c r="AI32" s="87" t="str">
        <f t="shared" ca="1" si="21"/>
        <v/>
      </c>
      <c r="AJ32" s="87" t="str">
        <f t="shared" ca="1" si="21"/>
        <v/>
      </c>
      <c r="AK32" s="87" t="str">
        <f t="shared" ca="1" si="21"/>
        <v/>
      </c>
      <c r="AL32" s="70" t="str">
        <f t="shared" ca="1" si="14"/>
        <v/>
      </c>
      <c r="AM32" s="70" t="str">
        <f t="shared" ca="1" si="14"/>
        <v/>
      </c>
      <c r="AN32" s="87" t="str">
        <f t="shared" ca="1" si="14"/>
        <v/>
      </c>
      <c r="AO32" s="87" t="str">
        <f t="shared" ca="1" si="14"/>
        <v/>
      </c>
      <c r="AP32" s="85" t="str">
        <f t="shared" ca="1" si="11"/>
        <v/>
      </c>
      <c r="AQ32" s="87" t="str">
        <f t="shared" ca="1" si="14"/>
        <v/>
      </c>
      <c r="AR32" s="87" t="str">
        <f t="shared" ca="1" si="14"/>
        <v/>
      </c>
      <c r="AS32" s="87" t="str">
        <f t="shared" ca="1" si="14"/>
        <v/>
      </c>
      <c r="AT32" s="85" t="str">
        <f t="shared" ca="1" si="17"/>
        <v/>
      </c>
      <c r="AU32" s="87" t="str">
        <f t="shared" ca="1" si="15"/>
        <v/>
      </c>
      <c r="AV32" s="404"/>
      <c r="AW32" s="404"/>
    </row>
    <row r="33" spans="1:49">
      <c r="A33" s="403">
        <f>A31+1</f>
        <v>16</v>
      </c>
      <c r="B33" s="74">
        <f>IF(ISNA(MATCH($A33,Score!A$3:A$52,0)),"",MATCH($A33,Score!A$3:A$52,0)+ROW(Score!A$2))</f>
        <v>33</v>
      </c>
      <c r="C33" s="705" t="str">
        <f t="shared" ca="1" si="18"/>
        <v>4CE</v>
      </c>
      <c r="D33" s="74">
        <f t="shared" ca="1" si="18"/>
        <v>0</v>
      </c>
      <c r="E33" s="403">
        <f ca="1">IF(B33="","",SUM(D33,D34))</f>
        <v>0</v>
      </c>
      <c r="F33" s="403">
        <f ca="1">IF(B33="","",E33-AD33)</f>
        <v>-5</v>
      </c>
      <c r="G33" s="86" t="str">
        <f ca="1">IF($B33="","",IF(ISBLANK(INDIRECT(ADDRESS($B33,G$1,,,"Score"))),"",1))</f>
        <v/>
      </c>
      <c r="H33" s="86" t="str">
        <f ca="1">IF($B33="","",IF(ISBLANK(INDIRECT(ADDRESS($B33,H$1,,,"Score"))),"",1))</f>
        <v/>
      </c>
      <c r="I33" s="89" t="str">
        <f ca="1">IF(H33=1,F33,"")</f>
        <v/>
      </c>
      <c r="J33" s="86" t="str">
        <f t="shared" ca="1" si="19"/>
        <v/>
      </c>
      <c r="K33" s="86" t="str">
        <f t="shared" ca="1" si="19"/>
        <v/>
      </c>
      <c r="L33" s="86" t="str">
        <f t="shared" ca="1" si="19"/>
        <v/>
      </c>
      <c r="M33" s="74">
        <f t="shared" ca="1" si="20"/>
        <v>1</v>
      </c>
      <c r="N33" s="74">
        <f t="shared" ca="1" si="20"/>
        <v>0</v>
      </c>
      <c r="O33" s="86">
        <f t="shared" ca="1" si="20"/>
        <v>0</v>
      </c>
      <c r="P33" s="86">
        <f t="shared" ca="1" si="20"/>
        <v>0</v>
      </c>
      <c r="Q33" s="89">
        <f t="shared" ca="1" si="10"/>
        <v>0</v>
      </c>
      <c r="R33" s="86">
        <f t="shared" ca="1" si="20"/>
        <v>0</v>
      </c>
      <c r="S33" s="86">
        <f t="shared" ca="1" si="20"/>
        <v>0</v>
      </c>
      <c r="T33" s="86">
        <f t="shared" ca="1" si="20"/>
        <v>0</v>
      </c>
      <c r="U33" s="89">
        <f t="shared" ca="1" si="16"/>
        <v>0</v>
      </c>
      <c r="V33" s="86">
        <f t="shared" ca="1" si="12"/>
        <v>0</v>
      </c>
      <c r="W33" s="403" t="str">
        <f ca="1">IF(ISNA(MATCH($A33,'Jam Timer'!A$9:A$33,0)),"",INDIRECT(ADDRESS(MATCH($A33,'Jam Timer'!A$9:A$33,0)+ROW('Jam Timer'!A$8),W$1,,,"Jam Timer")))</f>
        <v/>
      </c>
      <c r="X33" s="403" t="str">
        <f ca="1">IF(OR(W33="",W33=0),"",60*E33/W33)</f>
        <v/>
      </c>
      <c r="Z33" s="403">
        <f>Z31+1</f>
        <v>16</v>
      </c>
      <c r="AA33" s="74">
        <f>IF(ISNA(MATCH($Z33,Score!AL$3:AL$52,0)),"",MATCH($Z33,Score!AL$3:AL$52,0)++ROW(Score!AL$2))</f>
        <v>33</v>
      </c>
      <c r="AB33" s="74" t="str">
        <f t="shared" ca="1" si="13"/>
        <v>5X5</v>
      </c>
      <c r="AC33" s="74">
        <f t="shared" ca="1" si="13"/>
        <v>5</v>
      </c>
      <c r="AD33" s="403">
        <f ca="1">IF(AA33="","",SUM(AC33,AC34))</f>
        <v>5</v>
      </c>
      <c r="AE33" s="403">
        <f ca="1">IF(AA33="","",AD33-E33)</f>
        <v>5</v>
      </c>
      <c r="AF33" s="86" t="str">
        <f ca="1">IF($AA33="","",IF(ISBLANK(INDIRECT(ADDRESS($AA33,AF$1,,,"Score"))),"",1))</f>
        <v/>
      </c>
      <c r="AG33" s="86">
        <f ca="1">IF($AA33="","",IF(ISBLANK(INDIRECT(ADDRESS($AA33,AG$1,,,"Score"))),"",1))</f>
        <v>1</v>
      </c>
      <c r="AH33" s="89">
        <f ca="1">IF(AG33=1,AE33,"")</f>
        <v>5</v>
      </c>
      <c r="AI33" s="86">
        <f t="shared" ca="1" si="21"/>
        <v>1</v>
      </c>
      <c r="AJ33" s="86" t="str">
        <f t="shared" ca="1" si="21"/>
        <v/>
      </c>
      <c r="AK33" s="86" t="str">
        <f t="shared" ca="1" si="21"/>
        <v/>
      </c>
      <c r="AL33" s="74">
        <f t="shared" ca="1" si="14"/>
        <v>2</v>
      </c>
      <c r="AM33" s="74">
        <f t="shared" ca="1" si="14"/>
        <v>0</v>
      </c>
      <c r="AN33" s="86">
        <f t="shared" ca="1" si="14"/>
        <v>0</v>
      </c>
      <c r="AO33" s="86">
        <f t="shared" ca="1" si="14"/>
        <v>0</v>
      </c>
      <c r="AP33" s="89">
        <f t="shared" ca="1" si="11"/>
        <v>0</v>
      </c>
      <c r="AQ33" s="86">
        <f t="shared" ca="1" si="14"/>
        <v>0</v>
      </c>
      <c r="AR33" s="86">
        <f t="shared" ca="1" si="14"/>
        <v>0</v>
      </c>
      <c r="AS33" s="86">
        <f t="shared" ca="1" si="14"/>
        <v>0</v>
      </c>
      <c r="AT33" s="89">
        <f t="shared" ca="1" si="17"/>
        <v>0</v>
      </c>
      <c r="AU33" s="86">
        <f t="shared" ca="1" si="15"/>
        <v>0</v>
      </c>
      <c r="AV33" s="403" t="str">
        <f ca="1">W33</f>
        <v/>
      </c>
      <c r="AW33" s="403" t="str">
        <f ca="1">IF(OR(AV33="",AV33=0),"",60*AD33/AV33)</f>
        <v/>
      </c>
    </row>
    <row r="34" spans="1:49">
      <c r="A34" s="403"/>
      <c r="B34" s="74" t="str">
        <f ca="1">IF($B33="","",IF(INDIRECT(ADDRESS($B33+2,C$1-1,,,"Score"))="SP",$B33+2,""))</f>
        <v/>
      </c>
      <c r="C34" s="705" t="str">
        <f t="shared" ca="1" si="18"/>
        <v/>
      </c>
      <c r="D34" s="74" t="str">
        <f t="shared" ca="1" si="18"/>
        <v/>
      </c>
      <c r="E34" s="403"/>
      <c r="F34" s="403"/>
      <c r="G34" s="86"/>
      <c r="H34" s="91"/>
      <c r="I34" s="89"/>
      <c r="J34" s="86" t="str">
        <f t="shared" ca="1" si="19"/>
        <v/>
      </c>
      <c r="K34" s="86" t="str">
        <f t="shared" ca="1" si="19"/>
        <v/>
      </c>
      <c r="L34" s="86" t="str">
        <f t="shared" ca="1" si="19"/>
        <v/>
      </c>
      <c r="M34" s="74" t="str">
        <f t="shared" ca="1" si="20"/>
        <v/>
      </c>
      <c r="N34" s="74" t="str">
        <f t="shared" ca="1" si="20"/>
        <v/>
      </c>
      <c r="O34" s="86" t="str">
        <f t="shared" ca="1" si="20"/>
        <v/>
      </c>
      <c r="P34" s="86" t="str">
        <f t="shared" ca="1" si="20"/>
        <v/>
      </c>
      <c r="Q34" s="89" t="str">
        <f t="shared" ca="1" si="10"/>
        <v/>
      </c>
      <c r="R34" s="86" t="str">
        <f t="shared" ca="1" si="20"/>
        <v/>
      </c>
      <c r="S34" s="86" t="str">
        <f t="shared" ca="1" si="20"/>
        <v/>
      </c>
      <c r="T34" s="86" t="str">
        <f t="shared" ca="1" si="20"/>
        <v/>
      </c>
      <c r="U34" s="89" t="str">
        <f t="shared" ca="1" si="16"/>
        <v/>
      </c>
      <c r="V34" s="86" t="str">
        <f t="shared" ca="1" si="12"/>
        <v/>
      </c>
      <c r="W34" s="403"/>
      <c r="X34" s="403"/>
      <c r="Z34" s="403"/>
      <c r="AA34" s="74" t="str">
        <f ca="1">IF($AA33="","",IF(INDIRECT(ADDRESS($AA33+2,AB$1-1,,,"Score"))="SP",$AA33+2,""))</f>
        <v/>
      </c>
      <c r="AB34" s="74" t="str">
        <f t="shared" ca="1" si="13"/>
        <v/>
      </c>
      <c r="AC34" s="74" t="str">
        <f t="shared" ca="1" si="13"/>
        <v/>
      </c>
      <c r="AD34" s="403"/>
      <c r="AE34" s="403"/>
      <c r="AF34" s="86"/>
      <c r="AG34" s="91"/>
      <c r="AH34" s="89"/>
      <c r="AI34" s="86" t="str">
        <f t="shared" ca="1" si="21"/>
        <v/>
      </c>
      <c r="AJ34" s="86" t="str">
        <f t="shared" ca="1" si="21"/>
        <v/>
      </c>
      <c r="AK34" s="86" t="str">
        <f t="shared" ca="1" si="21"/>
        <v/>
      </c>
      <c r="AL34" s="74" t="str">
        <f t="shared" ca="1" si="14"/>
        <v/>
      </c>
      <c r="AM34" s="74" t="str">
        <f t="shared" ca="1" si="14"/>
        <v/>
      </c>
      <c r="AN34" s="86" t="str">
        <f t="shared" ca="1" si="14"/>
        <v/>
      </c>
      <c r="AO34" s="86" t="str">
        <f t="shared" ca="1" si="14"/>
        <v/>
      </c>
      <c r="AP34" s="89" t="str">
        <f t="shared" ca="1" si="11"/>
        <v/>
      </c>
      <c r="AQ34" s="86" t="str">
        <f t="shared" ca="1" si="14"/>
        <v/>
      </c>
      <c r="AR34" s="86" t="str">
        <f t="shared" ca="1" si="14"/>
        <v/>
      </c>
      <c r="AS34" s="86" t="str">
        <f t="shared" ca="1" si="14"/>
        <v/>
      </c>
      <c r="AT34" s="89" t="str">
        <f t="shared" ca="1" si="17"/>
        <v/>
      </c>
      <c r="AU34" s="86" t="str">
        <f t="shared" ca="1" si="15"/>
        <v/>
      </c>
      <c r="AV34" s="403"/>
      <c r="AW34" s="403"/>
    </row>
    <row r="35" spans="1:49">
      <c r="A35" s="402">
        <f>A33+1</f>
        <v>17</v>
      </c>
      <c r="B35" s="70">
        <f>IF(ISNA(MATCH($A35,Score!A$3:A$52,0)),"",MATCH($A35,Score!A$3:A$52,0)+ROW(Score!A$2))</f>
        <v>35</v>
      </c>
      <c r="C35" s="704" t="str">
        <f t="shared" ca="1" si="18"/>
        <v>64</v>
      </c>
      <c r="D35" s="70">
        <f t="shared" ca="1" si="18"/>
        <v>10</v>
      </c>
      <c r="E35" s="402">
        <f ca="1">IF(B35="","",SUM(D35,D36))</f>
        <v>10</v>
      </c>
      <c r="F35" s="402">
        <f ca="1">IF(B35="","",E35-AD35)</f>
        <v>9</v>
      </c>
      <c r="G35" s="87" t="str">
        <f ca="1">IF($B35="","",IF(ISBLANK(INDIRECT(ADDRESS($B35,G$1,,,"Score"))),"",1))</f>
        <v/>
      </c>
      <c r="H35" s="87">
        <f ca="1">IF($B35="","",IF(ISBLANK(INDIRECT(ADDRESS($B35,H$1,,,"Score"))),"",1))</f>
        <v>1</v>
      </c>
      <c r="I35" s="85">
        <f ca="1">IF(H35=1,F35,"")</f>
        <v>9</v>
      </c>
      <c r="J35" s="87">
        <f t="shared" ca="1" si="19"/>
        <v>1</v>
      </c>
      <c r="K35" s="87" t="str">
        <f t="shared" ca="1" si="19"/>
        <v/>
      </c>
      <c r="L35" s="87" t="str">
        <f t="shared" ca="1" si="19"/>
        <v/>
      </c>
      <c r="M35" s="70">
        <f t="shared" ca="1" si="20"/>
        <v>3</v>
      </c>
      <c r="N35" s="70">
        <f t="shared" ca="1" si="20"/>
        <v>0</v>
      </c>
      <c r="O35" s="87">
        <f t="shared" ca="1" si="20"/>
        <v>0</v>
      </c>
      <c r="P35" s="87">
        <f t="shared" ca="1" si="20"/>
        <v>0</v>
      </c>
      <c r="Q35" s="85">
        <f t="shared" ca="1" si="10"/>
        <v>0</v>
      </c>
      <c r="R35" s="87">
        <f t="shared" ca="1" si="20"/>
        <v>0</v>
      </c>
      <c r="S35" s="87">
        <f t="shared" ca="1" si="20"/>
        <v>0</v>
      </c>
      <c r="T35" s="87">
        <f t="shared" ca="1" si="20"/>
        <v>0</v>
      </c>
      <c r="U35" s="85">
        <f t="shared" ca="1" si="16"/>
        <v>0</v>
      </c>
      <c r="V35" s="87">
        <f t="shared" ca="1" si="12"/>
        <v>0</v>
      </c>
      <c r="W35" s="404" t="str">
        <f ca="1">IF(ISNA(MATCH($A35,'Jam Timer'!A$9:A$33,0)),"",INDIRECT(ADDRESS(MATCH($A35,'Jam Timer'!A$9:A$33,0)+ROW('Jam Timer'!A$8),W$1,,,"Jam Timer")))</f>
        <v/>
      </c>
      <c r="X35" s="404" t="str">
        <f ca="1">IF(OR(W35="",W35=0),"",60*E35/W35)</f>
        <v/>
      </c>
      <c r="Z35" s="402">
        <f>Z33+1</f>
        <v>17</v>
      </c>
      <c r="AA35" s="70">
        <f>IF(ISNA(MATCH($Z35,Score!AL$3:AL$52,0)),"",MATCH($Z35,Score!AL$3:AL$52,0)++ROW(Score!AL$2))</f>
        <v>35</v>
      </c>
      <c r="AB35" s="70" t="str">
        <f t="shared" ca="1" si="13"/>
        <v>21</v>
      </c>
      <c r="AC35" s="70">
        <f t="shared" ca="1" si="13"/>
        <v>1</v>
      </c>
      <c r="AD35" s="402">
        <f ca="1">IF(AA35="","",SUM(AC35,AC36))</f>
        <v>1</v>
      </c>
      <c r="AE35" s="402">
        <f ca="1">IF(AA35="","",AD35-E35)</f>
        <v>-9</v>
      </c>
      <c r="AF35" s="87" t="str">
        <f ca="1">IF($AA35="","",IF(ISBLANK(INDIRECT(ADDRESS($AA35,AF$1,,,"Score"))),"",1))</f>
        <v/>
      </c>
      <c r="AG35" s="87" t="str">
        <f ca="1">IF($AA35="","",IF(ISBLANK(INDIRECT(ADDRESS($AA35,AG$1,,,"Score"))),"",1))</f>
        <v/>
      </c>
      <c r="AH35" s="85" t="str">
        <f ca="1">IF(AG35=1,AE35,"")</f>
        <v/>
      </c>
      <c r="AI35" s="87" t="str">
        <f t="shared" ca="1" si="21"/>
        <v/>
      </c>
      <c r="AJ35" s="87" t="str">
        <f t="shared" ca="1" si="21"/>
        <v/>
      </c>
      <c r="AK35" s="87" t="str">
        <f t="shared" ca="1" si="21"/>
        <v/>
      </c>
      <c r="AL35" s="70">
        <f t="shared" ca="1" si="14"/>
        <v>1</v>
      </c>
      <c r="AM35" s="70">
        <f t="shared" ca="1" si="14"/>
        <v>0</v>
      </c>
      <c r="AN35" s="87">
        <f t="shared" ca="1" si="14"/>
        <v>0</v>
      </c>
      <c r="AO35" s="87">
        <f t="shared" ca="1" si="14"/>
        <v>0</v>
      </c>
      <c r="AP35" s="85">
        <f t="shared" ca="1" si="11"/>
        <v>0</v>
      </c>
      <c r="AQ35" s="87">
        <f t="shared" ca="1" si="14"/>
        <v>0</v>
      </c>
      <c r="AR35" s="87">
        <f t="shared" ca="1" si="14"/>
        <v>0</v>
      </c>
      <c r="AS35" s="87">
        <f t="shared" ca="1" si="14"/>
        <v>0</v>
      </c>
      <c r="AT35" s="85">
        <f t="shared" ca="1" si="17"/>
        <v>0</v>
      </c>
      <c r="AU35" s="87">
        <f t="shared" ca="1" si="15"/>
        <v>0</v>
      </c>
      <c r="AV35" s="404" t="str">
        <f ca="1">W35</f>
        <v/>
      </c>
      <c r="AW35" s="404" t="str">
        <f ca="1">IF(OR(AV35="",AV35=0),"",60*AD35/AV35)</f>
        <v/>
      </c>
    </row>
    <row r="36" spans="1:49">
      <c r="A36" s="402"/>
      <c r="B36" s="70" t="str">
        <f ca="1">IF($B35="","",IF(INDIRECT(ADDRESS($B35+2,C$1-1,,,"Score"))="SP",$B35+2,""))</f>
        <v/>
      </c>
      <c r="C36" s="704" t="str">
        <f t="shared" ca="1" si="18"/>
        <v/>
      </c>
      <c r="D36" s="70" t="str">
        <f t="shared" ca="1" si="18"/>
        <v/>
      </c>
      <c r="E36" s="402"/>
      <c r="F36" s="402"/>
      <c r="G36" s="87"/>
      <c r="H36" s="87"/>
      <c r="I36" s="85"/>
      <c r="J36" s="87" t="str">
        <f t="shared" ca="1" si="19"/>
        <v/>
      </c>
      <c r="K36" s="87" t="str">
        <f t="shared" ca="1" si="19"/>
        <v/>
      </c>
      <c r="L36" s="87" t="str">
        <f t="shared" ca="1" si="19"/>
        <v/>
      </c>
      <c r="M36" s="70" t="str">
        <f t="shared" ca="1" si="20"/>
        <v/>
      </c>
      <c r="N36" s="70" t="str">
        <f t="shared" ca="1" si="20"/>
        <v/>
      </c>
      <c r="O36" s="87" t="str">
        <f t="shared" ca="1" si="20"/>
        <v/>
      </c>
      <c r="P36" s="87" t="str">
        <f t="shared" ca="1" si="20"/>
        <v/>
      </c>
      <c r="Q36" s="85" t="str">
        <f t="shared" ca="1" si="10"/>
        <v/>
      </c>
      <c r="R36" s="87" t="str">
        <f t="shared" ca="1" si="20"/>
        <v/>
      </c>
      <c r="S36" s="87" t="str">
        <f t="shared" ca="1" si="20"/>
        <v/>
      </c>
      <c r="T36" s="87" t="str">
        <f t="shared" ca="1" si="20"/>
        <v/>
      </c>
      <c r="U36" s="85" t="str">
        <f t="shared" ca="1" si="16"/>
        <v/>
      </c>
      <c r="V36" s="87" t="str">
        <f t="shared" ca="1" si="12"/>
        <v/>
      </c>
      <c r="W36" s="404"/>
      <c r="X36" s="404"/>
      <c r="Z36" s="402"/>
      <c r="AA36" s="70" t="str">
        <f ca="1">IF($AA35="","",IF(INDIRECT(ADDRESS($AA35+2,AB$1-1,,,"Score"))="SP",$AA35+2,""))</f>
        <v/>
      </c>
      <c r="AB36" s="70" t="str">
        <f t="shared" ca="1" si="13"/>
        <v/>
      </c>
      <c r="AC36" s="70" t="str">
        <f t="shared" ca="1" si="13"/>
        <v/>
      </c>
      <c r="AD36" s="402"/>
      <c r="AE36" s="402"/>
      <c r="AF36" s="87"/>
      <c r="AG36" s="87"/>
      <c r="AH36" s="85"/>
      <c r="AI36" s="87" t="str">
        <f t="shared" ca="1" si="21"/>
        <v/>
      </c>
      <c r="AJ36" s="87" t="str">
        <f t="shared" ca="1" si="21"/>
        <v/>
      </c>
      <c r="AK36" s="87" t="str">
        <f t="shared" ca="1" si="21"/>
        <v/>
      </c>
      <c r="AL36" s="70" t="str">
        <f t="shared" ca="1" si="14"/>
        <v/>
      </c>
      <c r="AM36" s="70" t="str">
        <f t="shared" ca="1" si="14"/>
        <v/>
      </c>
      <c r="AN36" s="87" t="str">
        <f t="shared" ca="1" si="14"/>
        <v/>
      </c>
      <c r="AO36" s="87" t="str">
        <f t="shared" ca="1" si="14"/>
        <v/>
      </c>
      <c r="AP36" s="85" t="str">
        <f t="shared" ca="1" si="11"/>
        <v/>
      </c>
      <c r="AQ36" s="87" t="str">
        <f t="shared" ca="1" si="14"/>
        <v/>
      </c>
      <c r="AR36" s="87" t="str">
        <f t="shared" ca="1" si="14"/>
        <v/>
      </c>
      <c r="AS36" s="87" t="str">
        <f t="shared" ca="1" si="14"/>
        <v/>
      </c>
      <c r="AT36" s="85" t="str">
        <f t="shared" ca="1" si="17"/>
        <v/>
      </c>
      <c r="AU36" s="87" t="str">
        <f t="shared" ca="1" si="15"/>
        <v/>
      </c>
      <c r="AV36" s="404"/>
      <c r="AW36" s="404"/>
    </row>
    <row r="37" spans="1:49">
      <c r="A37" s="403">
        <f>A35+1</f>
        <v>18</v>
      </c>
      <c r="B37" s="74">
        <f>IF(ISNA(MATCH($A37,Score!A$3:A$52,0)),"",MATCH($A37,Score!A$3:A$52,0)+ROW(Score!A$2))</f>
        <v>37</v>
      </c>
      <c r="C37" s="705" t="str">
        <f t="shared" ca="1" si="18"/>
        <v>303</v>
      </c>
      <c r="D37" s="74">
        <f t="shared" ca="1" si="18"/>
        <v>3</v>
      </c>
      <c r="E37" s="403">
        <f ca="1">IF(B37="","",SUM(D37,D38))</f>
        <v>3</v>
      </c>
      <c r="F37" s="403">
        <f ca="1">IF(B37="","",E37-AD37)</f>
        <v>3</v>
      </c>
      <c r="G37" s="86" t="str">
        <f ca="1">IF($B37="","",IF(ISBLANK(INDIRECT(ADDRESS($B37,G$1,,,"Score"))),"",1))</f>
        <v/>
      </c>
      <c r="H37" s="86">
        <f ca="1">IF($B37="","",IF(ISBLANK(INDIRECT(ADDRESS($B37,H$1,,,"Score"))),"",1))</f>
        <v>1</v>
      </c>
      <c r="I37" s="89">
        <f ca="1">IF(H37=1,F37,"")</f>
        <v>3</v>
      </c>
      <c r="J37" s="86" t="str">
        <f t="shared" ca="1" si="19"/>
        <v/>
      </c>
      <c r="K37" s="86" t="str">
        <f t="shared" ca="1" si="19"/>
        <v/>
      </c>
      <c r="L37" s="86" t="str">
        <f t="shared" ca="1" si="19"/>
        <v/>
      </c>
      <c r="M37" s="74">
        <f t="shared" ca="1" si="20"/>
        <v>1</v>
      </c>
      <c r="N37" s="74">
        <f t="shared" ca="1" si="20"/>
        <v>0</v>
      </c>
      <c r="O37" s="86">
        <f t="shared" ca="1" si="20"/>
        <v>0</v>
      </c>
      <c r="P37" s="86">
        <f t="shared" ca="1" si="20"/>
        <v>0</v>
      </c>
      <c r="Q37" s="89">
        <f t="shared" ca="1" si="10"/>
        <v>0</v>
      </c>
      <c r="R37" s="86">
        <f t="shared" ca="1" si="20"/>
        <v>0</v>
      </c>
      <c r="S37" s="86">
        <f t="shared" ca="1" si="20"/>
        <v>0</v>
      </c>
      <c r="T37" s="86">
        <f t="shared" ca="1" si="20"/>
        <v>0</v>
      </c>
      <c r="U37" s="89">
        <f t="shared" ca="1" si="16"/>
        <v>0</v>
      </c>
      <c r="V37" s="86">
        <f t="shared" ca="1" si="12"/>
        <v>0</v>
      </c>
      <c r="W37" s="403" t="str">
        <f ca="1">IF(ISNA(MATCH($A37,'Jam Timer'!A$9:A$33,0)),"",INDIRECT(ADDRESS(MATCH($A37,'Jam Timer'!A$9:A$33,0)+ROW('Jam Timer'!A$8),W$1,,,"Jam Timer")))</f>
        <v/>
      </c>
      <c r="X37" s="403" t="str">
        <f ca="1">IF(OR(W37="",W37=0),"",60*E37/W37)</f>
        <v/>
      </c>
      <c r="Z37" s="403">
        <f>Z35+1</f>
        <v>18</v>
      </c>
      <c r="AA37" s="74">
        <f>IF(ISNA(MATCH($Z37,Score!AL$3:AL$52,0)),"",MATCH($Z37,Score!AL$3:AL$52,0)++ROW(Score!AL$2))</f>
        <v>37</v>
      </c>
      <c r="AB37" s="74" t="str">
        <f t="shared" ca="1" si="13"/>
        <v>H1</v>
      </c>
      <c r="AC37" s="74">
        <f t="shared" ca="1" si="13"/>
        <v>0</v>
      </c>
      <c r="AD37" s="403">
        <f ca="1">IF(AA37="","",SUM(AC37,AC38))</f>
        <v>0</v>
      </c>
      <c r="AE37" s="403">
        <f ca="1">IF(AA37="","",AD37-E37)</f>
        <v>-3</v>
      </c>
      <c r="AF37" s="86" t="str">
        <f ca="1">IF($AA37="","",IF(ISBLANK(INDIRECT(ADDRESS($AA37,AF$1,,,"Score"))),"",1))</f>
        <v/>
      </c>
      <c r="AG37" s="86" t="str">
        <f ca="1">IF($AA37="","",IF(ISBLANK(INDIRECT(ADDRESS($AA37,AG$1,,,"Score"))),"",1))</f>
        <v/>
      </c>
      <c r="AH37" s="89" t="str">
        <f ca="1">IF(AG37=1,AE37,"")</f>
        <v/>
      </c>
      <c r="AI37" s="86" t="str">
        <f t="shared" ca="1" si="21"/>
        <v/>
      </c>
      <c r="AJ37" s="86" t="str">
        <f t="shared" ca="1" si="21"/>
        <v/>
      </c>
      <c r="AK37" s="86" t="str">
        <f t="shared" ca="1" si="21"/>
        <v/>
      </c>
      <c r="AL37" s="74">
        <f t="shared" ca="1" si="14"/>
        <v>1</v>
      </c>
      <c r="AM37" s="74">
        <f t="shared" ca="1" si="14"/>
        <v>0</v>
      </c>
      <c r="AN37" s="86">
        <f t="shared" ca="1" si="14"/>
        <v>0</v>
      </c>
      <c r="AO37" s="86">
        <f t="shared" ca="1" si="14"/>
        <v>0</v>
      </c>
      <c r="AP37" s="89">
        <f t="shared" ca="1" si="11"/>
        <v>0</v>
      </c>
      <c r="AQ37" s="86">
        <f t="shared" ca="1" si="14"/>
        <v>0</v>
      </c>
      <c r="AR37" s="86">
        <f t="shared" ca="1" si="14"/>
        <v>0</v>
      </c>
      <c r="AS37" s="86">
        <f t="shared" ca="1" si="14"/>
        <v>0</v>
      </c>
      <c r="AT37" s="89">
        <f t="shared" ca="1" si="17"/>
        <v>0</v>
      </c>
      <c r="AU37" s="86">
        <f t="shared" ca="1" si="15"/>
        <v>0</v>
      </c>
      <c r="AV37" s="403" t="str">
        <f ca="1">W37</f>
        <v/>
      </c>
      <c r="AW37" s="403" t="str">
        <f ca="1">IF(OR(AV37="",AV37=0),"",60*AD37/AV37)</f>
        <v/>
      </c>
    </row>
    <row r="38" spans="1:49">
      <c r="A38" s="403"/>
      <c r="B38" s="74" t="str">
        <f ca="1">IF($B37="","",IF(INDIRECT(ADDRESS($B37+2,C$1-1,,,"Score"))="SP",$B37+2,""))</f>
        <v/>
      </c>
      <c r="C38" s="705" t="str">
        <f t="shared" ca="1" si="18"/>
        <v/>
      </c>
      <c r="D38" s="74" t="str">
        <f t="shared" ca="1" si="18"/>
        <v/>
      </c>
      <c r="E38" s="403"/>
      <c r="F38" s="403"/>
      <c r="G38" s="86"/>
      <c r="H38" s="91"/>
      <c r="I38" s="89"/>
      <c r="J38" s="86" t="str">
        <f t="shared" ca="1" si="19"/>
        <v/>
      </c>
      <c r="K38" s="86" t="str">
        <f t="shared" ca="1" si="19"/>
        <v/>
      </c>
      <c r="L38" s="86" t="str">
        <f t="shared" ca="1" si="19"/>
        <v/>
      </c>
      <c r="M38" s="74" t="str">
        <f t="shared" ca="1" si="20"/>
        <v/>
      </c>
      <c r="N38" s="74" t="str">
        <f t="shared" ca="1" si="20"/>
        <v/>
      </c>
      <c r="O38" s="86" t="str">
        <f t="shared" ca="1" si="20"/>
        <v/>
      </c>
      <c r="P38" s="86" t="str">
        <f t="shared" ca="1" si="20"/>
        <v/>
      </c>
      <c r="Q38" s="89" t="str">
        <f t="shared" ca="1" si="10"/>
        <v/>
      </c>
      <c r="R38" s="86" t="str">
        <f t="shared" ca="1" si="20"/>
        <v/>
      </c>
      <c r="S38" s="86" t="str">
        <f t="shared" ca="1" si="20"/>
        <v/>
      </c>
      <c r="T38" s="86" t="str">
        <f t="shared" ca="1" si="20"/>
        <v/>
      </c>
      <c r="U38" s="89" t="str">
        <f t="shared" ca="1" si="16"/>
        <v/>
      </c>
      <c r="V38" s="86" t="str">
        <f t="shared" ca="1" si="12"/>
        <v/>
      </c>
      <c r="W38" s="403"/>
      <c r="X38" s="403"/>
      <c r="Z38" s="403"/>
      <c r="AA38" s="74" t="str">
        <f ca="1">IF($AA37="","",IF(INDIRECT(ADDRESS($AA37+2,AB$1-1,,,"Score"))="SP",$AA37+2,""))</f>
        <v/>
      </c>
      <c r="AB38" s="74" t="str">
        <f t="shared" ca="1" si="13"/>
        <v/>
      </c>
      <c r="AC38" s="74" t="str">
        <f t="shared" ca="1" si="13"/>
        <v/>
      </c>
      <c r="AD38" s="403"/>
      <c r="AE38" s="403"/>
      <c r="AF38" s="86"/>
      <c r="AG38" s="91"/>
      <c r="AH38" s="89"/>
      <c r="AI38" s="86" t="str">
        <f t="shared" ca="1" si="21"/>
        <v/>
      </c>
      <c r="AJ38" s="86" t="str">
        <f t="shared" ca="1" si="21"/>
        <v/>
      </c>
      <c r="AK38" s="86" t="str">
        <f t="shared" ca="1" si="21"/>
        <v/>
      </c>
      <c r="AL38" s="74" t="str">
        <f t="shared" ca="1" si="14"/>
        <v/>
      </c>
      <c r="AM38" s="74" t="str">
        <f t="shared" ca="1" si="14"/>
        <v/>
      </c>
      <c r="AN38" s="86" t="str">
        <f t="shared" ca="1" si="14"/>
        <v/>
      </c>
      <c r="AO38" s="86" t="str">
        <f t="shared" ca="1" si="14"/>
        <v/>
      </c>
      <c r="AP38" s="89" t="str">
        <f t="shared" ca="1" si="11"/>
        <v/>
      </c>
      <c r="AQ38" s="86" t="str">
        <f t="shared" ca="1" si="14"/>
        <v/>
      </c>
      <c r="AR38" s="86" t="str">
        <f t="shared" ca="1" si="14"/>
        <v/>
      </c>
      <c r="AS38" s="86" t="str">
        <f t="shared" ca="1" si="14"/>
        <v/>
      </c>
      <c r="AT38" s="89" t="str">
        <f t="shared" ca="1" si="17"/>
        <v/>
      </c>
      <c r="AU38" s="86" t="str">
        <f t="shared" ca="1" si="15"/>
        <v/>
      </c>
      <c r="AV38" s="403"/>
      <c r="AW38" s="403"/>
    </row>
    <row r="39" spans="1:49">
      <c r="A39" s="402">
        <f>A37+1</f>
        <v>19</v>
      </c>
      <c r="B39" s="70" t="str">
        <f>IF(ISNA(MATCH($A39,Score!A$3:A$52,0)),"",MATCH($A39,Score!A$3:A$52,0)+ROW(Score!A$2))</f>
        <v/>
      </c>
      <c r="C39" s="704" t="str">
        <f t="shared" ca="1" si="18"/>
        <v/>
      </c>
      <c r="D39" s="70" t="str">
        <f t="shared" ca="1" si="18"/>
        <v/>
      </c>
      <c r="E39" s="402" t="str">
        <f>IF(B39="","",SUM(D39,D40))</f>
        <v/>
      </c>
      <c r="F39" s="402" t="str">
        <f>IF(B39="","",E39-AD39)</f>
        <v/>
      </c>
      <c r="G39" s="87" t="str">
        <f ca="1">IF($B39="","",IF(ISBLANK(INDIRECT(ADDRESS($B39,G$1,,,"Score"))),"",1))</f>
        <v/>
      </c>
      <c r="H39" s="87" t="str">
        <f ca="1">IF($B39="","",IF(ISBLANK(INDIRECT(ADDRESS($B39,H$1,,,"Score"))),"",1))</f>
        <v/>
      </c>
      <c r="I39" s="85" t="str">
        <f ca="1">IF(H39=1,F39,"")</f>
        <v/>
      </c>
      <c r="J39" s="87" t="str">
        <f t="shared" ca="1" si="19"/>
        <v/>
      </c>
      <c r="K39" s="87" t="str">
        <f t="shared" ca="1" si="19"/>
        <v/>
      </c>
      <c r="L39" s="87" t="str">
        <f t="shared" ca="1" si="19"/>
        <v/>
      </c>
      <c r="M39" s="70" t="str">
        <f t="shared" ca="1" si="20"/>
        <v/>
      </c>
      <c r="N39" s="70" t="str">
        <f t="shared" ca="1" si="20"/>
        <v/>
      </c>
      <c r="O39" s="87" t="str">
        <f t="shared" ca="1" si="20"/>
        <v/>
      </c>
      <c r="P39" s="87" t="str">
        <f t="shared" ca="1" si="20"/>
        <v/>
      </c>
      <c r="Q39" s="85" t="str">
        <f t="shared" si="10"/>
        <v/>
      </c>
      <c r="R39" s="87" t="str">
        <f t="shared" ca="1" si="20"/>
        <v/>
      </c>
      <c r="S39" s="87" t="str">
        <f t="shared" ca="1" si="20"/>
        <v/>
      </c>
      <c r="T39" s="87" t="str">
        <f t="shared" ca="1" si="20"/>
        <v/>
      </c>
      <c r="U39" s="85" t="str">
        <f t="shared" si="16"/>
        <v/>
      </c>
      <c r="V39" s="87" t="str">
        <f t="shared" ca="1" si="12"/>
        <v/>
      </c>
      <c r="W39" s="404" t="str">
        <f ca="1">IF(ISNA(MATCH($A39,'Jam Timer'!A$9:A$33,0)),"",INDIRECT(ADDRESS(MATCH($A39,'Jam Timer'!A$9:A$33,0)+ROW('Jam Timer'!A$8),W$1,,,"Jam Timer")))</f>
        <v/>
      </c>
      <c r="X39" s="404" t="str">
        <f ca="1">IF(OR(W39="",W39=0),"",60*E39/W39)</f>
        <v/>
      </c>
      <c r="Z39" s="402">
        <f>Z37+1</f>
        <v>19</v>
      </c>
      <c r="AA39" s="70" t="str">
        <f>IF(ISNA(MATCH($Z39,Score!AL$3:AL$52,0)),"",MATCH($Z39,Score!AL$3:AL$52,0)++ROW(Score!AL$2))</f>
        <v/>
      </c>
      <c r="AB39" s="70" t="str">
        <f t="shared" ca="1" si="13"/>
        <v/>
      </c>
      <c r="AC39" s="70" t="str">
        <f t="shared" ca="1" si="13"/>
        <v/>
      </c>
      <c r="AD39" s="402" t="str">
        <f>IF(AA39="","",SUM(AC39,AC40))</f>
        <v/>
      </c>
      <c r="AE39" s="402" t="str">
        <f>IF(AA39="","",AD39-E39)</f>
        <v/>
      </c>
      <c r="AF39" s="87" t="str">
        <f ca="1">IF($AA39="","",IF(ISBLANK(INDIRECT(ADDRESS($AA39,AF$1,,,"Score"))),"",1))</f>
        <v/>
      </c>
      <c r="AG39" s="87" t="str">
        <f ca="1">IF($AA39="","",IF(ISBLANK(INDIRECT(ADDRESS($AA39,AG$1,,,"Score"))),"",1))</f>
        <v/>
      </c>
      <c r="AH39" s="85" t="str">
        <f ca="1">IF(AG39=1,AE39,"")</f>
        <v/>
      </c>
      <c r="AI39" s="87" t="str">
        <f t="shared" ca="1" si="21"/>
        <v/>
      </c>
      <c r="AJ39" s="87" t="str">
        <f t="shared" ca="1" si="21"/>
        <v/>
      </c>
      <c r="AK39" s="87" t="str">
        <f t="shared" ca="1" si="21"/>
        <v/>
      </c>
      <c r="AL39" s="70" t="str">
        <f t="shared" ca="1" si="14"/>
        <v/>
      </c>
      <c r="AM39" s="70" t="str">
        <f t="shared" ca="1" si="14"/>
        <v/>
      </c>
      <c r="AN39" s="87" t="str">
        <f t="shared" ca="1" si="14"/>
        <v/>
      </c>
      <c r="AO39" s="87" t="str">
        <f t="shared" ca="1" si="14"/>
        <v/>
      </c>
      <c r="AP39" s="85" t="str">
        <f t="shared" si="11"/>
        <v/>
      </c>
      <c r="AQ39" s="87" t="str">
        <f t="shared" ca="1" si="14"/>
        <v/>
      </c>
      <c r="AR39" s="87" t="str">
        <f t="shared" ca="1" si="14"/>
        <v/>
      </c>
      <c r="AS39" s="87" t="str">
        <f t="shared" ca="1" si="14"/>
        <v/>
      </c>
      <c r="AT39" s="85" t="str">
        <f t="shared" si="17"/>
        <v/>
      </c>
      <c r="AU39" s="87" t="str">
        <f t="shared" ca="1" si="15"/>
        <v/>
      </c>
      <c r="AV39" s="404" t="str">
        <f ca="1">W39</f>
        <v/>
      </c>
      <c r="AW39" s="404" t="str">
        <f ca="1">IF(OR(AV39="",AV39=0),"",60*AD39/AV39)</f>
        <v/>
      </c>
    </row>
    <row r="40" spans="1:49">
      <c r="A40" s="402"/>
      <c r="B40" s="70" t="str">
        <f ca="1">IF($B39="","",IF(INDIRECT(ADDRESS($B39+2,C$1-1,,,"Score"))="SP",$B39+2,""))</f>
        <v/>
      </c>
      <c r="C40" s="704" t="str">
        <f t="shared" ca="1" si="18"/>
        <v/>
      </c>
      <c r="D40" s="70" t="str">
        <f t="shared" ca="1" si="18"/>
        <v/>
      </c>
      <c r="E40" s="402"/>
      <c r="F40" s="402"/>
      <c r="G40" s="87"/>
      <c r="H40" s="87"/>
      <c r="I40" s="85"/>
      <c r="J40" s="87" t="str">
        <f t="shared" ca="1" si="19"/>
        <v/>
      </c>
      <c r="K40" s="87" t="str">
        <f t="shared" ca="1" si="19"/>
        <v/>
      </c>
      <c r="L40" s="87" t="str">
        <f t="shared" ca="1" si="19"/>
        <v/>
      </c>
      <c r="M40" s="70" t="str">
        <f t="shared" ca="1" si="20"/>
        <v/>
      </c>
      <c r="N40" s="70" t="str">
        <f t="shared" ca="1" si="20"/>
        <v/>
      </c>
      <c r="O40" s="87" t="str">
        <f t="shared" ca="1" si="20"/>
        <v/>
      </c>
      <c r="P40" s="87" t="str">
        <f t="shared" ca="1" si="20"/>
        <v/>
      </c>
      <c r="Q40" s="85" t="str">
        <f t="shared" ca="1" si="10"/>
        <v/>
      </c>
      <c r="R40" s="87" t="str">
        <f t="shared" ca="1" si="20"/>
        <v/>
      </c>
      <c r="S40" s="87" t="str">
        <f t="shared" ca="1" si="20"/>
        <v/>
      </c>
      <c r="T40" s="87" t="str">
        <f t="shared" ca="1" si="20"/>
        <v/>
      </c>
      <c r="U40" s="85" t="str">
        <f t="shared" ca="1" si="16"/>
        <v/>
      </c>
      <c r="V40" s="87" t="str">
        <f t="shared" ca="1" si="12"/>
        <v/>
      </c>
      <c r="W40" s="404"/>
      <c r="X40" s="404"/>
      <c r="Z40" s="402"/>
      <c r="AA40" s="70" t="str">
        <f ca="1">IF($AA39="","",IF(INDIRECT(ADDRESS($AA39+2,AB$1-1,,,"Score"))="SP",$AA39+2,""))</f>
        <v/>
      </c>
      <c r="AB40" s="70" t="str">
        <f t="shared" ca="1" si="13"/>
        <v/>
      </c>
      <c r="AC40" s="70" t="str">
        <f t="shared" ca="1" si="13"/>
        <v/>
      </c>
      <c r="AD40" s="402"/>
      <c r="AE40" s="402"/>
      <c r="AF40" s="87"/>
      <c r="AG40" s="87"/>
      <c r="AH40" s="85"/>
      <c r="AI40" s="87" t="str">
        <f t="shared" ca="1" si="21"/>
        <v/>
      </c>
      <c r="AJ40" s="87" t="str">
        <f t="shared" ca="1" si="21"/>
        <v/>
      </c>
      <c r="AK40" s="87" t="str">
        <f t="shared" ca="1" si="21"/>
        <v/>
      </c>
      <c r="AL40" s="70" t="str">
        <f t="shared" ca="1" si="14"/>
        <v/>
      </c>
      <c r="AM40" s="70" t="str">
        <f t="shared" ca="1" si="14"/>
        <v/>
      </c>
      <c r="AN40" s="87" t="str">
        <f t="shared" ca="1" si="14"/>
        <v/>
      </c>
      <c r="AO40" s="87" t="str">
        <f t="shared" ca="1" si="14"/>
        <v/>
      </c>
      <c r="AP40" s="85" t="str">
        <f t="shared" ca="1" si="11"/>
        <v/>
      </c>
      <c r="AQ40" s="87" t="str">
        <f t="shared" ca="1" si="14"/>
        <v/>
      </c>
      <c r="AR40" s="87" t="str">
        <f t="shared" ca="1" si="14"/>
        <v/>
      </c>
      <c r="AS40" s="87" t="str">
        <f t="shared" ca="1" si="14"/>
        <v/>
      </c>
      <c r="AT40" s="85" t="str">
        <f t="shared" ca="1" si="17"/>
        <v/>
      </c>
      <c r="AU40" s="87" t="str">
        <f t="shared" ca="1" si="15"/>
        <v/>
      </c>
      <c r="AV40" s="404"/>
      <c r="AW40" s="404"/>
    </row>
    <row r="41" spans="1:49">
      <c r="A41" s="403">
        <f>A39+1</f>
        <v>20</v>
      </c>
      <c r="B41" s="74" t="str">
        <f>IF(ISNA(MATCH($A41,Score!A$3:A$52,0)),"",MATCH($A41,Score!A$3:A$52,0)+ROW(Score!A$2))</f>
        <v/>
      </c>
      <c r="C41" s="705" t="str">
        <f t="shared" ca="1" si="18"/>
        <v/>
      </c>
      <c r="D41" s="74" t="str">
        <f t="shared" ca="1" si="18"/>
        <v/>
      </c>
      <c r="E41" s="403" t="str">
        <f>IF(B41="","",SUM(D41,D42))</f>
        <v/>
      </c>
      <c r="F41" s="403" t="str">
        <f>IF(B41="","",E41-AD41)</f>
        <v/>
      </c>
      <c r="G41" s="86" t="str">
        <f ca="1">IF($B41="","",IF(ISBLANK(INDIRECT(ADDRESS($B41,G$1,,,"Score"))),"",1))</f>
        <v/>
      </c>
      <c r="H41" s="86" t="str">
        <f ca="1">IF($B41="","",IF(ISBLANK(INDIRECT(ADDRESS($B41,H$1,,,"Score"))),"",1))</f>
        <v/>
      </c>
      <c r="I41" s="89" t="str">
        <f ca="1">IF(H41=1,F41,"")</f>
        <v/>
      </c>
      <c r="J41" s="86" t="str">
        <f t="shared" ca="1" si="19"/>
        <v/>
      </c>
      <c r="K41" s="86" t="str">
        <f t="shared" ca="1" si="19"/>
        <v/>
      </c>
      <c r="L41" s="86" t="str">
        <f t="shared" ca="1" si="19"/>
        <v/>
      </c>
      <c r="M41" s="74" t="str">
        <f t="shared" ca="1" si="20"/>
        <v/>
      </c>
      <c r="N41" s="74" t="str">
        <f t="shared" ca="1" si="20"/>
        <v/>
      </c>
      <c r="O41" s="86" t="str">
        <f t="shared" ca="1" si="20"/>
        <v/>
      </c>
      <c r="P41" s="86" t="str">
        <f t="shared" ca="1" si="20"/>
        <v/>
      </c>
      <c r="Q41" s="89" t="str">
        <f t="shared" si="10"/>
        <v/>
      </c>
      <c r="R41" s="86" t="str">
        <f t="shared" ca="1" si="20"/>
        <v/>
      </c>
      <c r="S41" s="86" t="str">
        <f t="shared" ca="1" si="20"/>
        <v/>
      </c>
      <c r="T41" s="86" t="str">
        <f t="shared" ca="1" si="20"/>
        <v/>
      </c>
      <c r="U41" s="89" t="str">
        <f t="shared" si="16"/>
        <v/>
      </c>
      <c r="V41" s="86" t="str">
        <f t="shared" ca="1" si="12"/>
        <v/>
      </c>
      <c r="W41" s="403" t="str">
        <f ca="1">IF(ISNA(MATCH($A41,'Jam Timer'!A$9:A$33,0)),"",INDIRECT(ADDRESS(MATCH($A41,'Jam Timer'!A$9:A$33,0)+ROW('Jam Timer'!A$8),W$1,,,"Jam Timer")))</f>
        <v/>
      </c>
      <c r="X41" s="403" t="str">
        <f ca="1">IF(OR(W41="",W41=0),"",60*E41/W41)</f>
        <v/>
      </c>
      <c r="Z41" s="403">
        <f>Z39+1</f>
        <v>20</v>
      </c>
      <c r="AA41" s="74" t="str">
        <f>IF(ISNA(MATCH($Z41,Score!AL$3:AL$52,0)),"",MATCH($Z41,Score!AL$3:AL$52,0)++ROW(Score!AL$2))</f>
        <v/>
      </c>
      <c r="AB41" s="74" t="str">
        <f t="shared" ca="1" si="13"/>
        <v/>
      </c>
      <c r="AC41" s="74" t="str">
        <f t="shared" ca="1" si="13"/>
        <v/>
      </c>
      <c r="AD41" s="403" t="str">
        <f>IF(AA41="","",SUM(AC41,AC42))</f>
        <v/>
      </c>
      <c r="AE41" s="403" t="str">
        <f>IF(AA41="","",AD41-E41)</f>
        <v/>
      </c>
      <c r="AF41" s="86" t="str">
        <f ca="1">IF($AA41="","",IF(ISBLANK(INDIRECT(ADDRESS($AA41,AF$1,,,"Score"))),"",1))</f>
        <v/>
      </c>
      <c r="AG41" s="86" t="str">
        <f ca="1">IF($AA41="","",IF(ISBLANK(INDIRECT(ADDRESS($AA41,AG$1,,,"Score"))),"",1))</f>
        <v/>
      </c>
      <c r="AH41" s="89" t="str">
        <f ca="1">IF(AG41=1,AE41,"")</f>
        <v/>
      </c>
      <c r="AI41" s="86" t="str">
        <f t="shared" ca="1" si="21"/>
        <v/>
      </c>
      <c r="AJ41" s="86" t="str">
        <f t="shared" ca="1" si="21"/>
        <v/>
      </c>
      <c r="AK41" s="86" t="str">
        <f t="shared" ca="1" si="21"/>
        <v/>
      </c>
      <c r="AL41" s="74" t="str">
        <f t="shared" ca="1" si="14"/>
        <v/>
      </c>
      <c r="AM41" s="74" t="str">
        <f t="shared" ca="1" si="14"/>
        <v/>
      </c>
      <c r="AN41" s="86" t="str">
        <f t="shared" ca="1" si="14"/>
        <v/>
      </c>
      <c r="AO41" s="86" t="str">
        <f t="shared" ca="1" si="14"/>
        <v/>
      </c>
      <c r="AP41" s="89" t="str">
        <f t="shared" si="11"/>
        <v/>
      </c>
      <c r="AQ41" s="86" t="str">
        <f t="shared" ca="1" si="14"/>
        <v/>
      </c>
      <c r="AR41" s="86" t="str">
        <f t="shared" ca="1" si="14"/>
        <v/>
      </c>
      <c r="AS41" s="86" t="str">
        <f t="shared" ca="1" si="14"/>
        <v/>
      </c>
      <c r="AT41" s="89" t="str">
        <f t="shared" si="17"/>
        <v/>
      </c>
      <c r="AU41" s="86" t="str">
        <f t="shared" ca="1" si="15"/>
        <v/>
      </c>
      <c r="AV41" s="403" t="str">
        <f ca="1">W41</f>
        <v/>
      </c>
      <c r="AW41" s="403" t="str">
        <f ca="1">IF(OR(AV41="",AV41=0),"",60*AD41/AV41)</f>
        <v/>
      </c>
    </row>
    <row r="42" spans="1:49">
      <c r="A42" s="403"/>
      <c r="B42" s="74" t="str">
        <f ca="1">IF($B41="","",IF(INDIRECT(ADDRESS($B41+2,C$1-1,,,"Score"))="SP",$B41+2,""))</f>
        <v/>
      </c>
      <c r="C42" s="705" t="str">
        <f t="shared" ca="1" si="18"/>
        <v/>
      </c>
      <c r="D42" s="74" t="str">
        <f t="shared" ca="1" si="18"/>
        <v/>
      </c>
      <c r="E42" s="403"/>
      <c r="F42" s="403"/>
      <c r="G42" s="86"/>
      <c r="H42" s="91"/>
      <c r="I42" s="89"/>
      <c r="J42" s="86" t="str">
        <f t="shared" ca="1" si="19"/>
        <v/>
      </c>
      <c r="K42" s="86" t="str">
        <f t="shared" ca="1" si="19"/>
        <v/>
      </c>
      <c r="L42" s="86" t="str">
        <f t="shared" ca="1" si="19"/>
        <v/>
      </c>
      <c r="M42" s="74" t="str">
        <f t="shared" ca="1" si="20"/>
        <v/>
      </c>
      <c r="N42" s="74" t="str">
        <f t="shared" ca="1" si="20"/>
        <v/>
      </c>
      <c r="O42" s="86" t="str">
        <f t="shared" ca="1" si="20"/>
        <v/>
      </c>
      <c r="P42" s="86" t="str">
        <f t="shared" ca="1" si="20"/>
        <v/>
      </c>
      <c r="Q42" s="89" t="str">
        <f t="shared" ca="1" si="10"/>
        <v/>
      </c>
      <c r="R42" s="86" t="str">
        <f t="shared" ca="1" si="20"/>
        <v/>
      </c>
      <c r="S42" s="86" t="str">
        <f t="shared" ca="1" si="20"/>
        <v/>
      </c>
      <c r="T42" s="86" t="str">
        <f t="shared" ca="1" si="20"/>
        <v/>
      </c>
      <c r="U42" s="89" t="str">
        <f t="shared" ca="1" si="16"/>
        <v/>
      </c>
      <c r="V42" s="86" t="str">
        <f t="shared" ca="1" si="12"/>
        <v/>
      </c>
      <c r="W42" s="403"/>
      <c r="X42" s="403"/>
      <c r="Z42" s="403"/>
      <c r="AA42" s="74" t="str">
        <f ca="1">IF($AA41="","",IF(INDIRECT(ADDRESS($AA41+2,AB$1-1,,,"Score"))="SP",$AA41+2,""))</f>
        <v/>
      </c>
      <c r="AB42" s="74" t="str">
        <f t="shared" ca="1" si="13"/>
        <v/>
      </c>
      <c r="AC42" s="74" t="str">
        <f t="shared" ca="1" si="13"/>
        <v/>
      </c>
      <c r="AD42" s="403"/>
      <c r="AE42" s="403"/>
      <c r="AF42" s="86"/>
      <c r="AG42" s="91"/>
      <c r="AH42" s="89"/>
      <c r="AI42" s="86" t="str">
        <f t="shared" ca="1" si="21"/>
        <v/>
      </c>
      <c r="AJ42" s="86" t="str">
        <f t="shared" ca="1" si="21"/>
        <v/>
      </c>
      <c r="AK42" s="86" t="str">
        <f t="shared" ca="1" si="21"/>
        <v/>
      </c>
      <c r="AL42" s="74" t="str">
        <f t="shared" ca="1" si="14"/>
        <v/>
      </c>
      <c r="AM42" s="74" t="str">
        <f t="shared" ca="1" si="14"/>
        <v/>
      </c>
      <c r="AN42" s="86" t="str">
        <f t="shared" ca="1" si="14"/>
        <v/>
      </c>
      <c r="AO42" s="86" t="str">
        <f t="shared" ca="1" si="14"/>
        <v/>
      </c>
      <c r="AP42" s="89" t="str">
        <f t="shared" ca="1" si="11"/>
        <v/>
      </c>
      <c r="AQ42" s="86" t="str">
        <f t="shared" ca="1" si="14"/>
        <v/>
      </c>
      <c r="AR42" s="86" t="str">
        <f t="shared" ca="1" si="14"/>
        <v/>
      </c>
      <c r="AS42" s="86" t="str">
        <f t="shared" ca="1" si="14"/>
        <v/>
      </c>
      <c r="AT42" s="89" t="str">
        <f t="shared" ca="1" si="17"/>
        <v/>
      </c>
      <c r="AU42" s="86" t="str">
        <f t="shared" ca="1" si="15"/>
        <v/>
      </c>
      <c r="AV42" s="403"/>
      <c r="AW42" s="403"/>
    </row>
    <row r="43" spans="1:49">
      <c r="A43" s="402">
        <f>A41+1</f>
        <v>21</v>
      </c>
      <c r="B43" s="70" t="str">
        <f>IF(ISNA(MATCH($A43,Score!A$3:A$52,0)),"",MATCH($A43,Score!A$3:A$52,0)+ROW(Score!A$2))</f>
        <v/>
      </c>
      <c r="C43" s="704" t="str">
        <f t="shared" ca="1" si="18"/>
        <v/>
      </c>
      <c r="D43" s="70" t="str">
        <f t="shared" ca="1" si="18"/>
        <v/>
      </c>
      <c r="E43" s="402" t="str">
        <f>IF(B43="","",SUM(D43,D44))</f>
        <v/>
      </c>
      <c r="F43" s="402" t="str">
        <f>IF(B43="","",E43-AD43)</f>
        <v/>
      </c>
      <c r="G43" s="87" t="str">
        <f ca="1">IF($B43="","",IF(ISBLANK(INDIRECT(ADDRESS($B43,G$1,,,"Score"))),"",1))</f>
        <v/>
      </c>
      <c r="H43" s="87" t="str">
        <f ca="1">IF($B43="","",IF(ISBLANK(INDIRECT(ADDRESS($B43,H$1,,,"Score"))),"",1))</f>
        <v/>
      </c>
      <c r="I43" s="85" t="str">
        <f ca="1">IF(H43=1,F43,"")</f>
        <v/>
      </c>
      <c r="J43" s="87" t="str">
        <f t="shared" ca="1" si="19"/>
        <v/>
      </c>
      <c r="K43" s="87" t="str">
        <f t="shared" ca="1" si="19"/>
        <v/>
      </c>
      <c r="L43" s="87" t="str">
        <f t="shared" ca="1" si="19"/>
        <v/>
      </c>
      <c r="M43" s="70" t="str">
        <f t="shared" ca="1" si="20"/>
        <v/>
      </c>
      <c r="N43" s="70" t="str">
        <f t="shared" ca="1" si="20"/>
        <v/>
      </c>
      <c r="O43" s="87" t="str">
        <f t="shared" ca="1" si="20"/>
        <v/>
      </c>
      <c r="P43" s="87" t="str">
        <f t="shared" ca="1" si="20"/>
        <v/>
      </c>
      <c r="Q43" s="85" t="str">
        <f t="shared" si="10"/>
        <v/>
      </c>
      <c r="R43" s="87" t="str">
        <f t="shared" ca="1" si="20"/>
        <v/>
      </c>
      <c r="S43" s="87" t="str">
        <f t="shared" ca="1" si="20"/>
        <v/>
      </c>
      <c r="T43" s="87" t="str">
        <f t="shared" ca="1" si="20"/>
        <v/>
      </c>
      <c r="U43" s="85" t="str">
        <f t="shared" si="16"/>
        <v/>
      </c>
      <c r="V43" s="87" t="str">
        <f t="shared" ca="1" si="12"/>
        <v/>
      </c>
      <c r="W43" s="404" t="str">
        <f ca="1">IF(ISNA(MATCH($A43,'Jam Timer'!A$9:A$33,0)),"",INDIRECT(ADDRESS(MATCH($A43,'Jam Timer'!A$9:A$33,0)+ROW('Jam Timer'!A$8),W$1,,,"Jam Timer")))</f>
        <v/>
      </c>
      <c r="X43" s="404" t="str">
        <f ca="1">IF(OR(W43="",W43=0),"",60*E43/W43)</f>
        <v/>
      </c>
      <c r="Z43" s="402">
        <f>Z41+1</f>
        <v>21</v>
      </c>
      <c r="AA43" s="70" t="str">
        <f>IF(ISNA(MATCH($Z43,Score!AL$3:AL$52,0)),"",MATCH($Z43,Score!AL$3:AL$52,0)++ROW(Score!AL$2))</f>
        <v/>
      </c>
      <c r="AB43" s="70" t="str">
        <f t="shared" ca="1" si="13"/>
        <v/>
      </c>
      <c r="AC43" s="70" t="str">
        <f t="shared" ca="1" si="13"/>
        <v/>
      </c>
      <c r="AD43" s="402" t="str">
        <f>IF(AA43="","",SUM(AC43,AC44))</f>
        <v/>
      </c>
      <c r="AE43" s="402" t="str">
        <f>IF(AA43="","",AD43-E43)</f>
        <v/>
      </c>
      <c r="AF43" s="87" t="str">
        <f ca="1">IF($AA43="","",IF(ISBLANK(INDIRECT(ADDRESS($AA43,AF$1,,,"Score"))),"",1))</f>
        <v/>
      </c>
      <c r="AG43" s="87" t="str">
        <f ca="1">IF($AA43="","",IF(ISBLANK(INDIRECT(ADDRESS($AA43,AG$1,,,"Score"))),"",1))</f>
        <v/>
      </c>
      <c r="AH43" s="85" t="str">
        <f ca="1">IF(AG43=1,AE43,"")</f>
        <v/>
      </c>
      <c r="AI43" s="87" t="str">
        <f t="shared" ca="1" si="21"/>
        <v/>
      </c>
      <c r="AJ43" s="87" t="str">
        <f t="shared" ca="1" si="21"/>
        <v/>
      </c>
      <c r="AK43" s="87" t="str">
        <f t="shared" ca="1" si="21"/>
        <v/>
      </c>
      <c r="AL43" s="70" t="str">
        <f t="shared" ca="1" si="14"/>
        <v/>
      </c>
      <c r="AM43" s="70" t="str">
        <f t="shared" ca="1" si="14"/>
        <v/>
      </c>
      <c r="AN43" s="87" t="str">
        <f t="shared" ca="1" si="14"/>
        <v/>
      </c>
      <c r="AO43" s="87" t="str">
        <f t="shared" ca="1" si="14"/>
        <v/>
      </c>
      <c r="AP43" s="85" t="str">
        <f t="shared" si="11"/>
        <v/>
      </c>
      <c r="AQ43" s="87" t="str">
        <f t="shared" ca="1" si="14"/>
        <v/>
      </c>
      <c r="AR43" s="87" t="str">
        <f t="shared" ca="1" si="14"/>
        <v/>
      </c>
      <c r="AS43" s="87" t="str">
        <f t="shared" ca="1" si="14"/>
        <v/>
      </c>
      <c r="AT43" s="85" t="str">
        <f t="shared" si="17"/>
        <v/>
      </c>
      <c r="AU43" s="87" t="str">
        <f t="shared" ca="1" si="15"/>
        <v/>
      </c>
      <c r="AV43" s="404" t="str">
        <f ca="1">W43</f>
        <v/>
      </c>
      <c r="AW43" s="404" t="str">
        <f ca="1">IF(OR(AV43="",AV43=0),"",60*AD43/AV43)</f>
        <v/>
      </c>
    </row>
    <row r="44" spans="1:49">
      <c r="A44" s="402"/>
      <c r="B44" s="70" t="str">
        <f ca="1">IF($B43="","",IF(INDIRECT(ADDRESS($B43+2,C$1-1,,,"Score"))="SP",$B43+2,""))</f>
        <v/>
      </c>
      <c r="C44" s="704" t="str">
        <f t="shared" ca="1" si="18"/>
        <v/>
      </c>
      <c r="D44" s="70" t="str">
        <f t="shared" ca="1" si="18"/>
        <v/>
      </c>
      <c r="E44" s="402"/>
      <c r="F44" s="402"/>
      <c r="G44" s="87"/>
      <c r="H44" s="87"/>
      <c r="I44" s="85"/>
      <c r="J44" s="87" t="str">
        <f t="shared" ca="1" si="19"/>
        <v/>
      </c>
      <c r="K44" s="87" t="str">
        <f t="shared" ca="1" si="19"/>
        <v/>
      </c>
      <c r="L44" s="87" t="str">
        <f t="shared" ca="1" si="19"/>
        <v/>
      </c>
      <c r="M44" s="70" t="str">
        <f t="shared" ca="1" si="20"/>
        <v/>
      </c>
      <c r="N44" s="70" t="str">
        <f t="shared" ca="1" si="20"/>
        <v/>
      </c>
      <c r="O44" s="87" t="str">
        <f t="shared" ca="1" si="20"/>
        <v/>
      </c>
      <c r="P44" s="87" t="str">
        <f t="shared" ca="1" si="20"/>
        <v/>
      </c>
      <c r="Q44" s="85" t="str">
        <f t="shared" ca="1" si="10"/>
        <v/>
      </c>
      <c r="R44" s="87" t="str">
        <f t="shared" ca="1" si="20"/>
        <v/>
      </c>
      <c r="S44" s="87" t="str">
        <f t="shared" ca="1" si="20"/>
        <v/>
      </c>
      <c r="T44" s="87" t="str">
        <f t="shared" ca="1" si="20"/>
        <v/>
      </c>
      <c r="U44" s="85" t="str">
        <f t="shared" ca="1" si="16"/>
        <v/>
      </c>
      <c r="V44" s="87" t="str">
        <f t="shared" ca="1" si="12"/>
        <v/>
      </c>
      <c r="W44" s="404"/>
      <c r="X44" s="404"/>
      <c r="Z44" s="402"/>
      <c r="AA44" s="70" t="str">
        <f ca="1">IF($AA43="","",IF(INDIRECT(ADDRESS($AA43+2,AB$1-1,,,"Score"))="SP",$AA43+2,""))</f>
        <v/>
      </c>
      <c r="AB44" s="70" t="str">
        <f t="shared" ca="1" si="13"/>
        <v/>
      </c>
      <c r="AC44" s="70" t="str">
        <f t="shared" ca="1" si="13"/>
        <v/>
      </c>
      <c r="AD44" s="402"/>
      <c r="AE44" s="402"/>
      <c r="AF44" s="87"/>
      <c r="AG44" s="87"/>
      <c r="AH44" s="85"/>
      <c r="AI44" s="87" t="str">
        <f t="shared" ca="1" si="21"/>
        <v/>
      </c>
      <c r="AJ44" s="87" t="str">
        <f t="shared" ca="1" si="21"/>
        <v/>
      </c>
      <c r="AK44" s="87" t="str">
        <f t="shared" ca="1" si="21"/>
        <v/>
      </c>
      <c r="AL44" s="70" t="str">
        <f t="shared" ca="1" si="14"/>
        <v/>
      </c>
      <c r="AM44" s="70" t="str">
        <f t="shared" ca="1" si="14"/>
        <v/>
      </c>
      <c r="AN44" s="87" t="str">
        <f t="shared" ca="1" si="14"/>
        <v/>
      </c>
      <c r="AO44" s="87" t="str">
        <f t="shared" ca="1" si="14"/>
        <v/>
      </c>
      <c r="AP44" s="85" t="str">
        <f t="shared" ca="1" si="11"/>
        <v/>
      </c>
      <c r="AQ44" s="87" t="str">
        <f t="shared" ca="1" si="14"/>
        <v/>
      </c>
      <c r="AR44" s="87" t="str">
        <f t="shared" ca="1" si="14"/>
        <v/>
      </c>
      <c r="AS44" s="87" t="str">
        <f t="shared" ca="1" si="14"/>
        <v/>
      </c>
      <c r="AT44" s="85" t="str">
        <f t="shared" ca="1" si="17"/>
        <v/>
      </c>
      <c r="AU44" s="87" t="str">
        <f t="shared" ca="1" si="15"/>
        <v/>
      </c>
      <c r="AV44" s="404"/>
      <c r="AW44" s="404"/>
    </row>
    <row r="45" spans="1:49">
      <c r="A45" s="403">
        <f>A43+1</f>
        <v>22</v>
      </c>
      <c r="B45" s="74" t="str">
        <f>IF(ISNA(MATCH($A45,Score!A$3:A$52,0)),"",MATCH($A45,Score!A$3:A$52,0)+ROW(Score!A$2))</f>
        <v/>
      </c>
      <c r="C45" s="705" t="str">
        <f t="shared" ca="1" si="18"/>
        <v/>
      </c>
      <c r="D45" s="74" t="str">
        <f t="shared" ca="1" si="18"/>
        <v/>
      </c>
      <c r="E45" s="403" t="str">
        <f>IF(B45="","",SUM(D45,D46))</f>
        <v/>
      </c>
      <c r="F45" s="403" t="str">
        <f>IF(B45="","",E45-AD45)</f>
        <v/>
      </c>
      <c r="G45" s="86" t="str">
        <f ca="1">IF($B45="","",IF(ISBLANK(INDIRECT(ADDRESS($B45,G$1,,,"Score"))),"",1))</f>
        <v/>
      </c>
      <c r="H45" s="86" t="str">
        <f ca="1">IF($B45="","",IF(ISBLANK(INDIRECT(ADDRESS($B45,H$1,,,"Score"))),"",1))</f>
        <v/>
      </c>
      <c r="I45" s="89" t="str">
        <f ca="1">IF(H45=1,F45,"")</f>
        <v/>
      </c>
      <c r="J45" s="86" t="str">
        <f t="shared" ca="1" si="19"/>
        <v/>
      </c>
      <c r="K45" s="86" t="str">
        <f t="shared" ca="1" si="19"/>
        <v/>
      </c>
      <c r="L45" s="86" t="str">
        <f t="shared" ca="1" si="19"/>
        <v/>
      </c>
      <c r="M45" s="74" t="str">
        <f t="shared" ca="1" si="20"/>
        <v/>
      </c>
      <c r="N45" s="74" t="str">
        <f t="shared" ca="1" si="20"/>
        <v/>
      </c>
      <c r="O45" s="86" t="str">
        <f t="shared" ca="1" si="20"/>
        <v/>
      </c>
      <c r="P45" s="86" t="str">
        <f t="shared" ca="1" si="20"/>
        <v/>
      </c>
      <c r="Q45" s="89" t="str">
        <f t="shared" si="10"/>
        <v/>
      </c>
      <c r="R45" s="86" t="str">
        <f t="shared" ca="1" si="20"/>
        <v/>
      </c>
      <c r="S45" s="86" t="str">
        <f t="shared" ca="1" si="20"/>
        <v/>
      </c>
      <c r="T45" s="86" t="str">
        <f t="shared" ca="1" si="20"/>
        <v/>
      </c>
      <c r="U45" s="89" t="str">
        <f t="shared" si="16"/>
        <v/>
      </c>
      <c r="V45" s="86" t="str">
        <f t="shared" ca="1" si="12"/>
        <v/>
      </c>
      <c r="W45" s="403" t="str">
        <f ca="1">IF(ISNA(MATCH($A45,'Jam Timer'!A$9:A$33,0)),"",INDIRECT(ADDRESS(MATCH($A45,'Jam Timer'!A$9:A$33,0)+ROW('Jam Timer'!A$8),W$1,,,"Jam Timer")))</f>
        <v/>
      </c>
      <c r="X45" s="403" t="str">
        <f ca="1">IF(OR(W45="",W45=0),"",60*E45/W45)</f>
        <v/>
      </c>
      <c r="Z45" s="403">
        <f>Z43+1</f>
        <v>22</v>
      </c>
      <c r="AA45" s="74" t="str">
        <f>IF(ISNA(MATCH($Z45,Score!AL$3:AL$52,0)),"",MATCH($Z45,Score!AL$3:AL$52,0)++ROW(Score!AL$2))</f>
        <v/>
      </c>
      <c r="AB45" s="74" t="str">
        <f t="shared" ca="1" si="13"/>
        <v/>
      </c>
      <c r="AC45" s="74" t="str">
        <f t="shared" ca="1" si="13"/>
        <v/>
      </c>
      <c r="AD45" s="403" t="str">
        <f>IF(AA45="","",SUM(AC45,AC46))</f>
        <v/>
      </c>
      <c r="AE45" s="403" t="str">
        <f>IF(AA45="","",AD45-E45)</f>
        <v/>
      </c>
      <c r="AF45" s="86" t="str">
        <f ca="1">IF($AA45="","",IF(ISBLANK(INDIRECT(ADDRESS($AA45,AF$1,,,"Score"))),"",1))</f>
        <v/>
      </c>
      <c r="AG45" s="86" t="str">
        <f ca="1">IF($AA45="","",IF(ISBLANK(INDIRECT(ADDRESS($AA45,AG$1,,,"Score"))),"",1))</f>
        <v/>
      </c>
      <c r="AH45" s="89" t="str">
        <f ca="1">IF(AG45=1,AE45,"")</f>
        <v/>
      </c>
      <c r="AI45" s="86" t="str">
        <f t="shared" ca="1" si="21"/>
        <v/>
      </c>
      <c r="AJ45" s="86" t="str">
        <f t="shared" ca="1" si="21"/>
        <v/>
      </c>
      <c r="AK45" s="86" t="str">
        <f t="shared" ca="1" si="21"/>
        <v/>
      </c>
      <c r="AL45" s="74" t="str">
        <f t="shared" ca="1" si="14"/>
        <v/>
      </c>
      <c r="AM45" s="74" t="str">
        <f t="shared" ca="1" si="14"/>
        <v/>
      </c>
      <c r="AN45" s="86" t="str">
        <f t="shared" ca="1" si="14"/>
        <v/>
      </c>
      <c r="AO45" s="86" t="str">
        <f t="shared" ca="1" si="14"/>
        <v/>
      </c>
      <c r="AP45" s="89" t="str">
        <f t="shared" si="11"/>
        <v/>
      </c>
      <c r="AQ45" s="86" t="str">
        <f t="shared" ca="1" si="14"/>
        <v/>
      </c>
      <c r="AR45" s="86" t="str">
        <f t="shared" ca="1" si="14"/>
        <v/>
      </c>
      <c r="AS45" s="86" t="str">
        <f t="shared" ca="1" si="14"/>
        <v/>
      </c>
      <c r="AT45" s="89" t="str">
        <f t="shared" si="17"/>
        <v/>
      </c>
      <c r="AU45" s="86" t="str">
        <f t="shared" ca="1" si="15"/>
        <v/>
      </c>
      <c r="AV45" s="403" t="str">
        <f ca="1">W45</f>
        <v/>
      </c>
      <c r="AW45" s="403" t="str">
        <f ca="1">IF(OR(AV45="",AV45=0),"",60*AD45/AV45)</f>
        <v/>
      </c>
    </row>
    <row r="46" spans="1:49">
      <c r="A46" s="403"/>
      <c r="B46" s="74" t="str">
        <f ca="1">IF($B45="","",IF(INDIRECT(ADDRESS($B45+2,C$1-1,,,"Score"))="SP",$B45+2,""))</f>
        <v/>
      </c>
      <c r="C46" s="705" t="str">
        <f t="shared" ca="1" si="18"/>
        <v/>
      </c>
      <c r="D46" s="74" t="str">
        <f t="shared" ca="1" si="18"/>
        <v/>
      </c>
      <c r="E46" s="403"/>
      <c r="F46" s="403"/>
      <c r="G46" s="86"/>
      <c r="H46" s="91"/>
      <c r="I46" s="89"/>
      <c r="J46" s="86" t="str">
        <f t="shared" ca="1" si="19"/>
        <v/>
      </c>
      <c r="K46" s="86" t="str">
        <f t="shared" ca="1" si="19"/>
        <v/>
      </c>
      <c r="L46" s="86" t="str">
        <f t="shared" ca="1" si="19"/>
        <v/>
      </c>
      <c r="M46" s="74" t="str">
        <f t="shared" ca="1" si="20"/>
        <v/>
      </c>
      <c r="N46" s="74" t="str">
        <f t="shared" ca="1" si="20"/>
        <v/>
      </c>
      <c r="O46" s="86" t="str">
        <f t="shared" ca="1" si="20"/>
        <v/>
      </c>
      <c r="P46" s="86" t="str">
        <f t="shared" ca="1" si="20"/>
        <v/>
      </c>
      <c r="Q46" s="89" t="str">
        <f t="shared" ca="1" si="10"/>
        <v/>
      </c>
      <c r="R46" s="86" t="str">
        <f t="shared" ca="1" si="20"/>
        <v/>
      </c>
      <c r="S46" s="86" t="str">
        <f t="shared" ca="1" si="20"/>
        <v/>
      </c>
      <c r="T46" s="86" t="str">
        <f t="shared" ca="1" si="20"/>
        <v/>
      </c>
      <c r="U46" s="89" t="str">
        <f t="shared" ca="1" si="16"/>
        <v/>
      </c>
      <c r="V46" s="86" t="str">
        <f t="shared" ca="1" si="12"/>
        <v/>
      </c>
      <c r="W46" s="403"/>
      <c r="X46" s="403"/>
      <c r="Z46" s="403"/>
      <c r="AA46" s="74" t="str">
        <f ca="1">IF($AA45="","",IF(INDIRECT(ADDRESS($AA45+2,AB$1-1,,,"Score"))="SP",$AA45+2,""))</f>
        <v/>
      </c>
      <c r="AB46" s="74" t="str">
        <f t="shared" ca="1" si="13"/>
        <v/>
      </c>
      <c r="AC46" s="74" t="str">
        <f t="shared" ca="1" si="13"/>
        <v/>
      </c>
      <c r="AD46" s="403"/>
      <c r="AE46" s="403"/>
      <c r="AF46" s="86"/>
      <c r="AG46" s="91"/>
      <c r="AH46" s="89"/>
      <c r="AI46" s="86" t="str">
        <f t="shared" ca="1" si="21"/>
        <v/>
      </c>
      <c r="AJ46" s="86" t="str">
        <f t="shared" ca="1" si="21"/>
        <v/>
      </c>
      <c r="AK46" s="86" t="str">
        <f t="shared" ca="1" si="21"/>
        <v/>
      </c>
      <c r="AL46" s="74" t="str">
        <f t="shared" ca="1" si="14"/>
        <v/>
      </c>
      <c r="AM46" s="74" t="str">
        <f t="shared" ca="1" si="14"/>
        <v/>
      </c>
      <c r="AN46" s="86" t="str">
        <f t="shared" ca="1" si="14"/>
        <v/>
      </c>
      <c r="AO46" s="86" t="str">
        <f t="shared" ca="1" si="14"/>
        <v/>
      </c>
      <c r="AP46" s="89" t="str">
        <f t="shared" ca="1" si="11"/>
        <v/>
      </c>
      <c r="AQ46" s="86" t="str">
        <f t="shared" ca="1" si="14"/>
        <v/>
      </c>
      <c r="AR46" s="86" t="str">
        <f t="shared" ca="1" si="14"/>
        <v/>
      </c>
      <c r="AS46" s="86" t="str">
        <f t="shared" ref="AS46:AS52" ca="1" si="22">IF($AA46="","",INDIRECT(ADDRESS($AA46,AS$1,,,"Score")))</f>
        <v/>
      </c>
      <c r="AT46" s="89" t="str">
        <f t="shared" ca="1" si="17"/>
        <v/>
      </c>
      <c r="AU46" s="86" t="str">
        <f t="shared" ca="1" si="15"/>
        <v/>
      </c>
      <c r="AV46" s="403"/>
      <c r="AW46" s="403"/>
    </row>
    <row r="47" spans="1:49">
      <c r="A47" s="402">
        <f>A45+1</f>
        <v>23</v>
      </c>
      <c r="B47" s="70" t="str">
        <f>IF(ISNA(MATCH($A47,Score!A$3:A$52,0)),"",MATCH($A47,Score!A$3:A$52,0)+ROW(Score!A$2))</f>
        <v/>
      </c>
      <c r="C47" s="704" t="str">
        <f t="shared" ca="1" si="18"/>
        <v/>
      </c>
      <c r="D47" s="70" t="str">
        <f t="shared" ca="1" si="18"/>
        <v/>
      </c>
      <c r="E47" s="402" t="str">
        <f>IF(B47="","",SUM(D47,D48))</f>
        <v/>
      </c>
      <c r="F47" s="402" t="str">
        <f>IF(B47="","",E47-AD47)</f>
        <v/>
      </c>
      <c r="G47" s="87" t="str">
        <f ca="1">IF($B47="","",IF(ISBLANK(INDIRECT(ADDRESS($B47,G$1,,,"Score"))),"",1))</f>
        <v/>
      </c>
      <c r="H47" s="87" t="str">
        <f ca="1">IF($B47="","",IF(ISBLANK(INDIRECT(ADDRESS($B47,H$1,,,"Score"))),"",1))</f>
        <v/>
      </c>
      <c r="I47" s="85" t="str">
        <f ca="1">IF(H47=1,F47,"")</f>
        <v/>
      </c>
      <c r="J47" s="87" t="str">
        <f t="shared" ca="1" si="19"/>
        <v/>
      </c>
      <c r="K47" s="87" t="str">
        <f t="shared" ca="1" si="19"/>
        <v/>
      </c>
      <c r="L47" s="87" t="str">
        <f t="shared" ca="1" si="19"/>
        <v/>
      </c>
      <c r="M47" s="70" t="str">
        <f t="shared" ca="1" si="20"/>
        <v/>
      </c>
      <c r="N47" s="70" t="str">
        <f t="shared" ca="1" si="20"/>
        <v/>
      </c>
      <c r="O47" s="87" t="str">
        <f t="shared" ca="1" si="20"/>
        <v/>
      </c>
      <c r="P47" s="87" t="str">
        <f t="shared" ca="1" si="20"/>
        <v/>
      </c>
      <c r="Q47" s="85" t="str">
        <f t="shared" si="10"/>
        <v/>
      </c>
      <c r="R47" s="87" t="str">
        <f t="shared" ca="1" si="20"/>
        <v/>
      </c>
      <c r="S47" s="87" t="str">
        <f t="shared" ca="1" si="20"/>
        <v/>
      </c>
      <c r="T47" s="87" t="str">
        <f t="shared" ca="1" si="20"/>
        <v/>
      </c>
      <c r="U47" s="85" t="str">
        <f t="shared" si="16"/>
        <v/>
      </c>
      <c r="V47" s="87" t="str">
        <f t="shared" ca="1" si="12"/>
        <v/>
      </c>
      <c r="W47" s="404" t="str">
        <f ca="1">IF(ISNA(MATCH($A47,'Jam Timer'!A$9:A$33,0)),"",INDIRECT(ADDRESS(MATCH($A47,'Jam Timer'!A$9:A$33,0)+ROW('Jam Timer'!A$8),W$1,,,"Jam Timer")))</f>
        <v/>
      </c>
      <c r="X47" s="404" t="str">
        <f ca="1">IF(OR(W47="",W47=0),"",60*E47/W47)</f>
        <v/>
      </c>
      <c r="Z47" s="402">
        <f>Z45+1</f>
        <v>23</v>
      </c>
      <c r="AA47" s="70" t="str">
        <f>IF(ISNA(MATCH($Z47,Score!AL$3:AL$52,0)),"",MATCH($Z47,Score!AL$3:AL$52,0)++ROW(Score!AL$2))</f>
        <v/>
      </c>
      <c r="AB47" s="70" t="str">
        <f t="shared" ca="1" si="13"/>
        <v/>
      </c>
      <c r="AC47" s="70" t="str">
        <f t="shared" ca="1" si="13"/>
        <v/>
      </c>
      <c r="AD47" s="402" t="str">
        <f>IF(AA47="","",SUM(AC47,AC48))</f>
        <v/>
      </c>
      <c r="AE47" s="402" t="str">
        <f>IF(AA47="","",AD47-E47)</f>
        <v/>
      </c>
      <c r="AF47" s="87" t="str">
        <f ca="1">IF($AA47="","",IF(ISBLANK(INDIRECT(ADDRESS($AA47,AF$1,,,"Score"))),"",1))</f>
        <v/>
      </c>
      <c r="AG47" s="87" t="str">
        <f ca="1">IF($AA47="","",IF(ISBLANK(INDIRECT(ADDRESS($AA47,AG$1,,,"Score"))),"",1))</f>
        <v/>
      </c>
      <c r="AH47" s="85" t="str">
        <f ca="1">IF(AG47=1,AE47,"")</f>
        <v/>
      </c>
      <c r="AI47" s="87" t="str">
        <f t="shared" ca="1" si="21"/>
        <v/>
      </c>
      <c r="AJ47" s="87" t="str">
        <f t="shared" ca="1" si="21"/>
        <v/>
      </c>
      <c r="AK47" s="87" t="str">
        <f t="shared" ca="1" si="21"/>
        <v/>
      </c>
      <c r="AL47" s="70" t="str">
        <f t="shared" ca="1" si="14"/>
        <v/>
      </c>
      <c r="AM47" s="70" t="str">
        <f t="shared" ca="1" si="14"/>
        <v/>
      </c>
      <c r="AN47" s="87" t="str">
        <f t="shared" ca="1" si="14"/>
        <v/>
      </c>
      <c r="AO47" s="87" t="str">
        <f t="shared" ca="1" si="14"/>
        <v/>
      </c>
      <c r="AP47" s="85" t="str">
        <f t="shared" si="11"/>
        <v/>
      </c>
      <c r="AQ47" s="87" t="str">
        <f t="shared" ca="1" si="14"/>
        <v/>
      </c>
      <c r="AR47" s="87" t="str">
        <f t="shared" ca="1" si="14"/>
        <v/>
      </c>
      <c r="AS47" s="87" t="str">
        <f t="shared" ca="1" si="22"/>
        <v/>
      </c>
      <c r="AT47" s="85" t="str">
        <f t="shared" si="17"/>
        <v/>
      </c>
      <c r="AU47" s="87" t="str">
        <f t="shared" ca="1" si="15"/>
        <v/>
      </c>
      <c r="AV47" s="404" t="str">
        <f ca="1">W47</f>
        <v/>
      </c>
      <c r="AW47" s="404" t="str">
        <f ca="1">IF(OR(AV47="",AV47=0),"",60*AD47/AV47)</f>
        <v/>
      </c>
    </row>
    <row r="48" spans="1:49">
      <c r="A48" s="402"/>
      <c r="B48" s="70" t="str">
        <f ca="1">IF($B47="","",IF(INDIRECT(ADDRESS($B47+2,C$1-1,,,"Score"))="SP",$B47+2,""))</f>
        <v/>
      </c>
      <c r="C48" s="704" t="str">
        <f t="shared" ca="1" si="18"/>
        <v/>
      </c>
      <c r="D48" s="70" t="str">
        <f t="shared" ca="1" si="18"/>
        <v/>
      </c>
      <c r="E48" s="402"/>
      <c r="F48" s="402"/>
      <c r="G48" s="87"/>
      <c r="H48" s="87"/>
      <c r="I48" s="85"/>
      <c r="J48" s="87" t="str">
        <f t="shared" ca="1" si="19"/>
        <v/>
      </c>
      <c r="K48" s="87" t="str">
        <f t="shared" ca="1" si="19"/>
        <v/>
      </c>
      <c r="L48" s="87" t="str">
        <f t="shared" ca="1" si="19"/>
        <v/>
      </c>
      <c r="M48" s="70" t="str">
        <f t="shared" ca="1" si="20"/>
        <v/>
      </c>
      <c r="N48" s="70" t="str">
        <f t="shared" ca="1" si="20"/>
        <v/>
      </c>
      <c r="O48" s="87" t="str">
        <f t="shared" ca="1" si="20"/>
        <v/>
      </c>
      <c r="P48" s="87" t="str">
        <f t="shared" ca="1" si="20"/>
        <v/>
      </c>
      <c r="Q48" s="85" t="str">
        <f t="shared" ca="1" si="10"/>
        <v/>
      </c>
      <c r="R48" s="87" t="str">
        <f t="shared" ca="1" si="20"/>
        <v/>
      </c>
      <c r="S48" s="87" t="str">
        <f t="shared" ca="1" si="20"/>
        <v/>
      </c>
      <c r="T48" s="87" t="str">
        <f t="shared" ca="1" si="20"/>
        <v/>
      </c>
      <c r="U48" s="85" t="str">
        <f t="shared" ca="1" si="16"/>
        <v/>
      </c>
      <c r="V48" s="87" t="str">
        <f t="shared" ca="1" si="12"/>
        <v/>
      </c>
      <c r="W48" s="404"/>
      <c r="X48" s="404"/>
      <c r="Z48" s="402"/>
      <c r="AA48" s="70" t="str">
        <f ca="1">IF($AA47="","",IF(INDIRECT(ADDRESS($AA47+2,AB$1-1,,,"Score"))="SP",$AA47+2,""))</f>
        <v/>
      </c>
      <c r="AB48" s="70" t="str">
        <f t="shared" ca="1" si="13"/>
        <v/>
      </c>
      <c r="AC48" s="70" t="str">
        <f t="shared" ca="1" si="13"/>
        <v/>
      </c>
      <c r="AD48" s="402"/>
      <c r="AE48" s="402"/>
      <c r="AF48" s="87"/>
      <c r="AG48" s="87"/>
      <c r="AH48" s="85"/>
      <c r="AI48" s="87" t="str">
        <f t="shared" ca="1" si="21"/>
        <v/>
      </c>
      <c r="AJ48" s="87" t="str">
        <f t="shared" ca="1" si="21"/>
        <v/>
      </c>
      <c r="AK48" s="87" t="str">
        <f t="shared" ca="1" si="21"/>
        <v/>
      </c>
      <c r="AL48" s="70" t="str">
        <f t="shared" ca="1" si="14"/>
        <v/>
      </c>
      <c r="AM48" s="70" t="str">
        <f t="shared" ca="1" si="14"/>
        <v/>
      </c>
      <c r="AN48" s="87" t="str">
        <f t="shared" ca="1" si="14"/>
        <v/>
      </c>
      <c r="AO48" s="87" t="str">
        <f t="shared" ca="1" si="14"/>
        <v/>
      </c>
      <c r="AP48" s="85" t="str">
        <f t="shared" ca="1" si="11"/>
        <v/>
      </c>
      <c r="AQ48" s="87" t="str">
        <f t="shared" ca="1" si="14"/>
        <v/>
      </c>
      <c r="AR48" s="87" t="str">
        <f t="shared" ca="1" si="14"/>
        <v/>
      </c>
      <c r="AS48" s="87" t="str">
        <f t="shared" ca="1" si="22"/>
        <v/>
      </c>
      <c r="AT48" s="85" t="str">
        <f t="shared" ca="1" si="17"/>
        <v/>
      </c>
      <c r="AU48" s="87" t="str">
        <f t="shared" ca="1" si="15"/>
        <v/>
      </c>
      <c r="AV48" s="404"/>
      <c r="AW48" s="404"/>
    </row>
    <row r="49" spans="1:49">
      <c r="A49" s="403">
        <f>A47+1</f>
        <v>24</v>
      </c>
      <c r="B49" s="74" t="str">
        <f>IF(ISNA(MATCH($A49,Score!A$3:A$52,0)),"",MATCH($A49,Score!A$3:A$52,0)+ROW(Score!A$2))</f>
        <v/>
      </c>
      <c r="C49" s="705" t="str">
        <f t="shared" ca="1" si="18"/>
        <v/>
      </c>
      <c r="D49" s="74" t="str">
        <f t="shared" ca="1" si="18"/>
        <v/>
      </c>
      <c r="E49" s="403" t="str">
        <f>IF(B49="","",SUM(D49,D50))</f>
        <v/>
      </c>
      <c r="F49" s="403" t="str">
        <f>IF(B49="","",E49-AD49)</f>
        <v/>
      </c>
      <c r="G49" s="86" t="str">
        <f ca="1">IF($B49="","",IF(ISBLANK(INDIRECT(ADDRESS($B49,G$1,,,"Score"))),"",1))</f>
        <v/>
      </c>
      <c r="H49" s="86" t="str">
        <f ca="1">IF($B49="","",IF(ISBLANK(INDIRECT(ADDRESS($B49,H$1,,,"Score"))),"",1))</f>
        <v/>
      </c>
      <c r="I49" s="89" t="str">
        <f ca="1">IF(H49=1,F49,"")</f>
        <v/>
      </c>
      <c r="J49" s="86" t="str">
        <f t="shared" ca="1" si="19"/>
        <v/>
      </c>
      <c r="K49" s="86" t="str">
        <f t="shared" ca="1" si="19"/>
        <v/>
      </c>
      <c r="L49" s="86" t="str">
        <f t="shared" ca="1" si="19"/>
        <v/>
      </c>
      <c r="M49" s="74" t="str">
        <f t="shared" ca="1" si="20"/>
        <v/>
      </c>
      <c r="N49" s="74" t="str">
        <f t="shared" ca="1" si="20"/>
        <v/>
      </c>
      <c r="O49" s="86" t="str">
        <f t="shared" ca="1" si="20"/>
        <v/>
      </c>
      <c r="P49" s="86" t="str">
        <f t="shared" ca="1" si="20"/>
        <v/>
      </c>
      <c r="Q49" s="89" t="str">
        <f t="shared" si="10"/>
        <v/>
      </c>
      <c r="R49" s="86" t="str">
        <f t="shared" ca="1" si="20"/>
        <v/>
      </c>
      <c r="S49" s="86" t="str">
        <f t="shared" ca="1" si="20"/>
        <v/>
      </c>
      <c r="T49" s="86" t="str">
        <f t="shared" ca="1" si="20"/>
        <v/>
      </c>
      <c r="U49" s="89" t="str">
        <f t="shared" si="16"/>
        <v/>
      </c>
      <c r="V49" s="86" t="str">
        <f t="shared" ca="1" si="12"/>
        <v/>
      </c>
      <c r="W49" s="403" t="str">
        <f ca="1">IF(ISNA(MATCH($A49,'Jam Timer'!A$9:A$33,0)),"",INDIRECT(ADDRESS(MATCH($A49,'Jam Timer'!A$9:A$33,0)+ROW('Jam Timer'!A$8),W$1,,,"Jam Timer")))</f>
        <v/>
      </c>
      <c r="X49" s="403" t="str">
        <f ca="1">IF(OR(W49="",W49=0),"",60*E49/W49)</f>
        <v/>
      </c>
      <c r="Z49" s="403">
        <f>Z47+1</f>
        <v>24</v>
      </c>
      <c r="AA49" s="74" t="str">
        <f>IF(ISNA(MATCH($Z49,Score!AL$3:AL$52,0)),"",MATCH($Z49,Score!AL$3:AL$52,0)++ROW(Score!AL$2))</f>
        <v/>
      </c>
      <c r="AB49" s="74" t="str">
        <f t="shared" ca="1" si="13"/>
        <v/>
      </c>
      <c r="AC49" s="74" t="str">
        <f t="shared" ca="1" si="13"/>
        <v/>
      </c>
      <c r="AD49" s="403" t="str">
        <f>IF(AA49="","",SUM(AC49,AC50))</f>
        <v/>
      </c>
      <c r="AE49" s="403" t="str">
        <f>IF(AA49="","",AD49-E49)</f>
        <v/>
      </c>
      <c r="AF49" s="86" t="str">
        <f ca="1">IF($AA49="","",IF(ISBLANK(INDIRECT(ADDRESS($AA49,AF$1,,,"Score"))),"",1))</f>
        <v/>
      </c>
      <c r="AG49" s="86" t="str">
        <f ca="1">IF($AA49="","",IF(ISBLANK(INDIRECT(ADDRESS($AA49,AG$1,,,"Score"))),"",1))</f>
        <v/>
      </c>
      <c r="AH49" s="89" t="str">
        <f ca="1">IF(AG49=1,AE49,"")</f>
        <v/>
      </c>
      <c r="AI49" s="86" t="str">
        <f t="shared" ca="1" si="21"/>
        <v/>
      </c>
      <c r="AJ49" s="86" t="str">
        <f t="shared" ca="1" si="21"/>
        <v/>
      </c>
      <c r="AK49" s="86" t="str">
        <f t="shared" ca="1" si="21"/>
        <v/>
      </c>
      <c r="AL49" s="74" t="str">
        <f t="shared" ca="1" si="14"/>
        <v/>
      </c>
      <c r="AM49" s="74" t="str">
        <f t="shared" ca="1" si="14"/>
        <v/>
      </c>
      <c r="AN49" s="86" t="str">
        <f t="shared" ca="1" si="14"/>
        <v/>
      </c>
      <c r="AO49" s="86" t="str">
        <f t="shared" ca="1" si="14"/>
        <v/>
      </c>
      <c r="AP49" s="89" t="str">
        <f t="shared" si="11"/>
        <v/>
      </c>
      <c r="AQ49" s="86" t="str">
        <f t="shared" ca="1" si="14"/>
        <v/>
      </c>
      <c r="AR49" s="86" t="str">
        <f t="shared" ca="1" si="14"/>
        <v/>
      </c>
      <c r="AS49" s="86" t="str">
        <f t="shared" ca="1" si="22"/>
        <v/>
      </c>
      <c r="AT49" s="89" t="str">
        <f t="shared" si="17"/>
        <v/>
      </c>
      <c r="AU49" s="86" t="str">
        <f t="shared" ca="1" si="15"/>
        <v/>
      </c>
      <c r="AV49" s="403" t="str">
        <f ca="1">W49</f>
        <v/>
      </c>
      <c r="AW49" s="403" t="str">
        <f ca="1">IF(OR(AV49="",AV49=0),"",60*AD49/AV49)</f>
        <v/>
      </c>
    </row>
    <row r="50" spans="1:49">
      <c r="A50" s="403"/>
      <c r="B50" s="74" t="str">
        <f ca="1">IF($B49="","",IF(INDIRECT(ADDRESS($B49+2,C$1-1,,,"Score"))="SP",$B49+2,""))</f>
        <v/>
      </c>
      <c r="C50" s="705" t="str">
        <f t="shared" ca="1" si="18"/>
        <v/>
      </c>
      <c r="D50" s="74" t="str">
        <f t="shared" ca="1" si="18"/>
        <v/>
      </c>
      <c r="E50" s="403"/>
      <c r="F50" s="403"/>
      <c r="G50" s="86"/>
      <c r="H50" s="91"/>
      <c r="I50" s="89"/>
      <c r="J50" s="86" t="str">
        <f t="shared" ca="1" si="19"/>
        <v/>
      </c>
      <c r="K50" s="86" t="str">
        <f t="shared" ca="1" si="19"/>
        <v/>
      </c>
      <c r="L50" s="86" t="str">
        <f t="shared" ca="1" si="19"/>
        <v/>
      </c>
      <c r="M50" s="74" t="str">
        <f t="shared" ca="1" si="20"/>
        <v/>
      </c>
      <c r="N50" s="74" t="str">
        <f t="shared" ca="1" si="20"/>
        <v/>
      </c>
      <c r="O50" s="86" t="str">
        <f t="shared" ca="1" si="20"/>
        <v/>
      </c>
      <c r="P50" s="86" t="str">
        <f t="shared" ca="1" si="20"/>
        <v/>
      </c>
      <c r="Q50" s="89" t="str">
        <f t="shared" ca="1" si="10"/>
        <v/>
      </c>
      <c r="R50" s="86" t="str">
        <f t="shared" ca="1" si="20"/>
        <v/>
      </c>
      <c r="S50" s="86" t="str">
        <f t="shared" ca="1" si="20"/>
        <v/>
      </c>
      <c r="T50" s="86" t="str">
        <f t="shared" ca="1" si="20"/>
        <v/>
      </c>
      <c r="U50" s="89" t="str">
        <f t="shared" ca="1" si="16"/>
        <v/>
      </c>
      <c r="V50" s="86" t="str">
        <f t="shared" ca="1" si="12"/>
        <v/>
      </c>
      <c r="W50" s="403"/>
      <c r="X50" s="403"/>
      <c r="Z50" s="403"/>
      <c r="AA50" s="74" t="str">
        <f ca="1">IF($AA49="","",IF(INDIRECT(ADDRESS($AA49+2,AB$1-1,,,"Score"))="SP",$AA49+2,""))</f>
        <v/>
      </c>
      <c r="AB50" s="74" t="str">
        <f t="shared" ca="1" si="13"/>
        <v/>
      </c>
      <c r="AC50" s="74" t="str">
        <f t="shared" ca="1" si="13"/>
        <v/>
      </c>
      <c r="AD50" s="403"/>
      <c r="AE50" s="403"/>
      <c r="AF50" s="86"/>
      <c r="AG50" s="91"/>
      <c r="AH50" s="89"/>
      <c r="AI50" s="86" t="str">
        <f t="shared" ca="1" si="21"/>
        <v/>
      </c>
      <c r="AJ50" s="86" t="str">
        <f t="shared" ca="1" si="21"/>
        <v/>
      </c>
      <c r="AK50" s="86" t="str">
        <f t="shared" ca="1" si="21"/>
        <v/>
      </c>
      <c r="AL50" s="74" t="str">
        <f t="shared" ca="1" si="14"/>
        <v/>
      </c>
      <c r="AM50" s="74" t="str">
        <f t="shared" ca="1" si="14"/>
        <v/>
      </c>
      <c r="AN50" s="86" t="str">
        <f t="shared" ca="1" si="14"/>
        <v/>
      </c>
      <c r="AO50" s="86" t="str">
        <f t="shared" ca="1" si="14"/>
        <v/>
      </c>
      <c r="AP50" s="89" t="str">
        <f t="shared" ca="1" si="11"/>
        <v/>
      </c>
      <c r="AQ50" s="86" t="str">
        <f t="shared" ca="1" si="14"/>
        <v/>
      </c>
      <c r="AR50" s="86" t="str">
        <f t="shared" ca="1" si="14"/>
        <v/>
      </c>
      <c r="AS50" s="86" t="str">
        <f t="shared" ca="1" si="22"/>
        <v/>
      </c>
      <c r="AT50" s="89" t="str">
        <f t="shared" ca="1" si="17"/>
        <v/>
      </c>
      <c r="AU50" s="86" t="str">
        <f t="shared" ca="1" si="15"/>
        <v/>
      </c>
      <c r="AV50" s="403"/>
      <c r="AW50" s="403"/>
    </row>
    <row r="51" spans="1:49">
      <c r="A51" s="402">
        <f>A49+1</f>
        <v>25</v>
      </c>
      <c r="B51" s="70" t="str">
        <f>IF(ISNA(MATCH($A51,Score!A$3:A$52,0)),"",MATCH($A51,Score!A$3:A$52,0)+ROW(Score!A$2))</f>
        <v/>
      </c>
      <c r="C51" s="704" t="str">
        <f t="shared" ca="1" si="18"/>
        <v/>
      </c>
      <c r="D51" s="70" t="str">
        <f t="shared" ca="1" si="18"/>
        <v/>
      </c>
      <c r="E51" s="402" t="str">
        <f>IF(B51="","",SUM(D51,D52))</f>
        <v/>
      </c>
      <c r="F51" s="402" t="str">
        <f>IF(B51="","",E51-AD51)</f>
        <v/>
      </c>
      <c r="G51" s="87" t="str">
        <f ca="1">IF($B51="","",IF(ISBLANK(INDIRECT(ADDRESS($B51,G$1,,,"Score"))),"",1))</f>
        <v/>
      </c>
      <c r="H51" s="87" t="str">
        <f ca="1">IF($B51="","",IF(ISBLANK(INDIRECT(ADDRESS($B51,H$1,,,"Score"))),"",1))</f>
        <v/>
      </c>
      <c r="I51" s="85" t="str">
        <f ca="1">IF(H51=1,F51,"")</f>
        <v/>
      </c>
      <c r="J51" s="87" t="str">
        <f t="shared" ca="1" si="19"/>
        <v/>
      </c>
      <c r="K51" s="87" t="str">
        <f t="shared" ca="1" si="19"/>
        <v/>
      </c>
      <c r="L51" s="87" t="str">
        <f t="shared" ca="1" si="19"/>
        <v/>
      </c>
      <c r="M51" s="70" t="str">
        <f t="shared" ca="1" si="20"/>
        <v/>
      </c>
      <c r="N51" s="70" t="str">
        <f t="shared" ca="1" si="20"/>
        <v/>
      </c>
      <c r="O51" s="87" t="str">
        <f t="shared" ca="1" si="20"/>
        <v/>
      </c>
      <c r="P51" s="87" t="str">
        <f t="shared" ca="1" si="20"/>
        <v/>
      </c>
      <c r="Q51" s="85" t="str">
        <f t="shared" si="10"/>
        <v/>
      </c>
      <c r="R51" s="87" t="str">
        <f t="shared" ca="1" si="20"/>
        <v/>
      </c>
      <c r="S51" s="87" t="str">
        <f t="shared" ca="1" si="20"/>
        <v/>
      </c>
      <c r="T51" s="87" t="str">
        <f t="shared" ca="1" si="20"/>
        <v/>
      </c>
      <c r="U51" s="85" t="str">
        <f t="shared" si="16"/>
        <v/>
      </c>
      <c r="V51" s="87" t="str">
        <f ca="1">IF(OR(M51="",M51=0),"",U51/M51)</f>
        <v/>
      </c>
      <c r="W51" s="404" t="str">
        <f ca="1">IF(ISNA(MATCH($A51,'Jam Timer'!A$9:A$33,0)),"",INDIRECT(ADDRESS(MATCH($A51,'Jam Timer'!A$9:A$33,0)+ROW('Jam Timer'!A$8),W$1,,,"Jam Timer")))</f>
        <v/>
      </c>
      <c r="X51" s="404" t="str">
        <f ca="1">IF(OR(W51="",W51=0),"",60*E51/W51)</f>
        <v/>
      </c>
      <c r="Z51" s="402">
        <f>Z49+1</f>
        <v>25</v>
      </c>
      <c r="AA51" s="70" t="str">
        <f>IF(ISNA(MATCH($Z51,Score!AL$3:AL$52,0)),"",MATCH($Z51,Score!AL$3:AL$52,0)++ROW(Score!AL$2))</f>
        <v/>
      </c>
      <c r="AB51" s="70" t="str">
        <f t="shared" ca="1" si="13"/>
        <v/>
      </c>
      <c r="AC51" s="70" t="str">
        <f t="shared" ca="1" si="13"/>
        <v/>
      </c>
      <c r="AD51" s="402" t="str">
        <f>IF(AA51="","",SUM(AC51,AC52))</f>
        <v/>
      </c>
      <c r="AE51" s="402" t="str">
        <f>IF(AA51="","",AD51-E51)</f>
        <v/>
      </c>
      <c r="AF51" s="87" t="str">
        <f ca="1">IF($AA51="","",IF(ISBLANK(INDIRECT(ADDRESS($AA51,AF$1,,,"Score"))),"",1))</f>
        <v/>
      </c>
      <c r="AG51" s="87" t="str">
        <f ca="1">IF($AA51="","",IF(ISBLANK(INDIRECT(ADDRESS($AA51,AG$1,,,"Score"))),"",1))</f>
        <v/>
      </c>
      <c r="AH51" s="85" t="str">
        <f ca="1">IF(AG51=1,AE51,"")</f>
        <v/>
      </c>
      <c r="AI51" s="87" t="str">
        <f t="shared" ca="1" si="21"/>
        <v/>
      </c>
      <c r="AJ51" s="87" t="str">
        <f t="shared" ca="1" si="21"/>
        <v/>
      </c>
      <c r="AK51" s="87" t="str">
        <f t="shared" ca="1" si="21"/>
        <v/>
      </c>
      <c r="AL51" s="70" t="str">
        <f t="shared" ca="1" si="14"/>
        <v/>
      </c>
      <c r="AM51" s="70" t="str">
        <f t="shared" ca="1" si="14"/>
        <v/>
      </c>
      <c r="AN51" s="87" t="str">
        <f t="shared" ca="1" si="14"/>
        <v/>
      </c>
      <c r="AO51" s="87" t="str">
        <f t="shared" ca="1" si="14"/>
        <v/>
      </c>
      <c r="AP51" s="85" t="str">
        <f t="shared" si="11"/>
        <v/>
      </c>
      <c r="AQ51" s="87" t="str">
        <f t="shared" ca="1" si="14"/>
        <v/>
      </c>
      <c r="AR51" s="87" t="str">
        <f t="shared" ca="1" si="14"/>
        <v/>
      </c>
      <c r="AS51" s="87" t="str">
        <f t="shared" ca="1" si="22"/>
        <v/>
      </c>
      <c r="AT51" s="85" t="str">
        <f t="shared" si="17"/>
        <v/>
      </c>
      <c r="AU51" s="87" t="str">
        <f ca="1">IF(OR(AL51="",AL51=0),"",AT51/AL51)</f>
        <v/>
      </c>
      <c r="AV51" s="404" t="str">
        <f ca="1">W51</f>
        <v/>
      </c>
      <c r="AW51" s="404" t="str">
        <f ca="1">IF(OR(AV51="",AV51=0),"",60*AD51/AV51)</f>
        <v/>
      </c>
    </row>
    <row r="52" spans="1:49">
      <c r="A52" s="402"/>
      <c r="B52" s="70" t="str">
        <f ca="1">IF($B51="","",IF(INDIRECT(ADDRESS($B51+2,C$1-1,,,"Score"))="SP",$B51+2,""))</f>
        <v/>
      </c>
      <c r="C52" s="704" t="str">
        <f ca="1">IF($B52="","",INDIRECT(ADDRESS($B52,C$1,,,"Score")))</f>
        <v/>
      </c>
      <c r="D52" s="70" t="str">
        <f ca="1">IF($B52="","",INDIRECT(ADDRESS($B52,D$1,,,"Score")))</f>
        <v/>
      </c>
      <c r="E52" s="402"/>
      <c r="F52" s="402"/>
      <c r="G52" s="87"/>
      <c r="H52" s="87"/>
      <c r="I52" s="85"/>
      <c r="J52" s="87" t="str">
        <f ca="1">IF($B52="","",IF(ISBLANK(INDIRECT(ADDRESS($B52,J$1,,,"Score"))),"",1))</f>
        <v/>
      </c>
      <c r="K52" s="87" t="str">
        <f ca="1">IF($B52="","",IF(ISBLANK(INDIRECT(ADDRESS($B52,K$1,,,"Score"))),"",1))</f>
        <v/>
      </c>
      <c r="L52" s="87" t="str">
        <f ca="1">IF($B52="","",IF(ISBLANK(INDIRECT(ADDRESS($B52,L$1,,,"Score"))),"",1))</f>
        <v/>
      </c>
      <c r="M52" s="70" t="str">
        <f t="shared" ref="M52:T52" ca="1" si="23">IF($B52="","",INDIRECT(ADDRESS($B52,M$1,,,"Score")))</f>
        <v/>
      </c>
      <c r="N52" s="70" t="str">
        <f t="shared" ca="1" si="23"/>
        <v/>
      </c>
      <c r="O52" s="87" t="str">
        <f t="shared" ca="1" si="23"/>
        <v/>
      </c>
      <c r="P52" s="87" t="str">
        <f t="shared" ca="1" si="23"/>
        <v/>
      </c>
      <c r="Q52" s="85" t="str">
        <f t="shared" ca="1" si="10"/>
        <v/>
      </c>
      <c r="R52" s="87" t="str">
        <f t="shared" ca="1" si="23"/>
        <v/>
      </c>
      <c r="S52" s="87" t="str">
        <f t="shared" ca="1" si="23"/>
        <v/>
      </c>
      <c r="T52" s="87" t="str">
        <f t="shared" ca="1" si="23"/>
        <v/>
      </c>
      <c r="U52" s="85" t="str">
        <f t="shared" ca="1" si="16"/>
        <v/>
      </c>
      <c r="V52" s="87" t="str">
        <f ca="1">IF(OR(M52="",M52=0),"",U52/M52)</f>
        <v/>
      </c>
      <c r="W52" s="404"/>
      <c r="X52" s="404"/>
      <c r="Z52" s="402"/>
      <c r="AA52" s="70" t="str">
        <f ca="1">IF($AA51="","",IF(INDIRECT(ADDRESS($AA51+2,AB$1-1,,,"Score"))="SP",$AA51+2,""))</f>
        <v/>
      </c>
      <c r="AB52" s="70" t="str">
        <f t="shared" ca="1" si="13"/>
        <v/>
      </c>
      <c r="AC52" s="70" t="str">
        <f t="shared" ca="1" si="13"/>
        <v/>
      </c>
      <c r="AD52" s="402"/>
      <c r="AE52" s="402"/>
      <c r="AF52" s="87"/>
      <c r="AG52" s="87"/>
      <c r="AH52" s="85"/>
      <c r="AI52" s="87" t="str">
        <f t="shared" ca="1" si="21"/>
        <v/>
      </c>
      <c r="AJ52" s="87" t="str">
        <f t="shared" ca="1" si="21"/>
        <v/>
      </c>
      <c r="AK52" s="87" t="str">
        <f t="shared" ca="1" si="21"/>
        <v/>
      </c>
      <c r="AL52" s="70" t="str">
        <f t="shared" ca="1" si="14"/>
        <v/>
      </c>
      <c r="AM52" s="70" t="str">
        <f t="shared" ca="1" si="14"/>
        <v/>
      </c>
      <c r="AN52" s="87" t="str">
        <f t="shared" ca="1" si="14"/>
        <v/>
      </c>
      <c r="AO52" s="87" t="str">
        <f t="shared" ca="1" si="14"/>
        <v/>
      </c>
      <c r="AP52" s="85" t="str">
        <f t="shared" ca="1" si="11"/>
        <v/>
      </c>
      <c r="AQ52" s="87" t="str">
        <f t="shared" ca="1" si="14"/>
        <v/>
      </c>
      <c r="AR52" s="87" t="str">
        <f t="shared" ca="1" si="14"/>
        <v/>
      </c>
      <c r="AS52" s="87" t="str">
        <f t="shared" ca="1" si="22"/>
        <v/>
      </c>
      <c r="AT52" s="85" t="str">
        <f t="shared" ca="1" si="17"/>
        <v/>
      </c>
      <c r="AU52" s="87" t="str">
        <f ca="1">IF(OR(AL52="",AL52=0),"",AT52/AL52)</f>
        <v/>
      </c>
      <c r="AV52" s="404"/>
      <c r="AW52" s="404"/>
    </row>
    <row r="53" spans="1:49" ht="12.75" customHeight="1">
      <c r="A53" s="1485" t="s">
        <v>236</v>
      </c>
      <c r="B53" s="99"/>
      <c r="C53" s="99"/>
      <c r="D53" s="99"/>
      <c r="E53" s="406">
        <f ca="1">SUM(E3:E52)</f>
        <v>155</v>
      </c>
      <c r="F53" s="405"/>
      <c r="G53" s="88">
        <f ca="1">SUM(G3:G52)</f>
        <v>1</v>
      </c>
      <c r="H53" s="88">
        <f ca="1">SUM(H3:H52)</f>
        <v>11</v>
      </c>
      <c r="I53" s="89"/>
      <c r="J53" s="1486">
        <f ca="1">SUM(J3:J52)</f>
        <v>8</v>
      </c>
      <c r="K53" s="1486">
        <f ca="1">SUM(K3:K52)</f>
        <v>0</v>
      </c>
      <c r="L53" s="88">
        <f ca="1">SUM(L3,L5,L7,L9,L11,L13,L15,L17,L19,L21,L23,L25,L27,L29,L31,L33,L35,L37,L39,L41,L43,L45,L47,L49,L51)</f>
        <v>1</v>
      </c>
      <c r="M53" s="99"/>
      <c r="N53" s="1484">
        <f ca="1">SUM(N3:N52)</f>
        <v>0</v>
      </c>
      <c r="O53" s="88">
        <f t="shared" ref="O53:U54" ca="1" si="24">SUM(O3,O5,O7,O9,O11,O13,O15,O17,O19,O21,O23,O25,O27,O29,O31,O33,O35,O37,O39,O41,O43,O45,O47,O49,O51)</f>
        <v>0</v>
      </c>
      <c r="P53" s="88">
        <f t="shared" ca="1" si="24"/>
        <v>0</v>
      </c>
      <c r="Q53" s="89">
        <f ca="1">SUM(Q3,Q5,Q7,Q9,Q11,Q13,Q15,Q17,Q19,Q21,Q23,Q25,Q27,Q29,Q31,Q33,Q35,Q37,Q39,Q41,Q43,Q45,Q47,Q49,Q51)</f>
        <v>0</v>
      </c>
      <c r="R53" s="88">
        <f t="shared" ca="1" si="24"/>
        <v>0</v>
      </c>
      <c r="S53" s="88">
        <f t="shared" ca="1" si="24"/>
        <v>0</v>
      </c>
      <c r="T53" s="88">
        <f ca="1">SUM(T3,T5,T7,T9,T11,T13,T15,T17,T19,T21,T23,T25,T27,T29,T31,T33,T35,T37,T39,T41,T43,T45,T47,T49,T51)</f>
        <v>0</v>
      </c>
      <c r="U53" s="89">
        <f t="shared" ca="1" si="24"/>
        <v>0</v>
      </c>
      <c r="V53" s="99"/>
      <c r="W53" s="405" t="s">
        <v>297</v>
      </c>
      <c r="X53" s="406" t="str">
        <f ca="1">IF(COUNT(X3:X52),AVERAGE(X3:X52),"")</f>
        <v/>
      </c>
      <c r="Z53" s="407" t="s">
        <v>236</v>
      </c>
      <c r="AA53" s="99"/>
      <c r="AB53" s="99"/>
      <c r="AC53" s="99"/>
      <c r="AD53" s="406">
        <f ca="1">SUM(AD3:AD52)</f>
        <v>48</v>
      </c>
      <c r="AE53" s="405"/>
      <c r="AF53" s="88">
        <f ca="1">SUM(AF3:AF52)</f>
        <v>4</v>
      </c>
      <c r="AG53" s="88">
        <f ca="1">SUM(AG3:AG52)</f>
        <v>6</v>
      </c>
      <c r="AH53" s="89"/>
      <c r="AI53" s="408">
        <f ca="1">SUM(AI3:AI52)</f>
        <v>2</v>
      </c>
      <c r="AJ53" s="408">
        <f ca="1">SUM(AJ3:AJ52)</f>
        <v>0</v>
      </c>
      <c r="AK53" s="88">
        <f ca="1">SUM(AK3,AK5,AK7,AK9,AK11,AK13,AK15,AK17,AK19,AK21,AK23,AK25,AK27,AK29,AK31,AK33,AK35,AK37,AK39,AK41,AK43,AK45,AK47,AK49,AK51)</f>
        <v>0</v>
      </c>
      <c r="AL53" s="99"/>
      <c r="AM53" s="406">
        <f ca="1">SUM(AM3:AM52)</f>
        <v>0</v>
      </c>
      <c r="AN53" s="88">
        <f t="shared" ref="AN53:AT54" ca="1" si="25">SUM(AN3,AN5,AN7,AN9,AN11,AN13,AN15,AN17,AN19,AN21,AN23,AN25,AN27,AN29,AN31,AN33,AN35,AN37,AN39,AN41,AN43,AN45,AN47,AN49,AN51)</f>
        <v>0</v>
      </c>
      <c r="AO53" s="88">
        <f t="shared" ca="1" si="25"/>
        <v>0</v>
      </c>
      <c r="AP53" s="89">
        <f ca="1">SUM(AP3,AP5,AP7,AP9,AP11,AP13,AP15,AP17,AP19,AP21,AP23,AP25,AP27,AP29,AP31,AP33,AP35,AP37,AP39,AP41,AP43,AP45,AP47,AP49,AP51)</f>
        <v>0</v>
      </c>
      <c r="AQ53" s="88">
        <f t="shared" ca="1" si="25"/>
        <v>0</v>
      </c>
      <c r="AR53" s="88">
        <f t="shared" ca="1" si="25"/>
        <v>0</v>
      </c>
      <c r="AS53" s="88">
        <f ca="1">SUM(AS3,AS5,AS7,AS9,AS11,AS13,AS15,AS17,AS19,AS21,AS23,AS25,AS27,AS29,AS31,AS33,AS35,AS37,AS39,AS41,AS43,AS45,AS47,AS49,AS51)</f>
        <v>0</v>
      </c>
      <c r="AT53" s="89">
        <f t="shared" ca="1" si="25"/>
        <v>0</v>
      </c>
      <c r="AU53" s="99"/>
      <c r="AV53" s="405" t="s">
        <v>297</v>
      </c>
      <c r="AW53" s="406" t="str">
        <f ca="1">IF(COUNT(AW3:AW52),AVERAGE(AW3:AW52),"")</f>
        <v/>
      </c>
    </row>
    <row r="54" spans="1:49">
      <c r="A54" s="1485"/>
      <c r="B54" s="99"/>
      <c r="C54" s="99"/>
      <c r="D54" s="99"/>
      <c r="E54" s="406"/>
      <c r="F54" s="405"/>
      <c r="G54" s="88"/>
      <c r="H54" s="98"/>
      <c r="I54" s="89"/>
      <c r="J54" s="1486"/>
      <c r="K54" s="1486"/>
      <c r="L54" s="88">
        <f ca="1">SUM(L4,L6,L8,L10,L12,L14,L16,L18,L20,L22,L24,L26,L28,L30,L32,L34,L36,L38,L40,L42,L44,L46,L48,L50,L52)</f>
        <v>0</v>
      </c>
      <c r="M54" s="99"/>
      <c r="N54" s="1484"/>
      <c r="O54" s="88">
        <f t="shared" ca="1" si="24"/>
        <v>0</v>
      </c>
      <c r="P54" s="88">
        <f t="shared" ca="1" si="24"/>
        <v>0</v>
      </c>
      <c r="Q54" s="89">
        <f ca="1">SUM(Q4,Q6,Q8,Q10,Q12,Q14,Q16,Q18,Q20,Q22,Q24,Q26,Q28,Q30,Q32,Q34,Q36,Q38,Q40,Q42,Q44,Q46,Q48,Q50,Q52)</f>
        <v>0</v>
      </c>
      <c r="R54" s="88">
        <f t="shared" ca="1" si="24"/>
        <v>0</v>
      </c>
      <c r="S54" s="88">
        <f t="shared" ca="1" si="24"/>
        <v>0</v>
      </c>
      <c r="T54" s="88">
        <f ca="1">SUM(T4,T6,T8,T10,T12,T14,T16,T18,T20,T22,T24,T26,T28,T30,T32,T34,T36,T38,T40,T42,T44,T46,T48,T50,T52)</f>
        <v>0</v>
      </c>
      <c r="U54" s="89">
        <f t="shared" ca="1" si="24"/>
        <v>0</v>
      </c>
      <c r="V54" s="99"/>
      <c r="W54" s="405"/>
      <c r="X54" s="406"/>
      <c r="Z54" s="407"/>
      <c r="AA54" s="99"/>
      <c r="AB54" s="99"/>
      <c r="AC54" s="99"/>
      <c r="AD54" s="406"/>
      <c r="AE54" s="405"/>
      <c r="AF54" s="88"/>
      <c r="AG54" s="98"/>
      <c r="AH54" s="89"/>
      <c r="AI54" s="408"/>
      <c r="AJ54" s="408"/>
      <c r="AK54" s="88">
        <f ca="1">SUM(AK4,AK6,AK8,AK10,AK12,AK14,AK16,AK18,AK20,AK22,AK24,AK26,AK28,AK30,AK32,AK34,AK36,AK38,AK40,AK42,AK44,AK46,AK48,AK50,AK52)</f>
        <v>0</v>
      </c>
      <c r="AL54" s="99"/>
      <c r="AM54" s="406"/>
      <c r="AN54" s="88">
        <f t="shared" ca="1" si="25"/>
        <v>0</v>
      </c>
      <c r="AO54" s="88">
        <f t="shared" ca="1" si="25"/>
        <v>0</v>
      </c>
      <c r="AP54" s="89">
        <f ca="1">SUM(AP4,AP6,AP8,AP10,AP12,AP14,AP16,AP18,AP20,AP22,AP24,AP26,AP28,AP30,AP32,AP34,AP36,AP38,AP40,AP42,AP44,AP46,AP48,AP50,AP52)</f>
        <v>0</v>
      </c>
      <c r="AQ54" s="88">
        <f t="shared" ca="1" si="25"/>
        <v>0</v>
      </c>
      <c r="AR54" s="88">
        <f t="shared" ca="1" si="25"/>
        <v>0</v>
      </c>
      <c r="AS54" s="88">
        <f ca="1">SUM(AS4,AS6,AS8,AS10,AS12,AS14,AS16,AS18,AS20,AS22,AS24,AS26,AS28,AS30,AS32,AS34,AS36,AS38,AS40,AS42,AS44,AS46,AS48,AS50,AS52)</f>
        <v>0</v>
      </c>
      <c r="AT54" s="89">
        <f t="shared" ca="1" si="25"/>
        <v>0</v>
      </c>
      <c r="AU54" s="99"/>
      <c r="AV54" s="405"/>
      <c r="AW54" s="406"/>
    </row>
    <row r="60" spans="1:49">
      <c r="A60" s="94" t="s">
        <v>218</v>
      </c>
      <c r="B60" s="94" t="s">
        <v>216</v>
      </c>
      <c r="C60" s="95"/>
      <c r="D60" s="95"/>
      <c r="E60" s="92"/>
      <c r="F60" s="92"/>
      <c r="G60" s="97"/>
      <c r="H60" s="97"/>
      <c r="I60" s="89"/>
      <c r="J60" s="97"/>
      <c r="K60" s="97"/>
      <c r="L60" s="97"/>
      <c r="M60" s="95"/>
      <c r="N60" s="95"/>
      <c r="O60" s="97"/>
      <c r="P60" s="97"/>
      <c r="Q60" s="89" t="s">
        <v>225</v>
      </c>
      <c r="R60" s="97"/>
      <c r="S60" s="97"/>
      <c r="T60" s="97"/>
      <c r="U60" s="89" t="s">
        <v>225</v>
      </c>
      <c r="V60" s="88"/>
      <c r="W60" s="95"/>
      <c r="X60" s="92"/>
      <c r="Z60" s="94" t="s">
        <v>218</v>
      </c>
      <c r="AA60" s="94" t="s">
        <v>217</v>
      </c>
      <c r="AB60" s="95"/>
      <c r="AC60" s="95"/>
      <c r="AD60" s="92"/>
      <c r="AE60" s="92"/>
      <c r="AF60" s="97"/>
      <c r="AG60" s="97"/>
      <c r="AH60" s="89"/>
      <c r="AI60" s="97"/>
      <c r="AJ60" s="97"/>
      <c r="AK60" s="97"/>
      <c r="AL60" s="95"/>
      <c r="AM60" s="95"/>
      <c r="AN60" s="97"/>
      <c r="AO60" s="97"/>
      <c r="AP60" s="89" t="s">
        <v>225</v>
      </c>
      <c r="AQ60" s="97"/>
      <c r="AR60" s="97"/>
      <c r="AS60" s="97"/>
      <c r="AT60" s="89" t="s">
        <v>225</v>
      </c>
      <c r="AU60" s="88"/>
      <c r="AV60" s="95"/>
      <c r="AW60" s="92"/>
    </row>
    <row r="61" spans="1:49">
      <c r="A61" s="92" t="s">
        <v>213</v>
      </c>
      <c r="B61" s="92" t="s">
        <v>214</v>
      </c>
      <c r="C61" s="92" t="s">
        <v>2</v>
      </c>
      <c r="D61" s="92" t="s">
        <v>51</v>
      </c>
      <c r="E61" s="92" t="s">
        <v>219</v>
      </c>
      <c r="F61" s="96" t="s">
        <v>5</v>
      </c>
      <c r="G61" s="88" t="s">
        <v>226</v>
      </c>
      <c r="H61" s="88" t="s">
        <v>123</v>
      </c>
      <c r="I61" s="89" t="s">
        <v>220</v>
      </c>
      <c r="J61" s="88" t="s">
        <v>227</v>
      </c>
      <c r="K61" s="88" t="s">
        <v>228</v>
      </c>
      <c r="L61" s="88" t="s">
        <v>17</v>
      </c>
      <c r="M61" s="92" t="s">
        <v>45</v>
      </c>
      <c r="N61" s="92" t="s">
        <v>391</v>
      </c>
      <c r="O61" s="88" t="s">
        <v>294</v>
      </c>
      <c r="P61" s="88" t="s">
        <v>295</v>
      </c>
      <c r="Q61" s="89" t="s">
        <v>292</v>
      </c>
      <c r="R61" s="88" t="s">
        <v>229</v>
      </c>
      <c r="S61" s="88" t="s">
        <v>230</v>
      </c>
      <c r="T61" s="88" t="s">
        <v>388</v>
      </c>
      <c r="U61" s="89" t="s">
        <v>293</v>
      </c>
      <c r="V61" s="88" t="s">
        <v>231</v>
      </c>
      <c r="W61" s="92" t="s">
        <v>232</v>
      </c>
      <c r="X61" s="92" t="s">
        <v>233</v>
      </c>
      <c r="Z61" s="92" t="s">
        <v>213</v>
      </c>
      <c r="AA61" s="92" t="s">
        <v>214</v>
      </c>
      <c r="AB61" s="92" t="s">
        <v>2</v>
      </c>
      <c r="AC61" s="92" t="s">
        <v>51</v>
      </c>
      <c r="AD61" s="92" t="s">
        <v>219</v>
      </c>
      <c r="AE61" s="96" t="s">
        <v>5</v>
      </c>
      <c r="AF61" s="88" t="s">
        <v>226</v>
      </c>
      <c r="AG61" s="88" t="s">
        <v>123</v>
      </c>
      <c r="AH61" s="89" t="s">
        <v>220</v>
      </c>
      <c r="AI61" s="88" t="s">
        <v>227</v>
      </c>
      <c r="AJ61" s="88" t="s">
        <v>228</v>
      </c>
      <c r="AK61" s="88" t="s">
        <v>17</v>
      </c>
      <c r="AL61" s="92" t="s">
        <v>45</v>
      </c>
      <c r="AM61" s="92" t="s">
        <v>391</v>
      </c>
      <c r="AN61" s="88" t="s">
        <v>294</v>
      </c>
      <c r="AO61" s="88" t="s">
        <v>295</v>
      </c>
      <c r="AP61" s="89" t="s">
        <v>292</v>
      </c>
      <c r="AQ61" s="88" t="s">
        <v>229</v>
      </c>
      <c r="AR61" s="88" t="s">
        <v>230</v>
      </c>
      <c r="AS61" s="88" t="s">
        <v>388</v>
      </c>
      <c r="AT61" s="89" t="s">
        <v>293</v>
      </c>
      <c r="AU61" s="88" t="s">
        <v>231</v>
      </c>
      <c r="AV61" s="92" t="s">
        <v>232</v>
      </c>
      <c r="AW61" s="92" t="s">
        <v>233</v>
      </c>
    </row>
    <row r="62" spans="1:49">
      <c r="A62" s="1483">
        <v>1</v>
      </c>
      <c r="B62" s="70">
        <f>IF(ISNA(MATCH($A62,Score!A$62:A$111,0)),"",MATCH($A62,Score!A$62:A$111,0)+ROW(Score!A$61))</f>
        <v>62</v>
      </c>
      <c r="C62" s="704" t="str">
        <f t="shared" ref="C62:D65" ca="1" si="26">IF($B62="","",INDIRECT(ADDRESS($B62,C$1,,,"Score")))</f>
        <v>64</v>
      </c>
      <c r="D62" s="70">
        <f t="shared" ca="1" si="26"/>
        <v>4</v>
      </c>
      <c r="E62" s="402">
        <f ca="1">IF(B62="","",SUM(D62,D63))</f>
        <v>4</v>
      </c>
      <c r="F62" s="402">
        <f ca="1">IF(B62="","",E62-AD62)</f>
        <v>4</v>
      </c>
      <c r="G62" s="87" t="str">
        <f t="shared" ref="G62:L77" ca="1" si="27">IF($B62="","",IF(ISBLANK(INDIRECT(ADDRESS($B62,G$1,,,"Score"))),"",1))</f>
        <v/>
      </c>
      <c r="H62" s="87">
        <f t="shared" ca="1" si="27"/>
        <v>1</v>
      </c>
      <c r="I62" s="85">
        <f ca="1">IF(H62=1,F62,"")</f>
        <v>4</v>
      </c>
      <c r="J62" s="87">
        <f t="shared" ca="1" si="27"/>
        <v>1</v>
      </c>
      <c r="K62" s="87" t="str">
        <f t="shared" ca="1" si="27"/>
        <v/>
      </c>
      <c r="L62" s="87" t="str">
        <f t="shared" ca="1" si="27"/>
        <v/>
      </c>
      <c r="M62" s="70">
        <f t="shared" ref="M62:T77" ca="1" si="28">IF($B62="","",INDIRECT(ADDRESS($B62,M$1,,,"Score")))</f>
        <v>1</v>
      </c>
      <c r="N62" s="70">
        <f t="shared" ca="1" si="28"/>
        <v>0</v>
      </c>
      <c r="O62" s="87">
        <f t="shared" ca="1" si="28"/>
        <v>0</v>
      </c>
      <c r="P62" s="87">
        <f t="shared" ca="1" si="28"/>
        <v>0</v>
      </c>
      <c r="Q62" s="85">
        <f t="shared" ref="Q62:Q111" ca="1" si="29">IF(B62="","",SUM(O62:P62))</f>
        <v>0</v>
      </c>
      <c r="R62" s="87">
        <f t="shared" ca="1" si="28"/>
        <v>0</v>
      </c>
      <c r="S62" s="87">
        <f t="shared" ca="1" si="28"/>
        <v>0</v>
      </c>
      <c r="T62" s="87">
        <f t="shared" ca="1" si="28"/>
        <v>0</v>
      </c>
      <c r="U62" s="85">
        <f t="shared" ref="U62:U67" ca="1" si="30">IF(B62="","",SUM(R62:T62))</f>
        <v>0</v>
      </c>
      <c r="V62" s="87">
        <f ca="1">IF(OR(M62="",M62=0),"",U62/M62)</f>
        <v>0</v>
      </c>
      <c r="W62" s="404" t="str">
        <f ca="1">IF(ISNA(MATCH($A62,'Jam Timer'!A$45:A$69,0)),"",INDIRECT(ADDRESS(MATCH($A62,'Jam Timer'!A$45:A$69,0)+ROW('Jam Timer'!A$44),W$1,,,"Jam Timer")))</f>
        <v/>
      </c>
      <c r="X62" s="404" t="str">
        <f ca="1">IF(OR(W62="",W62=0),"",60*E62/W62)</f>
        <v/>
      </c>
      <c r="Z62" s="402">
        <v>1</v>
      </c>
      <c r="AA62" s="70">
        <f>IF(ISNA(MATCH($Z62,Score!AL$62:AL$111,0)),"",MATCH($Z62,Score!AL$62:AL$111,0)+ROW(Score!AL$61) )</f>
        <v>62</v>
      </c>
      <c r="AB62" s="70" t="str">
        <f t="shared" ref="AB62:AC77" ca="1" si="31">IF($AA62="","",INDIRECT(ADDRESS($AA62,AB$1,,,"Score")))</f>
        <v>5X5</v>
      </c>
      <c r="AC62" s="70">
        <f t="shared" ca="1" si="31"/>
        <v>0</v>
      </c>
      <c r="AD62" s="402">
        <f ca="1">IF(AA62="","",SUM(AC62,AC63))</f>
        <v>0</v>
      </c>
      <c r="AE62" s="402">
        <f ca="1">IF(AA62="","",AD62-E62)</f>
        <v>-4</v>
      </c>
      <c r="AF62" s="87" t="str">
        <f ca="1">IF($AA62="","",IF(ISBLANK(INDIRECT(ADDRESS($AA62,AF$1,,,"Score"))),"",1))</f>
        <v/>
      </c>
      <c r="AG62" s="87" t="str">
        <f ca="1">IF($AA62="","",IF(ISBLANK(INDIRECT(ADDRESS($AA62,AG$1,,,"Score"))),"",1))</f>
        <v/>
      </c>
      <c r="AH62" s="85" t="str">
        <f ca="1">IF(AG62=1,AE62,"")</f>
        <v/>
      </c>
      <c r="AI62" s="87" t="str">
        <f t="shared" ref="AI62:AK77" ca="1" si="32">IF($AA62="","",IF(ISBLANK(INDIRECT(ADDRESS($AA62,AI$1,,,"Score"))),"",1))</f>
        <v/>
      </c>
      <c r="AJ62" s="87" t="str">
        <f t="shared" ca="1" si="32"/>
        <v/>
      </c>
      <c r="AK62" s="87" t="str">
        <f t="shared" ca="1" si="32"/>
        <v/>
      </c>
      <c r="AL62" s="70">
        <f t="shared" ref="AL62:AS77" ca="1" si="33">IF($AA62="","",INDIRECT(ADDRESS($AA62,AL$1,,,"Score")))</f>
        <v>1</v>
      </c>
      <c r="AM62" s="70">
        <f t="shared" ca="1" si="33"/>
        <v>0</v>
      </c>
      <c r="AN62" s="87">
        <f t="shared" ca="1" si="33"/>
        <v>0</v>
      </c>
      <c r="AO62" s="87">
        <f t="shared" ca="1" si="33"/>
        <v>0</v>
      </c>
      <c r="AP62" s="85">
        <f t="shared" ref="AP62:AP111" ca="1" si="34">IF($AA62="","",SUM(AN62:AO62))</f>
        <v>0</v>
      </c>
      <c r="AQ62" s="87">
        <f t="shared" ca="1" si="33"/>
        <v>0</v>
      </c>
      <c r="AR62" s="87">
        <f t="shared" ca="1" si="33"/>
        <v>0</v>
      </c>
      <c r="AS62" s="87">
        <f t="shared" ca="1" si="33"/>
        <v>0</v>
      </c>
      <c r="AT62" s="85">
        <f t="shared" ref="AT62:AT67" ca="1" si="35">IF(AA62="","",SUM(AQ62:AS62))</f>
        <v>0</v>
      </c>
      <c r="AU62" s="87">
        <f ca="1">IF(OR(AL62="",AL62=0),"",AT62/AL62)</f>
        <v>0</v>
      </c>
      <c r="AV62" s="404" t="str">
        <f ca="1">W62</f>
        <v/>
      </c>
      <c r="AW62" s="404" t="str">
        <f ca="1">IF(OR(AV62="",AV62=0),"",60*AD62/AV62)</f>
        <v/>
      </c>
    </row>
    <row r="63" spans="1:49">
      <c r="A63" s="1483"/>
      <c r="B63" s="70" t="str">
        <f ca="1">IF($B62="","",IF(INDIRECT(ADDRESS($B62+2,C$1-1,,,"Score"))="SP",$B62+2,""))</f>
        <v/>
      </c>
      <c r="C63" s="704" t="str">
        <f t="shared" ca="1" si="26"/>
        <v/>
      </c>
      <c r="D63" s="70" t="str">
        <f t="shared" ca="1" si="26"/>
        <v/>
      </c>
      <c r="E63" s="402"/>
      <c r="F63" s="402"/>
      <c r="G63" s="87"/>
      <c r="H63" s="87"/>
      <c r="I63" s="85"/>
      <c r="J63" s="87" t="str">
        <f t="shared" ca="1" si="27"/>
        <v/>
      </c>
      <c r="K63" s="87" t="str">
        <f t="shared" ca="1" si="27"/>
        <v/>
      </c>
      <c r="L63" s="87" t="str">
        <f t="shared" ca="1" si="27"/>
        <v/>
      </c>
      <c r="M63" s="70" t="str">
        <f t="shared" ca="1" si="28"/>
        <v/>
      </c>
      <c r="N63" s="70" t="str">
        <f t="shared" ca="1" si="28"/>
        <v/>
      </c>
      <c r="O63" s="87" t="str">
        <f t="shared" ca="1" si="28"/>
        <v/>
      </c>
      <c r="P63" s="87" t="str">
        <f t="shared" ca="1" si="28"/>
        <v/>
      </c>
      <c r="Q63" s="85" t="str">
        <f t="shared" ca="1" si="29"/>
        <v/>
      </c>
      <c r="R63" s="87" t="str">
        <f t="shared" ca="1" si="28"/>
        <v/>
      </c>
      <c r="S63" s="87" t="str">
        <f t="shared" ca="1" si="28"/>
        <v/>
      </c>
      <c r="T63" s="87" t="str">
        <f t="shared" ca="1" si="28"/>
        <v/>
      </c>
      <c r="U63" s="85" t="str">
        <f t="shared" ca="1" si="30"/>
        <v/>
      </c>
      <c r="V63" s="87" t="str">
        <f ca="1">IF(OR(M63="",M63=0),"",U63/M63)</f>
        <v/>
      </c>
      <c r="W63" s="404"/>
      <c r="X63" s="404"/>
      <c r="Z63" s="402"/>
      <c r="AA63" s="70" t="str">
        <f ca="1">IF($AA62="","",IF(INDIRECT(ADDRESS($AA62+2,AB$1-1,,,"Score"))="SP",$AA62+2,""))</f>
        <v/>
      </c>
      <c r="AB63" s="70" t="str">
        <f t="shared" ca="1" si="31"/>
        <v/>
      </c>
      <c r="AC63" s="70" t="str">
        <f t="shared" ca="1" si="31"/>
        <v/>
      </c>
      <c r="AD63" s="402"/>
      <c r="AE63" s="402"/>
      <c r="AF63" s="87"/>
      <c r="AG63" s="87"/>
      <c r="AH63" s="85"/>
      <c r="AI63" s="87" t="str">
        <f t="shared" ca="1" si="32"/>
        <v/>
      </c>
      <c r="AJ63" s="87" t="str">
        <f t="shared" ca="1" si="32"/>
        <v/>
      </c>
      <c r="AK63" s="87" t="str">
        <f t="shared" ca="1" si="32"/>
        <v/>
      </c>
      <c r="AL63" s="70" t="str">
        <f t="shared" ca="1" si="33"/>
        <v/>
      </c>
      <c r="AM63" s="70" t="str">
        <f t="shared" ca="1" si="33"/>
        <v/>
      </c>
      <c r="AN63" s="87" t="str">
        <f t="shared" ca="1" si="33"/>
        <v/>
      </c>
      <c r="AO63" s="87" t="str">
        <f t="shared" ca="1" si="33"/>
        <v/>
      </c>
      <c r="AP63" s="85" t="str">
        <f t="shared" ca="1" si="34"/>
        <v/>
      </c>
      <c r="AQ63" s="87" t="str">
        <f t="shared" ca="1" si="33"/>
        <v/>
      </c>
      <c r="AR63" s="87" t="str">
        <f t="shared" ca="1" si="33"/>
        <v/>
      </c>
      <c r="AS63" s="87" t="str">
        <f t="shared" ca="1" si="33"/>
        <v/>
      </c>
      <c r="AT63" s="85" t="str">
        <f t="shared" ca="1" si="35"/>
        <v/>
      </c>
      <c r="AU63" s="87" t="str">
        <f ca="1">IF(OR(AL63="",AL63=0),"",AT63/AL63)</f>
        <v/>
      </c>
      <c r="AV63" s="404"/>
      <c r="AW63" s="404"/>
    </row>
    <row r="64" spans="1:49">
      <c r="A64" s="1482">
        <f>A62+1</f>
        <v>2</v>
      </c>
      <c r="B64" s="74">
        <f>IF(ISNA(MATCH($A64,Score!A$62:A$111,0)),"",MATCH($A64,Score!A$62:A$111,0)+ROW(Score!A$61))</f>
        <v>64</v>
      </c>
      <c r="C64" s="705" t="str">
        <f t="shared" ca="1" si="26"/>
        <v>4CE</v>
      </c>
      <c r="D64" s="74">
        <f t="shared" ca="1" si="26"/>
        <v>6</v>
      </c>
      <c r="E64" s="403">
        <f ca="1">IF(B64="","",SUM(D64,D65))</f>
        <v>6</v>
      </c>
      <c r="F64" s="403">
        <f ca="1">IF(B64="","",E64-AD64)</f>
        <v>3</v>
      </c>
      <c r="G64" s="86" t="str">
        <f ca="1">IF($B64="","",IF(ISBLANK(INDIRECT(ADDRESS($B64,G$1,,,"Score"))),"",1))</f>
        <v/>
      </c>
      <c r="H64" s="86">
        <f ca="1">IF($B64="","",IF(ISBLANK(INDIRECT(ADDRESS($B64,H$1,,,"Score"))),"",1))</f>
        <v>1</v>
      </c>
      <c r="I64" s="89">
        <f ca="1">IF(H64=1,F64,"")</f>
        <v>3</v>
      </c>
      <c r="J64" s="86">
        <f t="shared" ca="1" si="27"/>
        <v>1</v>
      </c>
      <c r="K64" s="86" t="str">
        <f t="shared" ca="1" si="27"/>
        <v/>
      </c>
      <c r="L64" s="86" t="str">
        <f t="shared" ca="1" si="27"/>
        <v/>
      </c>
      <c r="M64" s="74">
        <f t="shared" ca="1" si="28"/>
        <v>2</v>
      </c>
      <c r="N64" s="74">
        <f t="shared" ca="1" si="28"/>
        <v>0</v>
      </c>
      <c r="O64" s="86">
        <f t="shared" ca="1" si="28"/>
        <v>0</v>
      </c>
      <c r="P64" s="86">
        <f t="shared" ca="1" si="28"/>
        <v>0</v>
      </c>
      <c r="Q64" s="89">
        <f t="shared" ca="1" si="29"/>
        <v>0</v>
      </c>
      <c r="R64" s="86">
        <f t="shared" ca="1" si="28"/>
        <v>0</v>
      </c>
      <c r="S64" s="86">
        <f t="shared" ca="1" si="28"/>
        <v>0</v>
      </c>
      <c r="T64" s="86">
        <f t="shared" ca="1" si="28"/>
        <v>0</v>
      </c>
      <c r="U64" s="89">
        <f t="shared" ca="1" si="30"/>
        <v>0</v>
      </c>
      <c r="V64" s="86">
        <f ca="1">IF(OR(M64="",M64=0),"",U64/M64)</f>
        <v>0</v>
      </c>
      <c r="W64" s="403" t="str">
        <f ca="1">IF(ISNA(MATCH($A64,'Jam Timer'!A$45:A$69,0)),"",INDIRECT(ADDRESS(MATCH($A64,'Jam Timer'!A$45:A$69,0)+ROW('Jam Timer'!A$44),W$1,,,"Jam Timer")))</f>
        <v/>
      </c>
      <c r="X64" s="403" t="str">
        <f ca="1">IF(OR(W64="",W64=0),"",60*E64/W64)</f>
        <v/>
      </c>
      <c r="Z64" s="403">
        <f>Z62+1</f>
        <v>2</v>
      </c>
      <c r="AA64" s="74">
        <f>IF(ISNA(MATCH($Z64,Score!AL$62:AL$111,0)),"",MATCH($Z64,Score!AL$62:AL$111,0)+ROW(Score!AL$61) )</f>
        <v>64</v>
      </c>
      <c r="AB64" s="74" t="str">
        <f t="shared" ca="1" si="31"/>
        <v>H1</v>
      </c>
      <c r="AC64" s="74">
        <f t="shared" ca="1" si="31"/>
        <v>3</v>
      </c>
      <c r="AD64" s="403">
        <f ca="1">IF(AA64="","",SUM(AC64,AC65))</f>
        <v>3</v>
      </c>
      <c r="AE64" s="403">
        <f ca="1">IF(AA64="","",AD64-E64)</f>
        <v>-3</v>
      </c>
      <c r="AF64" s="86" t="str">
        <f ca="1">IF($AA64="","",IF(ISBLANK(INDIRECT(ADDRESS($AA64,AF$1,,,"Score"))),"",1))</f>
        <v/>
      </c>
      <c r="AG64" s="86" t="str">
        <f ca="1">IF($AA64="","",IF(ISBLANK(INDIRECT(ADDRESS($AA64,AG$1,,,"Score"))),"",1))</f>
        <v/>
      </c>
      <c r="AH64" s="89" t="str">
        <f ca="1">IF(AG64=1,AE64,"")</f>
        <v/>
      </c>
      <c r="AI64" s="86" t="str">
        <f t="shared" ca="1" si="32"/>
        <v/>
      </c>
      <c r="AJ64" s="86" t="str">
        <f t="shared" ca="1" si="32"/>
        <v/>
      </c>
      <c r="AK64" s="86" t="str">
        <f t="shared" ca="1" si="32"/>
        <v/>
      </c>
      <c r="AL64" s="74">
        <f t="shared" ca="1" si="33"/>
        <v>1</v>
      </c>
      <c r="AM64" s="74">
        <f t="shared" ca="1" si="33"/>
        <v>0</v>
      </c>
      <c r="AN64" s="86">
        <f t="shared" ca="1" si="33"/>
        <v>0</v>
      </c>
      <c r="AO64" s="86">
        <f t="shared" ca="1" si="33"/>
        <v>0</v>
      </c>
      <c r="AP64" s="89">
        <f t="shared" ca="1" si="34"/>
        <v>0</v>
      </c>
      <c r="AQ64" s="86">
        <f t="shared" ca="1" si="33"/>
        <v>0</v>
      </c>
      <c r="AR64" s="86">
        <f t="shared" ca="1" si="33"/>
        <v>0</v>
      </c>
      <c r="AS64" s="86">
        <f t="shared" ca="1" si="33"/>
        <v>0</v>
      </c>
      <c r="AT64" s="89">
        <f t="shared" ca="1" si="35"/>
        <v>0</v>
      </c>
      <c r="AU64" s="86">
        <f t="shared" ref="AU64:AU111" ca="1" si="36">IF(OR(AL64="",AL64=0),"",AT64/AL64)</f>
        <v>0</v>
      </c>
      <c r="AV64" s="403" t="str">
        <f ca="1">W64</f>
        <v/>
      </c>
      <c r="AW64" s="403" t="str">
        <f ca="1">IF(OR(AV64="",AV64=0),"",60*AD64/AV64)</f>
        <v/>
      </c>
    </row>
    <row r="65" spans="1:49">
      <c r="A65" s="1482"/>
      <c r="B65" s="74" t="str">
        <f ca="1">IF($B64="","",IF(INDIRECT(ADDRESS($B64+2,C$1-1,,,"Score"))="SP",$B64+2,""))</f>
        <v/>
      </c>
      <c r="C65" s="705" t="str">
        <f t="shared" ca="1" si="26"/>
        <v/>
      </c>
      <c r="D65" s="74" t="str">
        <f t="shared" ca="1" si="26"/>
        <v/>
      </c>
      <c r="E65" s="403"/>
      <c r="F65" s="403"/>
      <c r="G65" s="86"/>
      <c r="H65" s="91"/>
      <c r="I65" s="89"/>
      <c r="J65" s="86" t="str">
        <f t="shared" ca="1" si="27"/>
        <v/>
      </c>
      <c r="K65" s="86" t="str">
        <f t="shared" ca="1" si="27"/>
        <v/>
      </c>
      <c r="L65" s="86" t="str">
        <f t="shared" ca="1" si="27"/>
        <v/>
      </c>
      <c r="M65" s="74" t="str">
        <f t="shared" ca="1" si="28"/>
        <v/>
      </c>
      <c r="N65" s="74" t="str">
        <f t="shared" ca="1" si="28"/>
        <v/>
      </c>
      <c r="O65" s="86" t="str">
        <f t="shared" ca="1" si="28"/>
        <v/>
      </c>
      <c r="P65" s="86" t="str">
        <f t="shared" ca="1" si="28"/>
        <v/>
      </c>
      <c r="Q65" s="89" t="str">
        <f t="shared" ca="1" si="29"/>
        <v/>
      </c>
      <c r="R65" s="86" t="str">
        <f t="shared" ca="1" si="28"/>
        <v/>
      </c>
      <c r="S65" s="86" t="str">
        <f t="shared" ca="1" si="28"/>
        <v/>
      </c>
      <c r="T65" s="86" t="str">
        <f t="shared" ca="1" si="28"/>
        <v/>
      </c>
      <c r="U65" s="89" t="str">
        <f t="shared" ca="1" si="30"/>
        <v/>
      </c>
      <c r="V65" s="86" t="str">
        <f ca="1">IF(OR(M65="",M65=0),"",U65/M65)</f>
        <v/>
      </c>
      <c r="W65" s="403"/>
      <c r="X65" s="403"/>
      <c r="Z65" s="403"/>
      <c r="AA65" s="74" t="str">
        <f ca="1">IF($AA64="","",IF(INDIRECT(ADDRESS($AA64+2,AB$1-1,,,"Score"))="SP",$AA64+2,""))</f>
        <v/>
      </c>
      <c r="AB65" s="74" t="str">
        <f t="shared" ca="1" si="31"/>
        <v/>
      </c>
      <c r="AC65" s="74" t="str">
        <f t="shared" ca="1" si="31"/>
        <v/>
      </c>
      <c r="AD65" s="403"/>
      <c r="AE65" s="403"/>
      <c r="AF65" s="86"/>
      <c r="AG65" s="91"/>
      <c r="AH65" s="89"/>
      <c r="AI65" s="86" t="str">
        <f t="shared" ca="1" si="32"/>
        <v/>
      </c>
      <c r="AJ65" s="86" t="str">
        <f t="shared" ca="1" si="32"/>
        <v/>
      </c>
      <c r="AK65" s="86" t="str">
        <f t="shared" ca="1" si="32"/>
        <v/>
      </c>
      <c r="AL65" s="74" t="str">
        <f t="shared" ca="1" si="33"/>
        <v/>
      </c>
      <c r="AM65" s="74" t="str">
        <f t="shared" ca="1" si="33"/>
        <v/>
      </c>
      <c r="AN65" s="86" t="str">
        <f t="shared" ca="1" si="33"/>
        <v/>
      </c>
      <c r="AO65" s="86" t="str">
        <f t="shared" ca="1" si="33"/>
        <v/>
      </c>
      <c r="AP65" s="89" t="str">
        <f t="shared" ca="1" si="34"/>
        <v/>
      </c>
      <c r="AQ65" s="86" t="str">
        <f t="shared" ca="1" si="33"/>
        <v/>
      </c>
      <c r="AR65" s="86" t="str">
        <f t="shared" ca="1" si="33"/>
        <v/>
      </c>
      <c r="AS65" s="86" t="str">
        <f t="shared" ca="1" si="33"/>
        <v/>
      </c>
      <c r="AT65" s="89" t="str">
        <f t="shared" ca="1" si="35"/>
        <v/>
      </c>
      <c r="AU65" s="86" t="str">
        <f t="shared" ca="1" si="36"/>
        <v/>
      </c>
      <c r="AV65" s="403"/>
      <c r="AW65" s="403"/>
    </row>
    <row r="66" spans="1:49">
      <c r="A66" s="1483">
        <f>A64+1</f>
        <v>3</v>
      </c>
      <c r="B66" s="70">
        <f>IF(ISNA(MATCH($A66,Score!A$62:A$111,0)),"",MATCH($A66,Score!A$62:A$111,0)+ROW(Score!A$61))</f>
        <v>66</v>
      </c>
      <c r="C66" s="704" t="str">
        <f t="shared" ref="C66:D110" ca="1" si="37">IF($B66="","",INDIRECT(ADDRESS($B66,C$1,,,"Score")))</f>
        <v>88</v>
      </c>
      <c r="D66" s="70">
        <f t="shared" ca="1" si="37"/>
        <v>2</v>
      </c>
      <c r="E66" s="402">
        <f ca="1">IF(B66="","",SUM(D66,D67))</f>
        <v>2</v>
      </c>
      <c r="F66" s="402">
        <f ca="1">IF(B66="","",E66-AD66)</f>
        <v>2</v>
      </c>
      <c r="G66" s="87" t="str">
        <f t="shared" ca="1" si="27"/>
        <v/>
      </c>
      <c r="H66" s="87">
        <f t="shared" ca="1" si="27"/>
        <v>1</v>
      </c>
      <c r="I66" s="85">
        <f ca="1">IF(H66=1,F66,"")</f>
        <v>2</v>
      </c>
      <c r="J66" s="87">
        <f t="shared" ca="1" si="27"/>
        <v>1</v>
      </c>
      <c r="K66" s="87" t="str">
        <f t="shared" ca="1" si="27"/>
        <v/>
      </c>
      <c r="L66" s="87" t="str">
        <f t="shared" ca="1" si="27"/>
        <v/>
      </c>
      <c r="M66" s="70">
        <f t="shared" ca="1" si="28"/>
        <v>1</v>
      </c>
      <c r="N66" s="70">
        <f t="shared" ca="1" si="28"/>
        <v>0</v>
      </c>
      <c r="O66" s="87">
        <f t="shared" ca="1" si="28"/>
        <v>0</v>
      </c>
      <c r="P66" s="87">
        <f t="shared" ca="1" si="28"/>
        <v>0</v>
      </c>
      <c r="Q66" s="85">
        <f t="shared" ca="1" si="29"/>
        <v>0</v>
      </c>
      <c r="R66" s="87">
        <f t="shared" ca="1" si="28"/>
        <v>0</v>
      </c>
      <c r="S66" s="87">
        <f t="shared" ca="1" si="28"/>
        <v>0</v>
      </c>
      <c r="T66" s="87">
        <f t="shared" ca="1" si="28"/>
        <v>0</v>
      </c>
      <c r="U66" s="85">
        <f t="shared" ca="1" si="30"/>
        <v>0</v>
      </c>
      <c r="V66" s="87">
        <f t="shared" ref="V66:V109" ca="1" si="38">IF(OR(M66="",M66=0),"",U66/M66)</f>
        <v>0</v>
      </c>
      <c r="W66" s="404" t="str">
        <f ca="1">IF(ISNA(MATCH($A66,'Jam Timer'!A$45:A$69,0)),"",INDIRECT(ADDRESS(MATCH($A66,'Jam Timer'!A$45:A$69,0)+ROW('Jam Timer'!A$44),W$1,,,"Jam Timer")))</f>
        <v/>
      </c>
      <c r="X66" s="404" t="str">
        <f ca="1">IF(OR(W66="",W66=0),"",60*E66/W66)</f>
        <v/>
      </c>
      <c r="Z66" s="402">
        <f>Z64+1</f>
        <v>3</v>
      </c>
      <c r="AA66" s="70">
        <f>IF(ISNA(MATCH($Z66,Score!AL$62:AL$111,0)),"",MATCH($Z66,Score!AL$62:AL$111,0)+ROW(Score!AL$61) )</f>
        <v>66</v>
      </c>
      <c r="AB66" s="70" t="str">
        <f t="shared" ca="1" si="31"/>
        <v>138</v>
      </c>
      <c r="AC66" s="70">
        <f t="shared" ca="1" si="31"/>
        <v>0</v>
      </c>
      <c r="AD66" s="402">
        <f ca="1">IF(AA66="","",SUM(AC66,AC67))</f>
        <v>0</v>
      </c>
      <c r="AE66" s="402">
        <f ca="1">IF(AA66="","",AD66-E66)</f>
        <v>-2</v>
      </c>
      <c r="AF66" s="87" t="str">
        <f ca="1">IF($AA66="","",IF(ISBLANK(INDIRECT(ADDRESS($AA66,AF$1,,,"Score"))),"",1))</f>
        <v/>
      </c>
      <c r="AG66" s="87" t="str">
        <f ca="1">IF($AA66="","",IF(ISBLANK(INDIRECT(ADDRESS($AA66,AG$1,,,"Score"))),"",1))</f>
        <v/>
      </c>
      <c r="AH66" s="85" t="str">
        <f ca="1">IF(AG66=1,AE66,"")</f>
        <v/>
      </c>
      <c r="AI66" s="87" t="str">
        <f t="shared" ca="1" si="32"/>
        <v/>
      </c>
      <c r="AJ66" s="87" t="str">
        <f t="shared" ca="1" si="32"/>
        <v/>
      </c>
      <c r="AK66" s="87" t="str">
        <f t="shared" ca="1" si="32"/>
        <v/>
      </c>
      <c r="AL66" s="70">
        <f t="shared" ca="1" si="33"/>
        <v>1</v>
      </c>
      <c r="AM66" s="70">
        <f t="shared" ca="1" si="33"/>
        <v>0</v>
      </c>
      <c r="AN66" s="87">
        <f t="shared" ca="1" si="33"/>
        <v>0</v>
      </c>
      <c r="AO66" s="87">
        <f t="shared" ca="1" si="33"/>
        <v>0</v>
      </c>
      <c r="AP66" s="85">
        <f t="shared" ca="1" si="34"/>
        <v>0</v>
      </c>
      <c r="AQ66" s="87">
        <f t="shared" ca="1" si="33"/>
        <v>0</v>
      </c>
      <c r="AR66" s="87">
        <f t="shared" ca="1" si="33"/>
        <v>0</v>
      </c>
      <c r="AS66" s="87">
        <f t="shared" ca="1" si="33"/>
        <v>0</v>
      </c>
      <c r="AT66" s="85">
        <f t="shared" ca="1" si="35"/>
        <v>0</v>
      </c>
      <c r="AU66" s="87">
        <f t="shared" ca="1" si="36"/>
        <v>0</v>
      </c>
      <c r="AV66" s="404" t="str">
        <f ca="1">W66</f>
        <v/>
      </c>
      <c r="AW66" s="404" t="str">
        <f ca="1">IF(OR(AV66="",AV66=0),"",60*AD66/AV66)</f>
        <v/>
      </c>
    </row>
    <row r="67" spans="1:49">
      <c r="A67" s="1483"/>
      <c r="B67" s="70" t="str">
        <f ca="1">IF($B66="","",IF(INDIRECT(ADDRESS($B66+2,C$1-1,,,"Score"))="SP",$B66+2,""))</f>
        <v/>
      </c>
      <c r="C67" s="704" t="str">
        <f t="shared" ca="1" si="37"/>
        <v/>
      </c>
      <c r="D67" s="70" t="str">
        <f t="shared" ca="1" si="37"/>
        <v/>
      </c>
      <c r="E67" s="402"/>
      <c r="F67" s="402"/>
      <c r="G67" s="87"/>
      <c r="H67" s="87"/>
      <c r="I67" s="85"/>
      <c r="J67" s="87" t="str">
        <f t="shared" ca="1" si="27"/>
        <v/>
      </c>
      <c r="K67" s="87" t="str">
        <f t="shared" ca="1" si="27"/>
        <v/>
      </c>
      <c r="L67" s="87" t="str">
        <f t="shared" ca="1" si="27"/>
        <v/>
      </c>
      <c r="M67" s="70" t="str">
        <f t="shared" ca="1" si="28"/>
        <v/>
      </c>
      <c r="N67" s="70" t="str">
        <f t="shared" ca="1" si="28"/>
        <v/>
      </c>
      <c r="O67" s="87" t="str">
        <f t="shared" ca="1" si="28"/>
        <v/>
      </c>
      <c r="P67" s="87" t="str">
        <f t="shared" ca="1" si="28"/>
        <v/>
      </c>
      <c r="Q67" s="85" t="str">
        <f t="shared" ca="1" si="29"/>
        <v/>
      </c>
      <c r="R67" s="87" t="str">
        <f t="shared" ca="1" si="28"/>
        <v/>
      </c>
      <c r="S67" s="87" t="str">
        <f t="shared" ca="1" si="28"/>
        <v/>
      </c>
      <c r="T67" s="87" t="str">
        <f t="shared" ca="1" si="28"/>
        <v/>
      </c>
      <c r="U67" s="85" t="str">
        <f t="shared" ca="1" si="30"/>
        <v/>
      </c>
      <c r="V67" s="87" t="str">
        <f t="shared" ca="1" si="38"/>
        <v/>
      </c>
      <c r="W67" s="404"/>
      <c r="X67" s="404"/>
      <c r="Z67" s="402"/>
      <c r="AA67" s="70" t="str">
        <f ca="1">IF($AA66="","",IF(INDIRECT(ADDRESS($AA66+2,AB$1-1,,,"Score"))="SP",$AA66+2,""))</f>
        <v/>
      </c>
      <c r="AB67" s="70" t="str">
        <f t="shared" ca="1" si="31"/>
        <v/>
      </c>
      <c r="AC67" s="70" t="str">
        <f t="shared" ca="1" si="31"/>
        <v/>
      </c>
      <c r="AD67" s="402"/>
      <c r="AE67" s="402"/>
      <c r="AF67" s="87"/>
      <c r="AG67" s="87"/>
      <c r="AH67" s="85"/>
      <c r="AI67" s="87" t="str">
        <f t="shared" ca="1" si="32"/>
        <v/>
      </c>
      <c r="AJ67" s="87" t="str">
        <f t="shared" ca="1" si="32"/>
        <v/>
      </c>
      <c r="AK67" s="87" t="str">
        <f t="shared" ca="1" si="32"/>
        <v/>
      </c>
      <c r="AL67" s="70" t="str">
        <f t="shared" ca="1" si="33"/>
        <v/>
      </c>
      <c r="AM67" s="70" t="str">
        <f t="shared" ca="1" si="33"/>
        <v/>
      </c>
      <c r="AN67" s="87" t="str">
        <f t="shared" ca="1" si="33"/>
        <v/>
      </c>
      <c r="AO67" s="87" t="str">
        <f t="shared" ca="1" si="33"/>
        <v/>
      </c>
      <c r="AP67" s="85" t="str">
        <f t="shared" ca="1" si="34"/>
        <v/>
      </c>
      <c r="AQ67" s="87" t="str">
        <f t="shared" ca="1" si="33"/>
        <v/>
      </c>
      <c r="AR67" s="87" t="str">
        <f t="shared" ca="1" si="33"/>
        <v/>
      </c>
      <c r="AS67" s="87" t="str">
        <f t="shared" ca="1" si="33"/>
        <v/>
      </c>
      <c r="AT67" s="85" t="str">
        <f t="shared" ca="1" si="35"/>
        <v/>
      </c>
      <c r="AU67" s="87" t="str">
        <f t="shared" ca="1" si="36"/>
        <v/>
      </c>
      <c r="AV67" s="404"/>
      <c r="AW67" s="404"/>
    </row>
    <row r="68" spans="1:49">
      <c r="A68" s="1482">
        <f>A66+1</f>
        <v>4</v>
      </c>
      <c r="B68" s="74">
        <f>IF(ISNA(MATCH($A68,Score!A$62:A$111,0)),"",MATCH($A68,Score!A$62:A$111,0)+ROW(Score!A$61))</f>
        <v>68</v>
      </c>
      <c r="C68" s="705" t="str">
        <f t="shared" ca="1" si="37"/>
        <v>64</v>
      </c>
      <c r="D68" s="74">
        <f t="shared" ca="1" si="37"/>
        <v>4</v>
      </c>
      <c r="E68" s="403">
        <f ca="1">IF(B68="","",SUM(D68,D69))</f>
        <v>4</v>
      </c>
      <c r="F68" s="403">
        <f ca="1">IF(B68="","",E68-AD68)</f>
        <v>4</v>
      </c>
      <c r="G68" s="86" t="str">
        <f ca="1">IF($B68="","",IF(ISBLANK(INDIRECT(ADDRESS($B68,G$1,,,"Score"))),"",1))</f>
        <v/>
      </c>
      <c r="H68" s="86">
        <f ca="1">IF($B68="","",IF(ISBLANK(INDIRECT(ADDRESS($B68,H$1,,,"Score"))),"",1))</f>
        <v>1</v>
      </c>
      <c r="I68" s="89">
        <f ca="1">IF(H68=1,F68,"")</f>
        <v>4</v>
      </c>
      <c r="J68" s="86">
        <f t="shared" ca="1" si="27"/>
        <v>1</v>
      </c>
      <c r="K68" s="86" t="str">
        <f t="shared" ca="1" si="27"/>
        <v/>
      </c>
      <c r="L68" s="86" t="str">
        <f t="shared" ca="1" si="27"/>
        <v/>
      </c>
      <c r="M68" s="74">
        <f t="shared" ca="1" si="28"/>
        <v>2</v>
      </c>
      <c r="N68" s="74">
        <f t="shared" ca="1" si="28"/>
        <v>0</v>
      </c>
      <c r="O68" s="86">
        <f t="shared" ca="1" si="28"/>
        <v>0</v>
      </c>
      <c r="P68" s="86">
        <f t="shared" ca="1" si="28"/>
        <v>0</v>
      </c>
      <c r="Q68" s="89">
        <f t="shared" ca="1" si="29"/>
        <v>0</v>
      </c>
      <c r="R68" s="86">
        <f t="shared" ca="1" si="28"/>
        <v>0</v>
      </c>
      <c r="S68" s="86">
        <f t="shared" ca="1" si="28"/>
        <v>0</v>
      </c>
      <c r="T68" s="86">
        <f t="shared" ca="1" si="28"/>
        <v>0</v>
      </c>
      <c r="U68" s="89">
        <f t="shared" ref="U68:U111" ca="1" si="39">IF(B68="","",SUM(R68:T68))</f>
        <v>0</v>
      </c>
      <c r="V68" s="86">
        <f t="shared" ca="1" si="38"/>
        <v>0</v>
      </c>
      <c r="W68" s="403" t="str">
        <f ca="1">IF(ISNA(MATCH($A68,'Jam Timer'!A$45:A$69,0)),"",INDIRECT(ADDRESS(MATCH($A68,'Jam Timer'!A$45:A$69,0)+ROW('Jam Timer'!A$44),W$1,,,"Jam Timer")))</f>
        <v/>
      </c>
      <c r="X68" s="403" t="str">
        <f ca="1">IF(OR(W68="",W68=0),"",60*E68/W68)</f>
        <v/>
      </c>
      <c r="Z68" s="403">
        <f>Z66+1</f>
        <v>4</v>
      </c>
      <c r="AA68" s="74">
        <f>IF(ISNA(MATCH($Z68,Score!AL$62:AL$111,0)),"",MATCH($Z68,Score!AL$62:AL$111,0)+ROW(Score!AL$61) )</f>
        <v>68</v>
      </c>
      <c r="AB68" s="74" t="str">
        <f t="shared" ca="1" si="31"/>
        <v>96</v>
      </c>
      <c r="AC68" s="74">
        <f t="shared" ca="1" si="31"/>
        <v>0</v>
      </c>
      <c r="AD68" s="403">
        <f ca="1">IF(AA68="","",SUM(AC68,AC69))</f>
        <v>0</v>
      </c>
      <c r="AE68" s="403">
        <f ca="1">IF(AA68="","",AD68-E68)</f>
        <v>-4</v>
      </c>
      <c r="AF68" s="86" t="str">
        <f ca="1">IF($AA68="","",IF(ISBLANK(INDIRECT(ADDRESS($AA68,AF$1,,,"Score"))),"",1))</f>
        <v/>
      </c>
      <c r="AG68" s="86" t="str">
        <f ca="1">IF($AA68="","",IF(ISBLANK(INDIRECT(ADDRESS($AA68,AG$1,,,"Score"))),"",1))</f>
        <v/>
      </c>
      <c r="AH68" s="89" t="str">
        <f ca="1">IF(AG68=1,AE68,"")</f>
        <v/>
      </c>
      <c r="AI68" s="86" t="str">
        <f t="shared" ca="1" si="32"/>
        <v/>
      </c>
      <c r="AJ68" s="86" t="str">
        <f t="shared" ca="1" si="32"/>
        <v/>
      </c>
      <c r="AK68" s="86" t="str">
        <f t="shared" ca="1" si="32"/>
        <v/>
      </c>
      <c r="AL68" s="74">
        <f t="shared" ca="1" si="33"/>
        <v>1</v>
      </c>
      <c r="AM68" s="74">
        <f t="shared" ca="1" si="33"/>
        <v>0</v>
      </c>
      <c r="AN68" s="86">
        <f t="shared" ca="1" si="33"/>
        <v>0</v>
      </c>
      <c r="AO68" s="86">
        <f t="shared" ca="1" si="33"/>
        <v>0</v>
      </c>
      <c r="AP68" s="89">
        <f t="shared" ca="1" si="34"/>
        <v>0</v>
      </c>
      <c r="AQ68" s="86">
        <f t="shared" ca="1" si="33"/>
        <v>0</v>
      </c>
      <c r="AR68" s="86">
        <f t="shared" ca="1" si="33"/>
        <v>0</v>
      </c>
      <c r="AS68" s="86">
        <f t="shared" ca="1" si="33"/>
        <v>0</v>
      </c>
      <c r="AT68" s="89">
        <f t="shared" ref="AT68:AT111" ca="1" si="40">IF(AA68="","",SUM(AQ68:AS68))</f>
        <v>0</v>
      </c>
      <c r="AU68" s="86">
        <f t="shared" ca="1" si="36"/>
        <v>0</v>
      </c>
      <c r="AV68" s="403" t="str">
        <f ca="1">W68</f>
        <v/>
      </c>
      <c r="AW68" s="403" t="str">
        <f ca="1">IF(OR(AV68="",AV68=0),"",60*AD68/AV68)</f>
        <v/>
      </c>
    </row>
    <row r="69" spans="1:49">
      <c r="A69" s="1482"/>
      <c r="B69" s="74" t="str">
        <f ca="1">IF($B68="","",IF(INDIRECT(ADDRESS($B68+2,C$1-1,,,"Score"))="SP",$B68+2,""))</f>
        <v/>
      </c>
      <c r="C69" s="705" t="str">
        <f t="shared" ca="1" si="37"/>
        <v/>
      </c>
      <c r="D69" s="74" t="str">
        <f t="shared" ca="1" si="37"/>
        <v/>
      </c>
      <c r="E69" s="403"/>
      <c r="F69" s="403"/>
      <c r="G69" s="86"/>
      <c r="H69" s="91"/>
      <c r="I69" s="89"/>
      <c r="J69" s="86" t="str">
        <f t="shared" ca="1" si="27"/>
        <v/>
      </c>
      <c r="K69" s="86" t="str">
        <f t="shared" ca="1" si="27"/>
        <v/>
      </c>
      <c r="L69" s="86" t="str">
        <f t="shared" ca="1" si="27"/>
        <v/>
      </c>
      <c r="M69" s="74" t="str">
        <f t="shared" ca="1" si="28"/>
        <v/>
      </c>
      <c r="N69" s="74" t="str">
        <f t="shared" ca="1" si="28"/>
        <v/>
      </c>
      <c r="O69" s="86" t="str">
        <f t="shared" ca="1" si="28"/>
        <v/>
      </c>
      <c r="P69" s="86" t="str">
        <f t="shared" ca="1" si="28"/>
        <v/>
      </c>
      <c r="Q69" s="89" t="str">
        <f t="shared" ca="1" si="29"/>
        <v/>
      </c>
      <c r="R69" s="86" t="str">
        <f t="shared" ca="1" si="28"/>
        <v/>
      </c>
      <c r="S69" s="86" t="str">
        <f t="shared" ca="1" si="28"/>
        <v/>
      </c>
      <c r="T69" s="86" t="str">
        <f t="shared" ca="1" si="28"/>
        <v/>
      </c>
      <c r="U69" s="89" t="str">
        <f t="shared" ca="1" si="39"/>
        <v/>
      </c>
      <c r="V69" s="86" t="str">
        <f t="shared" ca="1" si="38"/>
        <v/>
      </c>
      <c r="W69" s="403"/>
      <c r="X69" s="403"/>
      <c r="Z69" s="403"/>
      <c r="AA69" s="74" t="str">
        <f ca="1">IF($AA68="","",IF(INDIRECT(ADDRESS($AA68+2,AB$1-1,,,"Score"))="SP",$AA68+2,""))</f>
        <v/>
      </c>
      <c r="AB69" s="74" t="str">
        <f t="shared" ca="1" si="31"/>
        <v/>
      </c>
      <c r="AC69" s="74" t="str">
        <f t="shared" ca="1" si="31"/>
        <v/>
      </c>
      <c r="AD69" s="403"/>
      <c r="AE69" s="403"/>
      <c r="AF69" s="86"/>
      <c r="AG69" s="91"/>
      <c r="AH69" s="89"/>
      <c r="AI69" s="86" t="str">
        <f t="shared" ca="1" si="32"/>
        <v/>
      </c>
      <c r="AJ69" s="86" t="str">
        <f t="shared" ca="1" si="32"/>
        <v/>
      </c>
      <c r="AK69" s="86" t="str">
        <f t="shared" ca="1" si="32"/>
        <v/>
      </c>
      <c r="AL69" s="74" t="str">
        <f t="shared" ca="1" si="33"/>
        <v/>
      </c>
      <c r="AM69" s="74" t="str">
        <f t="shared" ca="1" si="33"/>
        <v/>
      </c>
      <c r="AN69" s="86" t="str">
        <f t="shared" ca="1" si="33"/>
        <v/>
      </c>
      <c r="AO69" s="86" t="str">
        <f t="shared" ca="1" si="33"/>
        <v/>
      </c>
      <c r="AP69" s="89" t="str">
        <f t="shared" ca="1" si="34"/>
        <v/>
      </c>
      <c r="AQ69" s="86" t="str">
        <f t="shared" ca="1" si="33"/>
        <v/>
      </c>
      <c r="AR69" s="86" t="str">
        <f t="shared" ca="1" si="33"/>
        <v/>
      </c>
      <c r="AS69" s="86" t="str">
        <f t="shared" ca="1" si="33"/>
        <v/>
      </c>
      <c r="AT69" s="89" t="str">
        <f t="shared" ca="1" si="40"/>
        <v/>
      </c>
      <c r="AU69" s="86" t="str">
        <f t="shared" ca="1" si="36"/>
        <v/>
      </c>
      <c r="AV69" s="403"/>
      <c r="AW69" s="403"/>
    </row>
    <row r="70" spans="1:49">
      <c r="A70" s="1483">
        <f>A68+1</f>
        <v>5</v>
      </c>
      <c r="B70" s="70">
        <f>IF(ISNA(MATCH($A70,Score!A$62:A$111,0)),"",MATCH($A70,Score!A$62:A$111,0)+ROW(Score!A$61))</f>
        <v>70</v>
      </c>
      <c r="C70" s="704" t="str">
        <f t="shared" ca="1" si="37"/>
        <v>4CE</v>
      </c>
      <c r="D70" s="70">
        <f t="shared" ca="1" si="37"/>
        <v>5</v>
      </c>
      <c r="E70" s="402">
        <f ca="1">IF(B70="","",SUM(D70,D71))</f>
        <v>5</v>
      </c>
      <c r="F70" s="402">
        <f ca="1">IF(B70="","",E70-AD70)</f>
        <v>3</v>
      </c>
      <c r="G70" s="87" t="str">
        <f t="shared" ca="1" si="27"/>
        <v/>
      </c>
      <c r="H70" s="87">
        <f t="shared" ca="1" si="27"/>
        <v>1</v>
      </c>
      <c r="I70" s="85">
        <f ca="1">IF(H70=1,F70,"")</f>
        <v>3</v>
      </c>
      <c r="J70" s="87">
        <f t="shared" ca="1" si="27"/>
        <v>1</v>
      </c>
      <c r="K70" s="87" t="str">
        <f t="shared" ca="1" si="27"/>
        <v/>
      </c>
      <c r="L70" s="87" t="str">
        <f t="shared" ca="1" si="27"/>
        <v/>
      </c>
      <c r="M70" s="70">
        <f t="shared" ca="1" si="28"/>
        <v>1</v>
      </c>
      <c r="N70" s="70">
        <f t="shared" ca="1" si="28"/>
        <v>0</v>
      </c>
      <c r="O70" s="87">
        <f t="shared" ca="1" si="28"/>
        <v>0</v>
      </c>
      <c r="P70" s="87">
        <f t="shared" ca="1" si="28"/>
        <v>0</v>
      </c>
      <c r="Q70" s="85">
        <f t="shared" ca="1" si="29"/>
        <v>0</v>
      </c>
      <c r="R70" s="87">
        <f t="shared" ca="1" si="28"/>
        <v>0</v>
      </c>
      <c r="S70" s="87">
        <f t="shared" ca="1" si="28"/>
        <v>0</v>
      </c>
      <c r="T70" s="87">
        <f t="shared" ca="1" si="28"/>
        <v>0</v>
      </c>
      <c r="U70" s="85">
        <f t="shared" ca="1" si="39"/>
        <v>0</v>
      </c>
      <c r="V70" s="87">
        <f t="shared" ca="1" si="38"/>
        <v>0</v>
      </c>
      <c r="W70" s="404" t="str">
        <f ca="1">IF(ISNA(MATCH($A70,'Jam Timer'!A$45:A$69,0)),"",INDIRECT(ADDRESS(MATCH($A70,'Jam Timer'!A$45:A$69,0)+ROW('Jam Timer'!A$44),W$1,,,"Jam Timer")))</f>
        <v/>
      </c>
      <c r="X70" s="404" t="str">
        <f ca="1">IF(OR(W70="",W70=0),"",60*E70/W70)</f>
        <v/>
      </c>
      <c r="Z70" s="402">
        <f>Z68+1</f>
        <v>5</v>
      </c>
      <c r="AA70" s="70">
        <f>IF(ISNA(MATCH($Z70,Score!AL$62:AL$111,0)),"",MATCH($Z70,Score!AL$62:AL$111,0)+ROW(Score!AL$61) )</f>
        <v>70</v>
      </c>
      <c r="AB70" s="70" t="str">
        <f t="shared" ca="1" si="31"/>
        <v>5X5</v>
      </c>
      <c r="AC70" s="70">
        <f t="shared" ca="1" si="31"/>
        <v>2</v>
      </c>
      <c r="AD70" s="402">
        <f ca="1">IF(AA70="","",SUM(AC70,AC71))</f>
        <v>2</v>
      </c>
      <c r="AE70" s="402">
        <f ca="1">IF(AA70="","",AD70-E70)</f>
        <v>-3</v>
      </c>
      <c r="AF70" s="87" t="str">
        <f ca="1">IF($AA70="","",IF(ISBLANK(INDIRECT(ADDRESS($AA70,AF$1,,,"Score"))),"",1))</f>
        <v/>
      </c>
      <c r="AG70" s="87" t="str">
        <f ca="1">IF($AA70="","",IF(ISBLANK(INDIRECT(ADDRESS($AA70,AG$1,,,"Score"))),"",1))</f>
        <v/>
      </c>
      <c r="AH70" s="85" t="str">
        <f ca="1">IF(AG70=1,AE70,"")</f>
        <v/>
      </c>
      <c r="AI70" s="87" t="str">
        <f t="shared" ca="1" si="32"/>
        <v/>
      </c>
      <c r="AJ70" s="87" t="str">
        <f t="shared" ca="1" si="32"/>
        <v/>
      </c>
      <c r="AK70" s="87" t="str">
        <f t="shared" ca="1" si="32"/>
        <v/>
      </c>
      <c r="AL70" s="70">
        <f t="shared" ca="1" si="33"/>
        <v>1</v>
      </c>
      <c r="AM70" s="70">
        <f t="shared" ca="1" si="33"/>
        <v>0</v>
      </c>
      <c r="AN70" s="87">
        <f t="shared" ca="1" si="33"/>
        <v>0</v>
      </c>
      <c r="AO70" s="87">
        <f t="shared" ca="1" si="33"/>
        <v>0</v>
      </c>
      <c r="AP70" s="85">
        <f t="shared" ca="1" si="34"/>
        <v>0</v>
      </c>
      <c r="AQ70" s="87">
        <f t="shared" ca="1" si="33"/>
        <v>0</v>
      </c>
      <c r="AR70" s="87">
        <f t="shared" ca="1" si="33"/>
        <v>0</v>
      </c>
      <c r="AS70" s="87">
        <f t="shared" ca="1" si="33"/>
        <v>0</v>
      </c>
      <c r="AT70" s="85">
        <f t="shared" ca="1" si="40"/>
        <v>0</v>
      </c>
      <c r="AU70" s="87">
        <f t="shared" ca="1" si="36"/>
        <v>0</v>
      </c>
      <c r="AV70" s="404" t="str">
        <f ca="1">W70</f>
        <v/>
      </c>
      <c r="AW70" s="404" t="str">
        <f ca="1">IF(OR(AV70="",AV70=0),"",60*AD70/AV70)</f>
        <v/>
      </c>
    </row>
    <row r="71" spans="1:49">
      <c r="A71" s="1483"/>
      <c r="B71" s="70" t="str">
        <f ca="1">IF($B70="","",IF(INDIRECT(ADDRESS($B70+2,C$1-1,,,"Score"))="SP",$B70+2,""))</f>
        <v/>
      </c>
      <c r="C71" s="704" t="str">
        <f t="shared" ca="1" si="37"/>
        <v/>
      </c>
      <c r="D71" s="70" t="str">
        <f t="shared" ca="1" si="37"/>
        <v/>
      </c>
      <c r="E71" s="402"/>
      <c r="F71" s="402"/>
      <c r="G71" s="87"/>
      <c r="H71" s="87"/>
      <c r="I71" s="85"/>
      <c r="J71" s="87" t="str">
        <f t="shared" ca="1" si="27"/>
        <v/>
      </c>
      <c r="K71" s="87" t="str">
        <f t="shared" ca="1" si="27"/>
        <v/>
      </c>
      <c r="L71" s="87" t="str">
        <f t="shared" ca="1" si="27"/>
        <v/>
      </c>
      <c r="M71" s="70" t="str">
        <f t="shared" ca="1" si="28"/>
        <v/>
      </c>
      <c r="N71" s="70" t="str">
        <f t="shared" ca="1" si="28"/>
        <v/>
      </c>
      <c r="O71" s="87" t="str">
        <f t="shared" ca="1" si="28"/>
        <v/>
      </c>
      <c r="P71" s="87" t="str">
        <f t="shared" ca="1" si="28"/>
        <v/>
      </c>
      <c r="Q71" s="85" t="str">
        <f t="shared" ca="1" si="29"/>
        <v/>
      </c>
      <c r="R71" s="87" t="str">
        <f t="shared" ca="1" si="28"/>
        <v/>
      </c>
      <c r="S71" s="87" t="str">
        <f t="shared" ca="1" si="28"/>
        <v/>
      </c>
      <c r="T71" s="87" t="str">
        <f t="shared" ca="1" si="28"/>
        <v/>
      </c>
      <c r="U71" s="85" t="str">
        <f t="shared" ca="1" si="39"/>
        <v/>
      </c>
      <c r="V71" s="87" t="str">
        <f t="shared" ca="1" si="38"/>
        <v/>
      </c>
      <c r="W71" s="404"/>
      <c r="X71" s="404"/>
      <c r="Z71" s="402"/>
      <c r="AA71" s="70" t="str">
        <f ca="1">IF($AA70="","",IF(INDIRECT(ADDRESS($AA70+2,AB$1-1,,,"Score"))="SP",$AA70+2,""))</f>
        <v/>
      </c>
      <c r="AB71" s="70" t="str">
        <f t="shared" ca="1" si="31"/>
        <v/>
      </c>
      <c r="AC71" s="70" t="str">
        <f t="shared" ca="1" si="31"/>
        <v/>
      </c>
      <c r="AD71" s="402"/>
      <c r="AE71" s="402"/>
      <c r="AF71" s="87"/>
      <c r="AG71" s="87"/>
      <c r="AH71" s="85"/>
      <c r="AI71" s="87" t="str">
        <f t="shared" ca="1" si="32"/>
        <v/>
      </c>
      <c r="AJ71" s="87" t="str">
        <f t="shared" ca="1" si="32"/>
        <v/>
      </c>
      <c r="AK71" s="87" t="str">
        <f t="shared" ca="1" si="32"/>
        <v/>
      </c>
      <c r="AL71" s="70" t="str">
        <f t="shared" ca="1" si="33"/>
        <v/>
      </c>
      <c r="AM71" s="70" t="str">
        <f t="shared" ca="1" si="33"/>
        <v/>
      </c>
      <c r="AN71" s="87" t="str">
        <f t="shared" ca="1" si="33"/>
        <v/>
      </c>
      <c r="AO71" s="87" t="str">
        <f t="shared" ca="1" si="33"/>
        <v/>
      </c>
      <c r="AP71" s="85" t="str">
        <f t="shared" ca="1" si="34"/>
        <v/>
      </c>
      <c r="AQ71" s="87" t="str">
        <f t="shared" ca="1" si="33"/>
        <v/>
      </c>
      <c r="AR71" s="87" t="str">
        <f t="shared" ca="1" si="33"/>
        <v/>
      </c>
      <c r="AS71" s="87" t="str">
        <f t="shared" ca="1" si="33"/>
        <v/>
      </c>
      <c r="AT71" s="85" t="str">
        <f t="shared" ca="1" si="40"/>
        <v/>
      </c>
      <c r="AU71" s="87" t="str">
        <f t="shared" ca="1" si="36"/>
        <v/>
      </c>
      <c r="AV71" s="404"/>
      <c r="AW71" s="404"/>
    </row>
    <row r="72" spans="1:49">
      <c r="A72" s="1482">
        <f>A70+1</f>
        <v>6</v>
      </c>
      <c r="B72" s="74">
        <f>IF(ISNA(MATCH($A72,Score!A$62:A$111,0)),"",MATCH($A72,Score!A$62:A$111,0)+ROW(Score!A$61))</f>
        <v>72</v>
      </c>
      <c r="C72" s="705" t="str">
        <f t="shared" ca="1" si="37"/>
        <v>4CE</v>
      </c>
      <c r="D72" s="74">
        <f t="shared" ca="1" si="37"/>
        <v>4</v>
      </c>
      <c r="E72" s="403">
        <f ca="1">IF(B72="","",SUM(D72,D73))</f>
        <v>4</v>
      </c>
      <c r="F72" s="403">
        <f ca="1">IF(B72="","",E72-AD72)</f>
        <v>-11</v>
      </c>
      <c r="G72" s="86" t="str">
        <f ca="1">IF($B72="","",IF(ISBLANK(INDIRECT(ADDRESS($B72,G$1,,,"Score"))),"",1))</f>
        <v/>
      </c>
      <c r="H72" s="86" t="str">
        <f ca="1">IF($B72="","",IF(ISBLANK(INDIRECT(ADDRESS($B72,H$1,,,"Score"))),"",1))</f>
        <v/>
      </c>
      <c r="I72" s="89" t="str">
        <f ca="1">IF(H72=1,F72,"")</f>
        <v/>
      </c>
      <c r="J72" s="86" t="str">
        <f t="shared" ca="1" si="27"/>
        <v/>
      </c>
      <c r="K72" s="86" t="str">
        <f t="shared" ca="1" si="27"/>
        <v/>
      </c>
      <c r="L72" s="86" t="str">
        <f t="shared" ca="1" si="27"/>
        <v/>
      </c>
      <c r="M72" s="74">
        <f t="shared" ca="1" si="28"/>
        <v>1</v>
      </c>
      <c r="N72" s="74">
        <f t="shared" ca="1" si="28"/>
        <v>0</v>
      </c>
      <c r="O72" s="86">
        <f t="shared" ca="1" si="28"/>
        <v>0</v>
      </c>
      <c r="P72" s="86">
        <f t="shared" ca="1" si="28"/>
        <v>0</v>
      </c>
      <c r="Q72" s="89">
        <f t="shared" ca="1" si="29"/>
        <v>0</v>
      </c>
      <c r="R72" s="86">
        <f t="shared" ca="1" si="28"/>
        <v>0</v>
      </c>
      <c r="S72" s="86">
        <f t="shared" ca="1" si="28"/>
        <v>0</v>
      </c>
      <c r="T72" s="86">
        <f t="shared" ca="1" si="28"/>
        <v>0</v>
      </c>
      <c r="U72" s="89">
        <f t="shared" ca="1" si="39"/>
        <v>0</v>
      </c>
      <c r="V72" s="86">
        <f t="shared" ca="1" si="38"/>
        <v>0</v>
      </c>
      <c r="W72" s="403" t="str">
        <f ca="1">IF(ISNA(MATCH($A72,'Jam Timer'!A$45:A$69,0)),"",INDIRECT(ADDRESS(MATCH($A72,'Jam Timer'!A$45:A$69,0)+ROW('Jam Timer'!A$44),W$1,,,"Jam Timer")))</f>
        <v/>
      </c>
      <c r="X72" s="403" t="str">
        <f ca="1">IF(OR(W72="",W72=0),"",60*E72/W72)</f>
        <v/>
      </c>
      <c r="Z72" s="403">
        <f>Z70+1</f>
        <v>6</v>
      </c>
      <c r="AA72" s="74">
        <f>IF(ISNA(MATCH($Z72,Score!AL$62:AL$111,0)),"",MATCH($Z72,Score!AL$62:AL$111,0)+ROW(Score!AL$61) )</f>
        <v>72</v>
      </c>
      <c r="AB72" s="74" t="str">
        <f t="shared" ca="1" si="31"/>
        <v>21</v>
      </c>
      <c r="AC72" s="74">
        <f t="shared" ca="1" si="31"/>
        <v>15</v>
      </c>
      <c r="AD72" s="403">
        <f ca="1">IF(AA72="","",SUM(AC72,AC73))</f>
        <v>15</v>
      </c>
      <c r="AE72" s="403">
        <f ca="1">IF(AA72="","",AD72-E72)</f>
        <v>11</v>
      </c>
      <c r="AF72" s="86" t="str">
        <f ca="1">IF($AA72="","",IF(ISBLANK(INDIRECT(ADDRESS($AA72,AF$1,,,"Score"))),"",1))</f>
        <v/>
      </c>
      <c r="AG72" s="86">
        <f ca="1">IF($AA72="","",IF(ISBLANK(INDIRECT(ADDRESS($AA72,AG$1,,,"Score"))),"",1))</f>
        <v>1</v>
      </c>
      <c r="AH72" s="89">
        <f ca="1">IF(AG72=1,AE72,"")</f>
        <v>11</v>
      </c>
      <c r="AI72" s="86">
        <f t="shared" ca="1" si="32"/>
        <v>1</v>
      </c>
      <c r="AJ72" s="86" t="str">
        <f t="shared" ca="1" si="32"/>
        <v/>
      </c>
      <c r="AK72" s="86" t="str">
        <f t="shared" ca="1" si="32"/>
        <v/>
      </c>
      <c r="AL72" s="74">
        <f t="shared" ca="1" si="33"/>
        <v>3</v>
      </c>
      <c r="AM72" s="74">
        <f t="shared" ca="1" si="33"/>
        <v>0</v>
      </c>
      <c r="AN72" s="86">
        <f t="shared" ca="1" si="33"/>
        <v>0</v>
      </c>
      <c r="AO72" s="86">
        <f t="shared" ca="1" si="33"/>
        <v>0</v>
      </c>
      <c r="AP72" s="89">
        <f t="shared" ca="1" si="34"/>
        <v>0</v>
      </c>
      <c r="AQ72" s="86">
        <f t="shared" ca="1" si="33"/>
        <v>0</v>
      </c>
      <c r="AR72" s="86">
        <f t="shared" ca="1" si="33"/>
        <v>0</v>
      </c>
      <c r="AS72" s="86">
        <f t="shared" ca="1" si="33"/>
        <v>0</v>
      </c>
      <c r="AT72" s="89">
        <f t="shared" ca="1" si="40"/>
        <v>0</v>
      </c>
      <c r="AU72" s="86">
        <f t="shared" ca="1" si="36"/>
        <v>0</v>
      </c>
      <c r="AV72" s="403" t="str">
        <f ca="1">W72</f>
        <v/>
      </c>
      <c r="AW72" s="403" t="str">
        <f ca="1">IF(OR(AV72="",AV72=0),"",60*AD72/AV72)</f>
        <v/>
      </c>
    </row>
    <row r="73" spans="1:49">
      <c r="A73" s="1482"/>
      <c r="B73" s="74" t="str">
        <f ca="1">IF($B72="","",IF(INDIRECT(ADDRESS($B72+2,C$1-1,,,"Score"))="SP",$B72+2,""))</f>
        <v/>
      </c>
      <c r="C73" s="705" t="str">
        <f t="shared" ca="1" si="37"/>
        <v/>
      </c>
      <c r="D73" s="74" t="str">
        <f t="shared" ca="1" si="37"/>
        <v/>
      </c>
      <c r="E73" s="403"/>
      <c r="F73" s="403"/>
      <c r="G73" s="86"/>
      <c r="H73" s="91"/>
      <c r="I73" s="89"/>
      <c r="J73" s="86" t="str">
        <f t="shared" ca="1" si="27"/>
        <v/>
      </c>
      <c r="K73" s="86" t="str">
        <f t="shared" ca="1" si="27"/>
        <v/>
      </c>
      <c r="L73" s="86" t="str">
        <f t="shared" ca="1" si="27"/>
        <v/>
      </c>
      <c r="M73" s="74" t="str">
        <f t="shared" ca="1" si="28"/>
        <v/>
      </c>
      <c r="N73" s="74" t="str">
        <f t="shared" ca="1" si="28"/>
        <v/>
      </c>
      <c r="O73" s="86" t="str">
        <f t="shared" ca="1" si="28"/>
        <v/>
      </c>
      <c r="P73" s="86" t="str">
        <f t="shared" ca="1" si="28"/>
        <v/>
      </c>
      <c r="Q73" s="89" t="str">
        <f t="shared" ca="1" si="29"/>
        <v/>
      </c>
      <c r="R73" s="86" t="str">
        <f t="shared" ca="1" si="28"/>
        <v/>
      </c>
      <c r="S73" s="86" t="str">
        <f t="shared" ca="1" si="28"/>
        <v/>
      </c>
      <c r="T73" s="86" t="str">
        <f t="shared" ca="1" si="28"/>
        <v/>
      </c>
      <c r="U73" s="89" t="str">
        <f t="shared" ca="1" si="39"/>
        <v/>
      </c>
      <c r="V73" s="86" t="str">
        <f t="shared" ca="1" si="38"/>
        <v/>
      </c>
      <c r="W73" s="403"/>
      <c r="X73" s="403"/>
      <c r="Z73" s="403"/>
      <c r="AA73" s="74" t="str">
        <f ca="1">IF($AA72="","",IF(INDIRECT(ADDRESS($AA72+2,AB$1-1,,,"Score"))="SP",$AA72+2,""))</f>
        <v/>
      </c>
      <c r="AB73" s="74" t="str">
        <f t="shared" ca="1" si="31"/>
        <v/>
      </c>
      <c r="AC73" s="74" t="str">
        <f t="shared" ca="1" si="31"/>
        <v/>
      </c>
      <c r="AD73" s="403"/>
      <c r="AE73" s="403"/>
      <c r="AF73" s="86"/>
      <c r="AG73" s="91"/>
      <c r="AH73" s="89"/>
      <c r="AI73" s="86" t="str">
        <f t="shared" ca="1" si="32"/>
        <v/>
      </c>
      <c r="AJ73" s="86" t="str">
        <f t="shared" ca="1" si="32"/>
        <v/>
      </c>
      <c r="AK73" s="86" t="str">
        <f t="shared" ca="1" si="32"/>
        <v/>
      </c>
      <c r="AL73" s="74" t="str">
        <f t="shared" ca="1" si="33"/>
        <v/>
      </c>
      <c r="AM73" s="74" t="str">
        <f t="shared" ca="1" si="33"/>
        <v/>
      </c>
      <c r="AN73" s="86" t="str">
        <f t="shared" ca="1" si="33"/>
        <v/>
      </c>
      <c r="AO73" s="86" t="str">
        <f t="shared" ca="1" si="33"/>
        <v/>
      </c>
      <c r="AP73" s="89" t="str">
        <f t="shared" ca="1" si="34"/>
        <v/>
      </c>
      <c r="AQ73" s="86" t="str">
        <f t="shared" ca="1" si="33"/>
        <v/>
      </c>
      <c r="AR73" s="86" t="str">
        <f t="shared" ca="1" si="33"/>
        <v/>
      </c>
      <c r="AS73" s="86" t="str">
        <f t="shared" ca="1" si="33"/>
        <v/>
      </c>
      <c r="AT73" s="89" t="str">
        <f t="shared" ca="1" si="40"/>
        <v/>
      </c>
      <c r="AU73" s="86" t="str">
        <f t="shared" ca="1" si="36"/>
        <v/>
      </c>
      <c r="AV73" s="403"/>
      <c r="AW73" s="403"/>
    </row>
    <row r="74" spans="1:49">
      <c r="A74" s="1483">
        <f>A72+1</f>
        <v>7</v>
      </c>
      <c r="B74" s="70">
        <f>IF(ISNA(MATCH($A74,Score!A$62:A$111,0)),"",MATCH($A74,Score!A$62:A$111,0)+ROW(Score!A$61))</f>
        <v>74</v>
      </c>
      <c r="C74" s="704" t="str">
        <f t="shared" ca="1" si="37"/>
        <v>55</v>
      </c>
      <c r="D74" s="70">
        <f t="shared" ca="1" si="37"/>
        <v>2</v>
      </c>
      <c r="E74" s="402">
        <f ca="1">IF(B74="","",SUM(D74,D75))</f>
        <v>2</v>
      </c>
      <c r="F74" s="402">
        <f ca="1">IF(B74="","",E74-AD74)</f>
        <v>2</v>
      </c>
      <c r="G74" s="87" t="str">
        <f t="shared" ca="1" si="27"/>
        <v/>
      </c>
      <c r="H74" s="87">
        <f t="shared" ca="1" si="27"/>
        <v>1</v>
      </c>
      <c r="I74" s="85">
        <f ca="1">IF(H74=1,F74,"")</f>
        <v>2</v>
      </c>
      <c r="J74" s="87">
        <f t="shared" ca="1" si="27"/>
        <v>1</v>
      </c>
      <c r="K74" s="87" t="str">
        <f t="shared" ca="1" si="27"/>
        <v/>
      </c>
      <c r="L74" s="87" t="str">
        <f t="shared" ca="1" si="27"/>
        <v/>
      </c>
      <c r="M74" s="70">
        <f t="shared" ca="1" si="28"/>
        <v>1</v>
      </c>
      <c r="N74" s="70">
        <f t="shared" ca="1" si="28"/>
        <v>0</v>
      </c>
      <c r="O74" s="87">
        <f t="shared" ca="1" si="28"/>
        <v>0</v>
      </c>
      <c r="P74" s="87">
        <f t="shared" ca="1" si="28"/>
        <v>0</v>
      </c>
      <c r="Q74" s="85">
        <f t="shared" ca="1" si="29"/>
        <v>0</v>
      </c>
      <c r="R74" s="87">
        <f t="shared" ca="1" si="28"/>
        <v>0</v>
      </c>
      <c r="S74" s="87">
        <f t="shared" ca="1" si="28"/>
        <v>0</v>
      </c>
      <c r="T74" s="87">
        <f t="shared" ca="1" si="28"/>
        <v>0</v>
      </c>
      <c r="U74" s="85">
        <f t="shared" ca="1" si="39"/>
        <v>0</v>
      </c>
      <c r="V74" s="87">
        <f t="shared" ca="1" si="38"/>
        <v>0</v>
      </c>
      <c r="W74" s="404" t="str">
        <f ca="1">IF(ISNA(MATCH($A74,'Jam Timer'!A$45:A$69,0)),"",INDIRECT(ADDRESS(MATCH($A74,'Jam Timer'!A$45:A$69,0)+ROW('Jam Timer'!A$44),W$1,,,"Jam Timer")))</f>
        <v/>
      </c>
      <c r="X74" s="404" t="str">
        <f ca="1">IF(OR(W74="",W74=0),"",60*E74/W74)</f>
        <v/>
      </c>
      <c r="Z74" s="402">
        <f>Z72+1</f>
        <v>7</v>
      </c>
      <c r="AA74" s="70">
        <f>IF(ISNA(MATCH($Z74,Score!AL$62:AL$111,0)),"",MATCH($Z74,Score!AL$62:AL$111,0)+ROW(Score!AL$61) )</f>
        <v>74</v>
      </c>
      <c r="AB74" s="70" t="str">
        <f t="shared" ca="1" si="31"/>
        <v>H1</v>
      </c>
      <c r="AC74" s="70">
        <f t="shared" ca="1" si="31"/>
        <v>0</v>
      </c>
      <c r="AD74" s="402">
        <f ca="1">IF(AA74="","",SUM(AC74,AC75))</f>
        <v>0</v>
      </c>
      <c r="AE74" s="402">
        <f ca="1">IF(AA74="","",AD74-E74)</f>
        <v>-2</v>
      </c>
      <c r="AF74" s="87" t="str">
        <f ca="1">IF($AA74="","",IF(ISBLANK(INDIRECT(ADDRESS($AA74,AF$1,,,"Score"))),"",1))</f>
        <v/>
      </c>
      <c r="AG74" s="87" t="str">
        <f ca="1">IF($AA74="","",IF(ISBLANK(INDIRECT(ADDRESS($AA74,AG$1,,,"Score"))),"",1))</f>
        <v/>
      </c>
      <c r="AH74" s="85" t="str">
        <f ca="1">IF(AG74=1,AE74,"")</f>
        <v/>
      </c>
      <c r="AI74" s="87" t="str">
        <f t="shared" ca="1" si="32"/>
        <v/>
      </c>
      <c r="AJ74" s="87" t="str">
        <f t="shared" ca="1" si="32"/>
        <v/>
      </c>
      <c r="AK74" s="87" t="str">
        <f t="shared" ca="1" si="32"/>
        <v/>
      </c>
      <c r="AL74" s="70">
        <f t="shared" ca="1" si="33"/>
        <v>1</v>
      </c>
      <c r="AM74" s="70">
        <f t="shared" ca="1" si="33"/>
        <v>0</v>
      </c>
      <c r="AN74" s="87">
        <f t="shared" ca="1" si="33"/>
        <v>0</v>
      </c>
      <c r="AO74" s="87">
        <f t="shared" ca="1" si="33"/>
        <v>0</v>
      </c>
      <c r="AP74" s="85">
        <f t="shared" ca="1" si="34"/>
        <v>0</v>
      </c>
      <c r="AQ74" s="87">
        <f t="shared" ca="1" si="33"/>
        <v>0</v>
      </c>
      <c r="AR74" s="87">
        <f t="shared" ca="1" si="33"/>
        <v>0</v>
      </c>
      <c r="AS74" s="87">
        <f t="shared" ca="1" si="33"/>
        <v>0</v>
      </c>
      <c r="AT74" s="85">
        <f t="shared" ca="1" si="40"/>
        <v>0</v>
      </c>
      <c r="AU74" s="87">
        <f t="shared" ca="1" si="36"/>
        <v>0</v>
      </c>
      <c r="AV74" s="404" t="str">
        <f ca="1">W74</f>
        <v/>
      </c>
      <c r="AW74" s="404" t="str">
        <f ca="1">IF(OR(AV74="",AV74=0),"",60*AD74/AV74)</f>
        <v/>
      </c>
    </row>
    <row r="75" spans="1:49">
      <c r="A75" s="1483"/>
      <c r="B75" s="70" t="str">
        <f ca="1">IF($B74="","",IF(INDIRECT(ADDRESS($B74+2,C$1-1,,,"Score"))="SP",$B74+2,""))</f>
        <v/>
      </c>
      <c r="C75" s="704" t="str">
        <f t="shared" ca="1" si="37"/>
        <v/>
      </c>
      <c r="D75" s="70" t="str">
        <f t="shared" ca="1" si="37"/>
        <v/>
      </c>
      <c r="E75" s="402"/>
      <c r="F75" s="402"/>
      <c r="G75" s="87"/>
      <c r="H75" s="87"/>
      <c r="I75" s="85"/>
      <c r="J75" s="87" t="str">
        <f t="shared" ca="1" si="27"/>
        <v/>
      </c>
      <c r="K75" s="87" t="str">
        <f t="shared" ca="1" si="27"/>
        <v/>
      </c>
      <c r="L75" s="87" t="str">
        <f t="shared" ca="1" si="27"/>
        <v/>
      </c>
      <c r="M75" s="70" t="str">
        <f t="shared" ca="1" si="28"/>
        <v/>
      </c>
      <c r="N75" s="70" t="str">
        <f t="shared" ca="1" si="28"/>
        <v/>
      </c>
      <c r="O75" s="87" t="str">
        <f t="shared" ca="1" si="28"/>
        <v/>
      </c>
      <c r="P75" s="87" t="str">
        <f t="shared" ca="1" si="28"/>
        <v/>
      </c>
      <c r="Q75" s="85" t="str">
        <f t="shared" ca="1" si="29"/>
        <v/>
      </c>
      <c r="R75" s="87" t="str">
        <f t="shared" ca="1" si="28"/>
        <v/>
      </c>
      <c r="S75" s="87" t="str">
        <f t="shared" ca="1" si="28"/>
        <v/>
      </c>
      <c r="T75" s="87" t="str">
        <f t="shared" ca="1" si="28"/>
        <v/>
      </c>
      <c r="U75" s="85" t="str">
        <f t="shared" ca="1" si="39"/>
        <v/>
      </c>
      <c r="V75" s="87" t="str">
        <f t="shared" ca="1" si="38"/>
        <v/>
      </c>
      <c r="W75" s="404"/>
      <c r="X75" s="404"/>
      <c r="Z75" s="402"/>
      <c r="AA75" s="70" t="str">
        <f ca="1">IF($AA74="","",IF(INDIRECT(ADDRESS($AA74+2,AB$1-1,,,"Score"))="SP",$AA74+2,""))</f>
        <v/>
      </c>
      <c r="AB75" s="70" t="str">
        <f t="shared" ca="1" si="31"/>
        <v/>
      </c>
      <c r="AC75" s="70" t="str">
        <f t="shared" ca="1" si="31"/>
        <v/>
      </c>
      <c r="AD75" s="402"/>
      <c r="AE75" s="402"/>
      <c r="AF75" s="87"/>
      <c r="AG75" s="87"/>
      <c r="AH75" s="85"/>
      <c r="AI75" s="87" t="str">
        <f t="shared" ca="1" si="32"/>
        <v/>
      </c>
      <c r="AJ75" s="87" t="str">
        <f t="shared" ca="1" si="32"/>
        <v/>
      </c>
      <c r="AK75" s="87" t="str">
        <f t="shared" ca="1" si="32"/>
        <v/>
      </c>
      <c r="AL75" s="70" t="str">
        <f t="shared" ca="1" si="33"/>
        <v/>
      </c>
      <c r="AM75" s="70" t="str">
        <f t="shared" ca="1" si="33"/>
        <v/>
      </c>
      <c r="AN75" s="87" t="str">
        <f t="shared" ca="1" si="33"/>
        <v/>
      </c>
      <c r="AO75" s="87" t="str">
        <f t="shared" ca="1" si="33"/>
        <v/>
      </c>
      <c r="AP75" s="85" t="str">
        <f t="shared" ca="1" si="34"/>
        <v/>
      </c>
      <c r="AQ75" s="87" t="str">
        <f t="shared" ca="1" si="33"/>
        <v/>
      </c>
      <c r="AR75" s="87" t="str">
        <f t="shared" ca="1" si="33"/>
        <v/>
      </c>
      <c r="AS75" s="87" t="str">
        <f t="shared" ca="1" si="33"/>
        <v/>
      </c>
      <c r="AT75" s="85" t="str">
        <f t="shared" ca="1" si="40"/>
        <v/>
      </c>
      <c r="AU75" s="87" t="str">
        <f t="shared" ca="1" si="36"/>
        <v/>
      </c>
      <c r="AV75" s="404"/>
      <c r="AW75" s="404"/>
    </row>
    <row r="76" spans="1:49">
      <c r="A76" s="1482">
        <f>A74+1</f>
        <v>8</v>
      </c>
      <c r="B76" s="74">
        <f>IF(ISNA(MATCH($A76,Score!A$62:A$111,0)),"",MATCH($A76,Score!A$62:A$111,0)+ROW(Score!A$61))</f>
        <v>76</v>
      </c>
      <c r="C76" s="705" t="str">
        <f t="shared" ca="1" si="37"/>
        <v>64</v>
      </c>
      <c r="D76" s="74">
        <f t="shared" ca="1" si="37"/>
        <v>4</v>
      </c>
      <c r="E76" s="403">
        <f ca="1">IF(B76="","",SUM(D76,D77))</f>
        <v>4</v>
      </c>
      <c r="F76" s="403">
        <f ca="1">IF(B76="","",E76-AD76)</f>
        <v>4</v>
      </c>
      <c r="G76" s="86" t="str">
        <f ca="1">IF($B76="","",IF(ISBLANK(INDIRECT(ADDRESS($B76,G$1,,,"Score"))),"",1))</f>
        <v/>
      </c>
      <c r="H76" s="86">
        <f ca="1">IF($B76="","",IF(ISBLANK(INDIRECT(ADDRESS($B76,H$1,,,"Score"))),"",1))</f>
        <v>1</v>
      </c>
      <c r="I76" s="89">
        <f ca="1">IF(H76=1,F76,"")</f>
        <v>4</v>
      </c>
      <c r="J76" s="86">
        <f t="shared" ca="1" si="27"/>
        <v>1</v>
      </c>
      <c r="K76" s="86" t="str">
        <f t="shared" ca="1" si="27"/>
        <v/>
      </c>
      <c r="L76" s="86" t="str">
        <f t="shared" ca="1" si="27"/>
        <v/>
      </c>
      <c r="M76" s="74">
        <f t="shared" ca="1" si="28"/>
        <v>1</v>
      </c>
      <c r="N76" s="74">
        <f t="shared" ca="1" si="28"/>
        <v>0</v>
      </c>
      <c r="O76" s="86">
        <f t="shared" ca="1" si="28"/>
        <v>0</v>
      </c>
      <c r="P76" s="86">
        <f t="shared" ca="1" si="28"/>
        <v>0</v>
      </c>
      <c r="Q76" s="89">
        <f t="shared" ca="1" si="29"/>
        <v>0</v>
      </c>
      <c r="R76" s="86">
        <f t="shared" ca="1" si="28"/>
        <v>0</v>
      </c>
      <c r="S76" s="86">
        <f t="shared" ca="1" si="28"/>
        <v>0</v>
      </c>
      <c r="T76" s="86">
        <f t="shared" ca="1" si="28"/>
        <v>0</v>
      </c>
      <c r="U76" s="89">
        <f t="shared" ca="1" si="39"/>
        <v>0</v>
      </c>
      <c r="V76" s="86">
        <f t="shared" ca="1" si="38"/>
        <v>0</v>
      </c>
      <c r="W76" s="403" t="str">
        <f ca="1">IF(ISNA(MATCH($A76,'Jam Timer'!A$45:A$69,0)),"",INDIRECT(ADDRESS(MATCH($A76,'Jam Timer'!A$45:A$69,0)+ROW('Jam Timer'!A$44),W$1,,,"Jam Timer")))</f>
        <v/>
      </c>
      <c r="X76" s="403" t="str">
        <f ca="1">IF(OR(W76="",W76=0),"",60*E76/W76)</f>
        <v/>
      </c>
      <c r="Z76" s="403">
        <f>Z74+1</f>
        <v>8</v>
      </c>
      <c r="AA76" s="74">
        <f>IF(ISNA(MATCH($Z76,Score!AL$62:AL$111,0)),"",MATCH($Z76,Score!AL$62:AL$111,0)+ROW(Score!AL$61) )</f>
        <v>76</v>
      </c>
      <c r="AB76" s="74" t="str">
        <f t="shared" ca="1" si="31"/>
        <v>5X5</v>
      </c>
      <c r="AC76" s="74">
        <f t="shared" ca="1" si="31"/>
        <v>0</v>
      </c>
      <c r="AD76" s="403">
        <f ca="1">IF(AA76="","",SUM(AC76,AC77))</f>
        <v>0</v>
      </c>
      <c r="AE76" s="403">
        <f ca="1">IF(AA76="","",AD76-E76)</f>
        <v>-4</v>
      </c>
      <c r="AF76" s="86" t="str">
        <f ca="1">IF($AA76="","",IF(ISBLANK(INDIRECT(ADDRESS($AA76,AF$1,,,"Score"))),"",1))</f>
        <v/>
      </c>
      <c r="AG76" s="86" t="str">
        <f ca="1">IF($AA76="","",IF(ISBLANK(INDIRECT(ADDRESS($AA76,AG$1,,,"Score"))),"",1))</f>
        <v/>
      </c>
      <c r="AH76" s="89" t="str">
        <f ca="1">IF(AG76=1,AE76,"")</f>
        <v/>
      </c>
      <c r="AI76" s="86" t="str">
        <f t="shared" ca="1" si="32"/>
        <v/>
      </c>
      <c r="AJ76" s="86" t="str">
        <f t="shared" ca="1" si="32"/>
        <v/>
      </c>
      <c r="AK76" s="86" t="str">
        <f t="shared" ca="1" si="32"/>
        <v/>
      </c>
      <c r="AL76" s="74">
        <f t="shared" ca="1" si="33"/>
        <v>1</v>
      </c>
      <c r="AM76" s="74">
        <f t="shared" ca="1" si="33"/>
        <v>0</v>
      </c>
      <c r="AN76" s="86">
        <f t="shared" ca="1" si="33"/>
        <v>0</v>
      </c>
      <c r="AO76" s="86">
        <f t="shared" ca="1" si="33"/>
        <v>0</v>
      </c>
      <c r="AP76" s="89">
        <f t="shared" ca="1" si="34"/>
        <v>0</v>
      </c>
      <c r="AQ76" s="86">
        <f t="shared" ca="1" si="33"/>
        <v>0</v>
      </c>
      <c r="AR76" s="86">
        <f t="shared" ca="1" si="33"/>
        <v>0</v>
      </c>
      <c r="AS76" s="86">
        <f t="shared" ca="1" si="33"/>
        <v>0</v>
      </c>
      <c r="AT76" s="89">
        <f t="shared" ca="1" si="40"/>
        <v>0</v>
      </c>
      <c r="AU76" s="86">
        <f t="shared" ca="1" si="36"/>
        <v>0</v>
      </c>
      <c r="AV76" s="403" t="str">
        <f ca="1">W76</f>
        <v/>
      </c>
      <c r="AW76" s="403" t="str">
        <f ca="1">IF(OR(AV76="",AV76=0),"",60*AD76/AV76)</f>
        <v/>
      </c>
    </row>
    <row r="77" spans="1:49">
      <c r="A77" s="1482"/>
      <c r="B77" s="74" t="str">
        <f ca="1">IF($B76="","",IF(INDIRECT(ADDRESS($B76+2,C$1-1,,,"Score"))="SP",$B76+2,""))</f>
        <v/>
      </c>
      <c r="C77" s="705" t="str">
        <f t="shared" ca="1" si="37"/>
        <v/>
      </c>
      <c r="D77" s="74" t="str">
        <f t="shared" ca="1" si="37"/>
        <v/>
      </c>
      <c r="E77" s="403"/>
      <c r="F77" s="403"/>
      <c r="G77" s="86"/>
      <c r="H77" s="91"/>
      <c r="I77" s="89"/>
      <c r="J77" s="86" t="str">
        <f t="shared" ca="1" si="27"/>
        <v/>
      </c>
      <c r="K77" s="86" t="str">
        <f t="shared" ca="1" si="27"/>
        <v/>
      </c>
      <c r="L77" s="86" t="str">
        <f t="shared" ca="1" si="27"/>
        <v/>
      </c>
      <c r="M77" s="74" t="str">
        <f t="shared" ca="1" si="28"/>
        <v/>
      </c>
      <c r="N77" s="74" t="str">
        <f t="shared" ca="1" si="28"/>
        <v/>
      </c>
      <c r="O77" s="86" t="str">
        <f t="shared" ca="1" si="28"/>
        <v/>
      </c>
      <c r="P77" s="86" t="str">
        <f t="shared" ca="1" si="28"/>
        <v/>
      </c>
      <c r="Q77" s="89" t="str">
        <f t="shared" ca="1" si="29"/>
        <v/>
      </c>
      <c r="R77" s="86" t="str">
        <f t="shared" ca="1" si="28"/>
        <v/>
      </c>
      <c r="S77" s="86" t="str">
        <f t="shared" ca="1" si="28"/>
        <v/>
      </c>
      <c r="T77" s="86" t="str">
        <f t="shared" ca="1" si="28"/>
        <v/>
      </c>
      <c r="U77" s="89" t="str">
        <f t="shared" ca="1" si="39"/>
        <v/>
      </c>
      <c r="V77" s="86" t="str">
        <f t="shared" ca="1" si="38"/>
        <v/>
      </c>
      <c r="W77" s="403"/>
      <c r="X77" s="403"/>
      <c r="Z77" s="403"/>
      <c r="AA77" s="74" t="str">
        <f ca="1">IF($AA76="","",IF(INDIRECT(ADDRESS($AA76+2,AB$1-1,,,"Score"))="SP",$AA76+2,""))</f>
        <v/>
      </c>
      <c r="AB77" s="74" t="str">
        <f t="shared" ca="1" si="31"/>
        <v/>
      </c>
      <c r="AC77" s="74" t="str">
        <f t="shared" ca="1" si="31"/>
        <v/>
      </c>
      <c r="AD77" s="403"/>
      <c r="AE77" s="403"/>
      <c r="AF77" s="86"/>
      <c r="AG77" s="91"/>
      <c r="AH77" s="89"/>
      <c r="AI77" s="86" t="str">
        <f t="shared" ca="1" si="32"/>
        <v/>
      </c>
      <c r="AJ77" s="86" t="str">
        <f t="shared" ca="1" si="32"/>
        <v/>
      </c>
      <c r="AK77" s="86" t="str">
        <f t="shared" ca="1" si="32"/>
        <v/>
      </c>
      <c r="AL77" s="74" t="str">
        <f t="shared" ca="1" si="33"/>
        <v/>
      </c>
      <c r="AM77" s="74" t="str">
        <f t="shared" ca="1" si="33"/>
        <v/>
      </c>
      <c r="AN77" s="86" t="str">
        <f t="shared" ca="1" si="33"/>
        <v/>
      </c>
      <c r="AO77" s="86" t="str">
        <f t="shared" ca="1" si="33"/>
        <v/>
      </c>
      <c r="AP77" s="89" t="str">
        <f t="shared" ca="1" si="34"/>
        <v/>
      </c>
      <c r="AQ77" s="86" t="str">
        <f t="shared" ca="1" si="33"/>
        <v/>
      </c>
      <c r="AR77" s="86" t="str">
        <f t="shared" ca="1" si="33"/>
        <v/>
      </c>
      <c r="AS77" s="86" t="str">
        <f t="shared" ca="1" si="33"/>
        <v/>
      </c>
      <c r="AT77" s="89" t="str">
        <f t="shared" ca="1" si="40"/>
        <v/>
      </c>
      <c r="AU77" s="86" t="str">
        <f t="shared" ca="1" si="36"/>
        <v/>
      </c>
      <c r="AV77" s="403"/>
      <c r="AW77" s="403"/>
    </row>
    <row r="78" spans="1:49">
      <c r="A78" s="1483">
        <f>A76+1</f>
        <v>9</v>
      </c>
      <c r="B78" s="70">
        <f>IF(ISNA(MATCH($A78,Score!A$62:A$111,0)),"",MATCH($A78,Score!A$62:A$111,0)+ROW(Score!A$61))</f>
        <v>78</v>
      </c>
      <c r="C78" s="704" t="str">
        <f t="shared" ca="1" si="37"/>
        <v>4CE</v>
      </c>
      <c r="D78" s="70">
        <f t="shared" ca="1" si="37"/>
        <v>0</v>
      </c>
      <c r="E78" s="402">
        <f ca="1">IF(B78="","",SUM(D78,D79))</f>
        <v>0</v>
      </c>
      <c r="F78" s="402">
        <f ca="1">IF(B78="","",E78-AD78)</f>
        <v>-4</v>
      </c>
      <c r="G78" s="87" t="str">
        <f t="shared" ref="G78:L110" ca="1" si="41">IF($B78="","",IF(ISBLANK(INDIRECT(ADDRESS($B78,G$1,,,"Score"))),"",1))</f>
        <v/>
      </c>
      <c r="H78" s="87" t="str">
        <f t="shared" ca="1" si="41"/>
        <v/>
      </c>
      <c r="I78" s="85" t="str">
        <f ca="1">IF(H78=1,F78,"")</f>
        <v/>
      </c>
      <c r="J78" s="87" t="str">
        <f t="shared" ca="1" si="41"/>
        <v/>
      </c>
      <c r="K78" s="87" t="str">
        <f t="shared" ca="1" si="41"/>
        <v/>
      </c>
      <c r="L78" s="87" t="str">
        <f t="shared" ca="1" si="41"/>
        <v/>
      </c>
      <c r="M78" s="70">
        <f t="shared" ref="M78:T110" ca="1" si="42">IF($B78="","",INDIRECT(ADDRESS($B78,M$1,,,"Score")))</f>
        <v>1</v>
      </c>
      <c r="N78" s="70">
        <f t="shared" ca="1" si="42"/>
        <v>0</v>
      </c>
      <c r="O78" s="87">
        <f t="shared" ca="1" si="42"/>
        <v>0</v>
      </c>
      <c r="P78" s="87">
        <f t="shared" ca="1" si="42"/>
        <v>0</v>
      </c>
      <c r="Q78" s="85">
        <f t="shared" ca="1" si="29"/>
        <v>0</v>
      </c>
      <c r="R78" s="87">
        <f t="shared" ca="1" si="42"/>
        <v>0</v>
      </c>
      <c r="S78" s="87">
        <f t="shared" ca="1" si="42"/>
        <v>0</v>
      </c>
      <c r="T78" s="87">
        <f t="shared" ca="1" si="42"/>
        <v>0</v>
      </c>
      <c r="U78" s="85">
        <f t="shared" ca="1" si="39"/>
        <v>0</v>
      </c>
      <c r="V78" s="87">
        <f t="shared" ca="1" si="38"/>
        <v>0</v>
      </c>
      <c r="W78" s="404" t="str">
        <f ca="1">IF(ISNA(MATCH($A78,'Jam Timer'!A$45:A$69,0)),"",INDIRECT(ADDRESS(MATCH($A78,'Jam Timer'!A$45:A$69,0)+ROW('Jam Timer'!A$44),W$1,,,"Jam Timer")))</f>
        <v/>
      </c>
      <c r="X78" s="404" t="str">
        <f ca="1">IF(OR(W78="",W78=0),"",60*E78/W78)</f>
        <v/>
      </c>
      <c r="Z78" s="402">
        <f>Z76+1</f>
        <v>9</v>
      </c>
      <c r="AA78" s="70">
        <f>IF(ISNA(MATCH($Z78,Score!AL$62:AL$111,0)),"",MATCH($Z78,Score!AL$62:AL$111,0)+ROW(Score!AL$61) )</f>
        <v>78</v>
      </c>
      <c r="AB78" s="70" t="str">
        <f t="shared" ref="AB78:AC111" ca="1" si="43">IF($AA78="","",INDIRECT(ADDRESS($AA78,AB$1,,,"Score")))</f>
        <v>21</v>
      </c>
      <c r="AC78" s="70">
        <f t="shared" ca="1" si="43"/>
        <v>4</v>
      </c>
      <c r="AD78" s="402">
        <f ca="1">IF(AA78="","",SUM(AC78,AC79))</f>
        <v>4</v>
      </c>
      <c r="AE78" s="402">
        <f ca="1">IF(AA78="","",AD78-E78)</f>
        <v>4</v>
      </c>
      <c r="AF78" s="87" t="str">
        <f ca="1">IF($AA78="","",IF(ISBLANK(INDIRECT(ADDRESS($AA78,AF$1,,,"Score"))),"",1))</f>
        <v/>
      </c>
      <c r="AG78" s="87">
        <f ca="1">IF($AA78="","",IF(ISBLANK(INDIRECT(ADDRESS($AA78,AG$1,,,"Score"))),"",1))</f>
        <v>1</v>
      </c>
      <c r="AH78" s="85">
        <f ca="1">IF(AG78=1,AE78,"")</f>
        <v>4</v>
      </c>
      <c r="AI78" s="87">
        <f t="shared" ref="AI78:AK111" ca="1" si="44">IF($AA78="","",IF(ISBLANK(INDIRECT(ADDRESS($AA78,AI$1,,,"Score"))),"",1))</f>
        <v>1</v>
      </c>
      <c r="AJ78" s="87" t="str">
        <f t="shared" ca="1" si="44"/>
        <v/>
      </c>
      <c r="AK78" s="87" t="str">
        <f t="shared" ca="1" si="44"/>
        <v/>
      </c>
      <c r="AL78" s="70">
        <f t="shared" ref="AL78:AS111" ca="1" si="45">IF($AA78="","",INDIRECT(ADDRESS($AA78,AL$1,,,"Score")))</f>
        <v>1</v>
      </c>
      <c r="AM78" s="70">
        <f t="shared" ca="1" si="45"/>
        <v>0</v>
      </c>
      <c r="AN78" s="87">
        <f t="shared" ca="1" si="45"/>
        <v>0</v>
      </c>
      <c r="AO78" s="87">
        <f t="shared" ca="1" si="45"/>
        <v>0</v>
      </c>
      <c r="AP78" s="85">
        <f t="shared" ca="1" si="34"/>
        <v>0</v>
      </c>
      <c r="AQ78" s="87">
        <f t="shared" ca="1" si="45"/>
        <v>0</v>
      </c>
      <c r="AR78" s="87">
        <f t="shared" ca="1" si="45"/>
        <v>0</v>
      </c>
      <c r="AS78" s="87">
        <f t="shared" ca="1" si="45"/>
        <v>0</v>
      </c>
      <c r="AT78" s="85">
        <f t="shared" ca="1" si="40"/>
        <v>0</v>
      </c>
      <c r="AU78" s="87">
        <f t="shared" ca="1" si="36"/>
        <v>0</v>
      </c>
      <c r="AV78" s="404" t="str">
        <f ca="1">W78</f>
        <v/>
      </c>
      <c r="AW78" s="404" t="str">
        <f ca="1">IF(OR(AV78="",AV78=0),"",60*AD78/AV78)</f>
        <v/>
      </c>
    </row>
    <row r="79" spans="1:49">
      <c r="A79" s="1483"/>
      <c r="B79" s="70" t="str">
        <f ca="1">IF($B78="","",IF(INDIRECT(ADDRESS($B78+2,C$1-1,,,"Score"))="SP",$B78+2,""))</f>
        <v/>
      </c>
      <c r="C79" s="704" t="str">
        <f t="shared" ca="1" si="37"/>
        <v/>
      </c>
      <c r="D79" s="70" t="str">
        <f t="shared" ca="1" si="37"/>
        <v/>
      </c>
      <c r="E79" s="402"/>
      <c r="F79" s="402"/>
      <c r="G79" s="87"/>
      <c r="H79" s="87"/>
      <c r="I79" s="85"/>
      <c r="J79" s="87" t="str">
        <f t="shared" ca="1" si="41"/>
        <v/>
      </c>
      <c r="K79" s="87" t="str">
        <f t="shared" ca="1" si="41"/>
        <v/>
      </c>
      <c r="L79" s="87" t="str">
        <f t="shared" ca="1" si="41"/>
        <v/>
      </c>
      <c r="M79" s="70" t="str">
        <f t="shared" ca="1" si="42"/>
        <v/>
      </c>
      <c r="N79" s="70" t="str">
        <f t="shared" ca="1" si="42"/>
        <v/>
      </c>
      <c r="O79" s="87" t="str">
        <f t="shared" ca="1" si="42"/>
        <v/>
      </c>
      <c r="P79" s="87" t="str">
        <f t="shared" ca="1" si="42"/>
        <v/>
      </c>
      <c r="Q79" s="85" t="str">
        <f t="shared" ca="1" si="29"/>
        <v/>
      </c>
      <c r="R79" s="87" t="str">
        <f t="shared" ca="1" si="42"/>
        <v/>
      </c>
      <c r="S79" s="87" t="str">
        <f t="shared" ca="1" si="42"/>
        <v/>
      </c>
      <c r="T79" s="87" t="str">
        <f t="shared" ca="1" si="42"/>
        <v/>
      </c>
      <c r="U79" s="85" t="str">
        <f t="shared" ca="1" si="39"/>
        <v/>
      </c>
      <c r="V79" s="87" t="str">
        <f t="shared" ca="1" si="38"/>
        <v/>
      </c>
      <c r="W79" s="404"/>
      <c r="X79" s="404"/>
      <c r="Z79" s="402"/>
      <c r="AA79" s="70" t="str">
        <f ca="1">IF($AA78="","",IF(INDIRECT(ADDRESS($AA78+2,AB$1-1,,,"Score"))="SP",$AA78+2,""))</f>
        <v/>
      </c>
      <c r="AB79" s="70" t="str">
        <f t="shared" ca="1" si="43"/>
        <v/>
      </c>
      <c r="AC79" s="70" t="str">
        <f t="shared" ca="1" si="43"/>
        <v/>
      </c>
      <c r="AD79" s="402"/>
      <c r="AE79" s="402"/>
      <c r="AF79" s="87"/>
      <c r="AG79" s="87"/>
      <c r="AH79" s="85"/>
      <c r="AI79" s="87" t="str">
        <f t="shared" ca="1" si="44"/>
        <v/>
      </c>
      <c r="AJ79" s="87" t="str">
        <f t="shared" ca="1" si="44"/>
        <v/>
      </c>
      <c r="AK79" s="87" t="str">
        <f t="shared" ca="1" si="44"/>
        <v/>
      </c>
      <c r="AL79" s="70" t="str">
        <f t="shared" ca="1" si="45"/>
        <v/>
      </c>
      <c r="AM79" s="70" t="str">
        <f t="shared" ca="1" si="45"/>
        <v/>
      </c>
      <c r="AN79" s="87" t="str">
        <f t="shared" ca="1" si="45"/>
        <v/>
      </c>
      <c r="AO79" s="87" t="str">
        <f t="shared" ca="1" si="45"/>
        <v/>
      </c>
      <c r="AP79" s="85" t="str">
        <f t="shared" ca="1" si="34"/>
        <v/>
      </c>
      <c r="AQ79" s="87" t="str">
        <f t="shared" ca="1" si="45"/>
        <v/>
      </c>
      <c r="AR79" s="87" t="str">
        <f t="shared" ca="1" si="45"/>
        <v/>
      </c>
      <c r="AS79" s="87" t="str">
        <f t="shared" ca="1" si="45"/>
        <v/>
      </c>
      <c r="AT79" s="85" t="str">
        <f t="shared" ca="1" si="40"/>
        <v/>
      </c>
      <c r="AU79" s="87" t="str">
        <f t="shared" ca="1" si="36"/>
        <v/>
      </c>
      <c r="AV79" s="404"/>
      <c r="AW79" s="404"/>
    </row>
    <row r="80" spans="1:49">
      <c r="A80" s="1482">
        <f>A78+1</f>
        <v>10</v>
      </c>
      <c r="B80" s="74">
        <f>IF(ISNA(MATCH($A80,Score!A$62:A$111,0)),"",MATCH($A80,Score!A$62:A$111,0)+ROW(Score!A$61))</f>
        <v>80</v>
      </c>
      <c r="C80" s="705" t="str">
        <f t="shared" ca="1" si="37"/>
        <v>88</v>
      </c>
      <c r="D80" s="74">
        <f t="shared" ca="1" si="37"/>
        <v>4</v>
      </c>
      <c r="E80" s="403">
        <f ca="1">IF(B80="","",SUM(D80,D81))</f>
        <v>4</v>
      </c>
      <c r="F80" s="403">
        <f ca="1">IF(B80="","",E80-AD80)</f>
        <v>4</v>
      </c>
      <c r="G80" s="86" t="str">
        <f ca="1">IF($B80="","",IF(ISBLANK(INDIRECT(ADDRESS($B80,G$1,,,"Score"))),"",1))</f>
        <v/>
      </c>
      <c r="H80" s="86">
        <f ca="1">IF($B80="","",IF(ISBLANK(INDIRECT(ADDRESS($B80,H$1,,,"Score"))),"",1))</f>
        <v>1</v>
      </c>
      <c r="I80" s="89">
        <f ca="1">IF(H80=1,F80,"")</f>
        <v>4</v>
      </c>
      <c r="J80" s="86">
        <f t="shared" ca="1" si="41"/>
        <v>1</v>
      </c>
      <c r="K80" s="86" t="str">
        <f t="shared" ca="1" si="41"/>
        <v/>
      </c>
      <c r="L80" s="86" t="str">
        <f t="shared" ca="1" si="41"/>
        <v/>
      </c>
      <c r="M80" s="74">
        <f t="shared" ca="1" si="42"/>
        <v>1</v>
      </c>
      <c r="N80" s="74">
        <f t="shared" ca="1" si="42"/>
        <v>0</v>
      </c>
      <c r="O80" s="86">
        <f t="shared" ca="1" si="42"/>
        <v>0</v>
      </c>
      <c r="P80" s="86">
        <f t="shared" ca="1" si="42"/>
        <v>0</v>
      </c>
      <c r="Q80" s="89">
        <f t="shared" ca="1" si="29"/>
        <v>0</v>
      </c>
      <c r="R80" s="86">
        <f t="shared" ca="1" si="42"/>
        <v>0</v>
      </c>
      <c r="S80" s="86">
        <f t="shared" ca="1" si="42"/>
        <v>0</v>
      </c>
      <c r="T80" s="86">
        <f t="shared" ca="1" si="42"/>
        <v>0</v>
      </c>
      <c r="U80" s="89">
        <f t="shared" ca="1" si="39"/>
        <v>0</v>
      </c>
      <c r="V80" s="86">
        <f t="shared" ca="1" si="38"/>
        <v>0</v>
      </c>
      <c r="W80" s="403" t="str">
        <f ca="1">IF(ISNA(MATCH($A80,'Jam Timer'!A$45:A$69,0)),"",INDIRECT(ADDRESS(MATCH($A80,'Jam Timer'!A$45:A$69,0)+ROW('Jam Timer'!A$44),W$1,,,"Jam Timer")))</f>
        <v/>
      </c>
      <c r="X80" s="403" t="str">
        <f ca="1">IF(OR(W80="",W80=0),"",60*E80/W80)</f>
        <v/>
      </c>
      <c r="Z80" s="403">
        <f>Z78+1</f>
        <v>10</v>
      </c>
      <c r="AA80" s="74">
        <f>IF(ISNA(MATCH($Z80,Score!AL$62:AL$111,0)),"",MATCH($Z80,Score!AL$62:AL$111,0)+ROW(Score!AL$61) )</f>
        <v>80</v>
      </c>
      <c r="AB80" s="74" t="str">
        <f t="shared" ca="1" si="43"/>
        <v>138</v>
      </c>
      <c r="AC80" s="74">
        <f t="shared" ca="1" si="43"/>
        <v>0</v>
      </c>
      <c r="AD80" s="403">
        <f ca="1">IF(AA80="","",SUM(AC80,AC81))</f>
        <v>0</v>
      </c>
      <c r="AE80" s="403">
        <f ca="1">IF(AA80="","",AD80-E80)</f>
        <v>-4</v>
      </c>
      <c r="AF80" s="86" t="str">
        <f ca="1">IF($AA80="","",IF(ISBLANK(INDIRECT(ADDRESS($AA80,AF$1,,,"Score"))),"",1))</f>
        <v/>
      </c>
      <c r="AG80" s="86" t="str">
        <f ca="1">IF($AA80="","",IF(ISBLANK(INDIRECT(ADDRESS($AA80,AG$1,,,"Score"))),"",1))</f>
        <v/>
      </c>
      <c r="AH80" s="89" t="str">
        <f ca="1">IF(AG80=1,AE80,"")</f>
        <v/>
      </c>
      <c r="AI80" s="86" t="str">
        <f t="shared" ca="1" si="44"/>
        <v/>
      </c>
      <c r="AJ80" s="86" t="str">
        <f t="shared" ca="1" si="44"/>
        <v/>
      </c>
      <c r="AK80" s="86" t="str">
        <f t="shared" ca="1" si="44"/>
        <v/>
      </c>
      <c r="AL80" s="74">
        <f t="shared" ca="1" si="45"/>
        <v>1</v>
      </c>
      <c r="AM80" s="74">
        <f t="shared" ca="1" si="45"/>
        <v>0</v>
      </c>
      <c r="AN80" s="86">
        <f t="shared" ca="1" si="45"/>
        <v>0</v>
      </c>
      <c r="AO80" s="86">
        <f t="shared" ca="1" si="45"/>
        <v>0</v>
      </c>
      <c r="AP80" s="89">
        <f t="shared" ca="1" si="34"/>
        <v>0</v>
      </c>
      <c r="AQ80" s="86">
        <f t="shared" ca="1" si="45"/>
        <v>0</v>
      </c>
      <c r="AR80" s="86">
        <f t="shared" ca="1" si="45"/>
        <v>0</v>
      </c>
      <c r="AS80" s="86">
        <f t="shared" ca="1" si="45"/>
        <v>0</v>
      </c>
      <c r="AT80" s="89">
        <f t="shared" ca="1" si="40"/>
        <v>0</v>
      </c>
      <c r="AU80" s="86">
        <f t="shared" ca="1" si="36"/>
        <v>0</v>
      </c>
      <c r="AV80" s="403" t="str">
        <f ca="1">W80</f>
        <v/>
      </c>
      <c r="AW80" s="403" t="str">
        <f ca="1">IF(OR(AV80="",AV80=0),"",60*AD80/AV80)</f>
        <v/>
      </c>
    </row>
    <row r="81" spans="1:49">
      <c r="A81" s="1482"/>
      <c r="B81" s="74" t="str">
        <f ca="1">IF($B80="","",IF(INDIRECT(ADDRESS($B80+2,C$1-1,,,"Score"))="SP",$B80+2,""))</f>
        <v/>
      </c>
      <c r="C81" s="705" t="str">
        <f t="shared" ca="1" si="37"/>
        <v/>
      </c>
      <c r="D81" s="74" t="str">
        <f t="shared" ca="1" si="37"/>
        <v/>
      </c>
      <c r="E81" s="403"/>
      <c r="F81" s="403"/>
      <c r="G81" s="86"/>
      <c r="H81" s="91"/>
      <c r="I81" s="89"/>
      <c r="J81" s="86" t="str">
        <f t="shared" ca="1" si="41"/>
        <v/>
      </c>
      <c r="K81" s="86" t="str">
        <f t="shared" ca="1" si="41"/>
        <v/>
      </c>
      <c r="L81" s="86" t="str">
        <f t="shared" ca="1" si="41"/>
        <v/>
      </c>
      <c r="M81" s="74" t="str">
        <f t="shared" ca="1" si="42"/>
        <v/>
      </c>
      <c r="N81" s="74" t="str">
        <f t="shared" ca="1" si="42"/>
        <v/>
      </c>
      <c r="O81" s="86" t="str">
        <f t="shared" ca="1" si="42"/>
        <v/>
      </c>
      <c r="P81" s="86" t="str">
        <f t="shared" ca="1" si="42"/>
        <v/>
      </c>
      <c r="Q81" s="89" t="str">
        <f t="shared" ca="1" si="29"/>
        <v/>
      </c>
      <c r="R81" s="86" t="str">
        <f t="shared" ca="1" si="42"/>
        <v/>
      </c>
      <c r="S81" s="86" t="str">
        <f t="shared" ca="1" si="42"/>
        <v/>
      </c>
      <c r="T81" s="86" t="str">
        <f t="shared" ca="1" si="42"/>
        <v/>
      </c>
      <c r="U81" s="89" t="str">
        <f t="shared" ca="1" si="39"/>
        <v/>
      </c>
      <c r="V81" s="86" t="str">
        <f t="shared" ca="1" si="38"/>
        <v/>
      </c>
      <c r="W81" s="403"/>
      <c r="X81" s="403"/>
      <c r="Z81" s="403"/>
      <c r="AA81" s="74" t="str">
        <f ca="1">IF($AA80="","",IF(INDIRECT(ADDRESS($AA80+2,AB$1-1,,,"Score"))="SP",$AA80+2,""))</f>
        <v/>
      </c>
      <c r="AB81" s="74" t="str">
        <f t="shared" ca="1" si="43"/>
        <v/>
      </c>
      <c r="AC81" s="74" t="str">
        <f t="shared" ca="1" si="43"/>
        <v/>
      </c>
      <c r="AD81" s="403"/>
      <c r="AE81" s="403"/>
      <c r="AF81" s="86"/>
      <c r="AG81" s="91"/>
      <c r="AH81" s="89"/>
      <c r="AI81" s="86" t="str">
        <f t="shared" ca="1" si="44"/>
        <v/>
      </c>
      <c r="AJ81" s="86" t="str">
        <f t="shared" ca="1" si="44"/>
        <v/>
      </c>
      <c r="AK81" s="86" t="str">
        <f t="shared" ca="1" si="44"/>
        <v/>
      </c>
      <c r="AL81" s="74" t="str">
        <f t="shared" ca="1" si="45"/>
        <v/>
      </c>
      <c r="AM81" s="74" t="str">
        <f t="shared" ca="1" si="45"/>
        <v/>
      </c>
      <c r="AN81" s="86" t="str">
        <f t="shared" ca="1" si="45"/>
        <v/>
      </c>
      <c r="AO81" s="86" t="str">
        <f t="shared" ca="1" si="45"/>
        <v/>
      </c>
      <c r="AP81" s="89" t="str">
        <f t="shared" ca="1" si="34"/>
        <v/>
      </c>
      <c r="AQ81" s="86" t="str">
        <f t="shared" ca="1" si="45"/>
        <v/>
      </c>
      <c r="AR81" s="86" t="str">
        <f t="shared" ca="1" si="45"/>
        <v/>
      </c>
      <c r="AS81" s="86" t="str">
        <f t="shared" ca="1" si="45"/>
        <v/>
      </c>
      <c r="AT81" s="89" t="str">
        <f t="shared" ca="1" si="40"/>
        <v/>
      </c>
      <c r="AU81" s="86" t="str">
        <f t="shared" ca="1" si="36"/>
        <v/>
      </c>
      <c r="AV81" s="403"/>
      <c r="AW81" s="403"/>
    </row>
    <row r="82" spans="1:49">
      <c r="A82" s="1483">
        <f>A80+1</f>
        <v>11</v>
      </c>
      <c r="B82" s="70">
        <f>IF(ISNA(MATCH($A82,Score!A$62:A$111,0)),"",MATCH($A82,Score!A$62:A$111,0)+ROW(Score!A$61))</f>
        <v>82</v>
      </c>
      <c r="C82" s="704" t="str">
        <f t="shared" ca="1" si="37"/>
        <v>64</v>
      </c>
      <c r="D82" s="70">
        <f t="shared" ca="1" si="37"/>
        <v>7</v>
      </c>
      <c r="E82" s="402">
        <f ca="1">IF(B82="","",SUM(D82,D83))</f>
        <v>7</v>
      </c>
      <c r="F82" s="402">
        <f ca="1">IF(B82="","",E82-AD82)</f>
        <v>-3</v>
      </c>
      <c r="G82" s="87">
        <f t="shared" ca="1" si="41"/>
        <v>1</v>
      </c>
      <c r="H82" s="87">
        <f t="shared" ca="1" si="41"/>
        <v>1</v>
      </c>
      <c r="I82" s="85">
        <f ca="1">IF(H82=1,F82,"")</f>
        <v>-3</v>
      </c>
      <c r="J82" s="87" t="str">
        <f t="shared" ca="1" si="41"/>
        <v/>
      </c>
      <c r="K82" s="87" t="str">
        <f t="shared" ca="1" si="41"/>
        <v/>
      </c>
      <c r="L82" s="87" t="str">
        <f t="shared" ca="1" si="41"/>
        <v/>
      </c>
      <c r="M82" s="70">
        <f t="shared" ca="1" si="42"/>
        <v>2</v>
      </c>
      <c r="N82" s="70">
        <f t="shared" ca="1" si="42"/>
        <v>0</v>
      </c>
      <c r="O82" s="87">
        <f t="shared" ca="1" si="42"/>
        <v>0</v>
      </c>
      <c r="P82" s="87">
        <f t="shared" ca="1" si="42"/>
        <v>0</v>
      </c>
      <c r="Q82" s="85">
        <f t="shared" ca="1" si="29"/>
        <v>0</v>
      </c>
      <c r="R82" s="87">
        <f t="shared" ca="1" si="42"/>
        <v>0</v>
      </c>
      <c r="S82" s="87">
        <f t="shared" ca="1" si="42"/>
        <v>0</v>
      </c>
      <c r="T82" s="87">
        <f t="shared" ca="1" si="42"/>
        <v>0</v>
      </c>
      <c r="U82" s="85">
        <f t="shared" ca="1" si="39"/>
        <v>0</v>
      </c>
      <c r="V82" s="87">
        <f t="shared" ca="1" si="38"/>
        <v>0</v>
      </c>
      <c r="W82" s="404" t="str">
        <f ca="1">IF(ISNA(MATCH($A82,'Jam Timer'!A$45:A$69,0)),"",INDIRECT(ADDRESS(MATCH($A82,'Jam Timer'!A$45:A$69,0)+ROW('Jam Timer'!A$44),W$1,,,"Jam Timer")))</f>
        <v/>
      </c>
      <c r="X82" s="404" t="str">
        <f ca="1">IF(OR(W82="",W82=0),"",60*E82/W82)</f>
        <v/>
      </c>
      <c r="Z82" s="402">
        <f>Z80+1</f>
        <v>11</v>
      </c>
      <c r="AA82" s="70">
        <f>IF(ISNA(MATCH($Z82,Score!AL$62:AL$111,0)),"",MATCH($Z82,Score!AL$62:AL$111,0)+ROW(Score!AL$61) )</f>
        <v>82</v>
      </c>
      <c r="AB82" s="70" t="str">
        <f t="shared" ca="1" si="43"/>
        <v>13</v>
      </c>
      <c r="AC82" s="70">
        <f t="shared" ca="1" si="43"/>
        <v>10</v>
      </c>
      <c r="AD82" s="402">
        <f ca="1">IF(AA82="","",SUM(AC82,AC83))</f>
        <v>10</v>
      </c>
      <c r="AE82" s="402">
        <f ca="1">IF(AA82="","",AD82-E82)</f>
        <v>3</v>
      </c>
      <c r="AF82" s="87" t="str">
        <f ca="1">IF($AA82="","",IF(ISBLANK(INDIRECT(ADDRESS($AA82,AF$1,,,"Score"))),"",1))</f>
        <v/>
      </c>
      <c r="AG82" s="87" t="str">
        <f ca="1">IF($AA82="","",IF(ISBLANK(INDIRECT(ADDRESS($AA82,AG$1,,,"Score"))),"",1))</f>
        <v/>
      </c>
      <c r="AH82" s="85" t="str">
        <f ca="1">IF(AG82=1,AE82,"")</f>
        <v/>
      </c>
      <c r="AI82" s="87" t="str">
        <f t="shared" ca="1" si="44"/>
        <v/>
      </c>
      <c r="AJ82" s="87" t="str">
        <f t="shared" ca="1" si="44"/>
        <v/>
      </c>
      <c r="AK82" s="87" t="str">
        <f t="shared" ca="1" si="44"/>
        <v/>
      </c>
      <c r="AL82" s="70">
        <f t="shared" ca="1" si="45"/>
        <v>2</v>
      </c>
      <c r="AM82" s="70">
        <f t="shared" ca="1" si="45"/>
        <v>0</v>
      </c>
      <c r="AN82" s="87">
        <f t="shared" ca="1" si="45"/>
        <v>0</v>
      </c>
      <c r="AO82" s="87">
        <f t="shared" ca="1" si="45"/>
        <v>0</v>
      </c>
      <c r="AP82" s="85">
        <f t="shared" ca="1" si="34"/>
        <v>0</v>
      </c>
      <c r="AQ82" s="87">
        <f t="shared" ca="1" si="45"/>
        <v>0</v>
      </c>
      <c r="AR82" s="87">
        <f t="shared" ca="1" si="45"/>
        <v>0</v>
      </c>
      <c r="AS82" s="87">
        <f t="shared" ca="1" si="45"/>
        <v>0</v>
      </c>
      <c r="AT82" s="85">
        <f t="shared" ca="1" si="40"/>
        <v>0</v>
      </c>
      <c r="AU82" s="87">
        <f t="shared" ca="1" si="36"/>
        <v>0</v>
      </c>
      <c r="AV82" s="404" t="str">
        <f ca="1">W82</f>
        <v/>
      </c>
      <c r="AW82" s="404" t="str">
        <f ca="1">IF(OR(AV82="",AV82=0),"",60*AD82/AV82)</f>
        <v/>
      </c>
    </row>
    <row r="83" spans="1:49">
      <c r="A83" s="1483"/>
      <c r="B83" s="70" t="str">
        <f ca="1">IF($B82="","",IF(INDIRECT(ADDRESS($B82+2,C$1-1,,,"Score"))="SP",$B82+2,""))</f>
        <v/>
      </c>
      <c r="C83" s="704" t="str">
        <f t="shared" ca="1" si="37"/>
        <v/>
      </c>
      <c r="D83" s="70" t="str">
        <f t="shared" ca="1" si="37"/>
        <v/>
      </c>
      <c r="E83" s="402"/>
      <c r="F83" s="402"/>
      <c r="G83" s="87"/>
      <c r="H83" s="87"/>
      <c r="I83" s="85"/>
      <c r="J83" s="87" t="str">
        <f t="shared" ca="1" si="41"/>
        <v/>
      </c>
      <c r="K83" s="87" t="str">
        <f t="shared" ca="1" si="41"/>
        <v/>
      </c>
      <c r="L83" s="87" t="str">
        <f t="shared" ca="1" si="41"/>
        <v/>
      </c>
      <c r="M83" s="70" t="str">
        <f t="shared" ca="1" si="42"/>
        <v/>
      </c>
      <c r="N83" s="70" t="str">
        <f t="shared" ca="1" si="42"/>
        <v/>
      </c>
      <c r="O83" s="87" t="str">
        <f t="shared" ca="1" si="42"/>
        <v/>
      </c>
      <c r="P83" s="87" t="str">
        <f t="shared" ca="1" si="42"/>
        <v/>
      </c>
      <c r="Q83" s="85" t="str">
        <f t="shared" ca="1" si="29"/>
        <v/>
      </c>
      <c r="R83" s="87" t="str">
        <f t="shared" ca="1" si="42"/>
        <v/>
      </c>
      <c r="S83" s="87" t="str">
        <f t="shared" ca="1" si="42"/>
        <v/>
      </c>
      <c r="T83" s="87" t="str">
        <f t="shared" ca="1" si="42"/>
        <v/>
      </c>
      <c r="U83" s="85" t="str">
        <f t="shared" ca="1" si="39"/>
        <v/>
      </c>
      <c r="V83" s="87" t="str">
        <f t="shared" ca="1" si="38"/>
        <v/>
      </c>
      <c r="W83" s="404"/>
      <c r="X83" s="404"/>
      <c r="Z83" s="402"/>
      <c r="AA83" s="70" t="str">
        <f ca="1">IF($AA82="","",IF(INDIRECT(ADDRESS($AA82+2,AB$1-1,,,"Score"))="SP",$AA82+2,""))</f>
        <v/>
      </c>
      <c r="AB83" s="70" t="str">
        <f t="shared" ca="1" si="43"/>
        <v/>
      </c>
      <c r="AC83" s="70" t="str">
        <f t="shared" ca="1" si="43"/>
        <v/>
      </c>
      <c r="AD83" s="402"/>
      <c r="AE83" s="402"/>
      <c r="AF83" s="87"/>
      <c r="AG83" s="87"/>
      <c r="AH83" s="85"/>
      <c r="AI83" s="87" t="str">
        <f t="shared" ca="1" si="44"/>
        <v/>
      </c>
      <c r="AJ83" s="87" t="str">
        <f t="shared" ca="1" si="44"/>
        <v/>
      </c>
      <c r="AK83" s="87" t="str">
        <f t="shared" ca="1" si="44"/>
        <v/>
      </c>
      <c r="AL83" s="70" t="str">
        <f t="shared" ca="1" si="45"/>
        <v/>
      </c>
      <c r="AM83" s="70" t="str">
        <f t="shared" ca="1" si="45"/>
        <v/>
      </c>
      <c r="AN83" s="87" t="str">
        <f t="shared" ca="1" si="45"/>
        <v/>
      </c>
      <c r="AO83" s="87" t="str">
        <f t="shared" ca="1" si="45"/>
        <v/>
      </c>
      <c r="AP83" s="85" t="str">
        <f t="shared" ca="1" si="34"/>
        <v/>
      </c>
      <c r="AQ83" s="87" t="str">
        <f t="shared" ca="1" si="45"/>
        <v/>
      </c>
      <c r="AR83" s="87" t="str">
        <f t="shared" ca="1" si="45"/>
        <v/>
      </c>
      <c r="AS83" s="87" t="str">
        <f t="shared" ca="1" si="45"/>
        <v/>
      </c>
      <c r="AT83" s="85" t="str">
        <f t="shared" ca="1" si="40"/>
        <v/>
      </c>
      <c r="AU83" s="87" t="str">
        <f t="shared" ca="1" si="36"/>
        <v/>
      </c>
      <c r="AV83" s="404"/>
      <c r="AW83" s="404"/>
    </row>
    <row r="84" spans="1:49">
      <c r="A84" s="1482">
        <f>A82+1</f>
        <v>12</v>
      </c>
      <c r="B84" s="74">
        <f>IF(ISNA(MATCH($A84,Score!A$62:A$111,0)),"",MATCH($A84,Score!A$62:A$111,0)+ROW(Score!A$61))</f>
        <v>84</v>
      </c>
      <c r="C84" s="705" t="str">
        <f t="shared" ca="1" si="37"/>
        <v>4CE</v>
      </c>
      <c r="D84" s="74">
        <f t="shared" ca="1" si="37"/>
        <v>4</v>
      </c>
      <c r="E84" s="403">
        <f ca="1">IF(B84="","",SUM(D84,D85))</f>
        <v>4</v>
      </c>
      <c r="F84" s="403">
        <f ca="1">IF(B84="","",E84-AD84)</f>
        <v>4</v>
      </c>
      <c r="G84" s="86" t="str">
        <f ca="1">IF($B84="","",IF(ISBLANK(INDIRECT(ADDRESS($B84,G$1,,,"Score"))),"",1))</f>
        <v/>
      </c>
      <c r="H84" s="86" t="str">
        <f ca="1">IF($B84="","",IF(ISBLANK(INDIRECT(ADDRESS($B84,H$1,,,"Score"))),"",1))</f>
        <v/>
      </c>
      <c r="I84" s="89" t="str">
        <f ca="1">IF(H84=1,F84,"")</f>
        <v/>
      </c>
      <c r="J84" s="86" t="str">
        <f t="shared" ca="1" si="41"/>
        <v/>
      </c>
      <c r="K84" s="86" t="str">
        <f t="shared" ca="1" si="41"/>
        <v/>
      </c>
      <c r="L84" s="86" t="str">
        <f t="shared" ca="1" si="41"/>
        <v/>
      </c>
      <c r="M84" s="74">
        <f t="shared" ca="1" si="42"/>
        <v>1</v>
      </c>
      <c r="N84" s="74">
        <f t="shared" ca="1" si="42"/>
        <v>0</v>
      </c>
      <c r="O84" s="86">
        <f t="shared" ca="1" si="42"/>
        <v>0</v>
      </c>
      <c r="P84" s="86">
        <f t="shared" ca="1" si="42"/>
        <v>0</v>
      </c>
      <c r="Q84" s="89">
        <f t="shared" ca="1" si="29"/>
        <v>0</v>
      </c>
      <c r="R84" s="86">
        <f t="shared" ca="1" si="42"/>
        <v>0</v>
      </c>
      <c r="S84" s="86">
        <f t="shared" ca="1" si="42"/>
        <v>0</v>
      </c>
      <c r="T84" s="86">
        <f t="shared" ca="1" si="42"/>
        <v>0</v>
      </c>
      <c r="U84" s="89">
        <f t="shared" ca="1" si="39"/>
        <v>0</v>
      </c>
      <c r="V84" s="86">
        <f t="shared" ca="1" si="38"/>
        <v>0</v>
      </c>
      <c r="W84" s="403" t="str">
        <f ca="1">IF(ISNA(MATCH($A84,'Jam Timer'!A$45:A$69,0)),"",INDIRECT(ADDRESS(MATCH($A84,'Jam Timer'!A$45:A$69,0)+ROW('Jam Timer'!A$44),W$1,,,"Jam Timer")))</f>
        <v/>
      </c>
      <c r="X84" s="403" t="str">
        <f ca="1">IF(OR(W84="",W84=0),"",60*E84/W84)</f>
        <v/>
      </c>
      <c r="Z84" s="403">
        <f>Z82+1</f>
        <v>12</v>
      </c>
      <c r="AA84" s="74">
        <f>IF(ISNA(MATCH($Z84,Score!AL$62:AL$111,0)),"",MATCH($Z84,Score!AL$62:AL$111,0)+ROW(Score!AL$61) )</f>
        <v>84</v>
      </c>
      <c r="AB84" s="74" t="str">
        <f t="shared" ca="1" si="43"/>
        <v>H1</v>
      </c>
      <c r="AC84" s="74">
        <f t="shared" ca="1" si="43"/>
        <v>0</v>
      </c>
      <c r="AD84" s="403">
        <f ca="1">IF(AA84="","",SUM(AC84,AC85))</f>
        <v>0</v>
      </c>
      <c r="AE84" s="403">
        <f ca="1">IF(AA84="","",AD84-E84)</f>
        <v>-4</v>
      </c>
      <c r="AF84" s="86" t="str">
        <f ca="1">IF($AA84="","",IF(ISBLANK(INDIRECT(ADDRESS($AA84,AF$1,,,"Score"))),"",1))</f>
        <v/>
      </c>
      <c r="AG84" s="86">
        <f ca="1">IF($AA84="","",IF(ISBLANK(INDIRECT(ADDRESS($AA84,AG$1,,,"Score"))),"",1))</f>
        <v>1</v>
      </c>
      <c r="AH84" s="89">
        <f ca="1">IF(AG84=1,AE84,"")</f>
        <v>-4</v>
      </c>
      <c r="AI84" s="86">
        <f t="shared" ca="1" si="44"/>
        <v>1</v>
      </c>
      <c r="AJ84" s="86" t="str">
        <f t="shared" ca="1" si="44"/>
        <v/>
      </c>
      <c r="AK84" s="86" t="str">
        <f t="shared" ca="1" si="44"/>
        <v/>
      </c>
      <c r="AL84" s="74">
        <f t="shared" ca="1" si="45"/>
        <v>0</v>
      </c>
      <c r="AM84" s="74">
        <f t="shared" ca="1" si="45"/>
        <v>0</v>
      </c>
      <c r="AN84" s="86">
        <f t="shared" ca="1" si="45"/>
        <v>0</v>
      </c>
      <c r="AO84" s="86">
        <f t="shared" ca="1" si="45"/>
        <v>0</v>
      </c>
      <c r="AP84" s="89">
        <f t="shared" ca="1" si="34"/>
        <v>0</v>
      </c>
      <c r="AQ84" s="86">
        <f t="shared" ca="1" si="45"/>
        <v>0</v>
      </c>
      <c r="AR84" s="86">
        <f t="shared" ca="1" si="45"/>
        <v>0</v>
      </c>
      <c r="AS84" s="86">
        <f t="shared" ca="1" si="45"/>
        <v>0</v>
      </c>
      <c r="AT84" s="89">
        <f t="shared" ca="1" si="40"/>
        <v>0</v>
      </c>
      <c r="AU84" s="86" t="str">
        <f t="shared" ca="1" si="36"/>
        <v/>
      </c>
      <c r="AV84" s="403" t="str">
        <f ca="1">W84</f>
        <v/>
      </c>
      <c r="AW84" s="403" t="str">
        <f ca="1">IF(OR(AV84="",AV84=0),"",60*AD84/AV84)</f>
        <v/>
      </c>
    </row>
    <row r="85" spans="1:49">
      <c r="A85" s="1482"/>
      <c r="B85" s="74" t="str">
        <f ca="1">IF($B84="","",IF(INDIRECT(ADDRESS($B84+2,C$1-1,,,"Score"))="SP",$B84+2,""))</f>
        <v/>
      </c>
      <c r="C85" s="705" t="str">
        <f t="shared" ca="1" si="37"/>
        <v/>
      </c>
      <c r="D85" s="74" t="str">
        <f t="shared" ca="1" si="37"/>
        <v/>
      </c>
      <c r="E85" s="403"/>
      <c r="F85" s="403"/>
      <c r="G85" s="86"/>
      <c r="H85" s="91"/>
      <c r="I85" s="89"/>
      <c r="J85" s="86" t="str">
        <f t="shared" ca="1" si="41"/>
        <v/>
      </c>
      <c r="K85" s="86" t="str">
        <f t="shared" ca="1" si="41"/>
        <v/>
      </c>
      <c r="L85" s="86" t="str">
        <f t="shared" ca="1" si="41"/>
        <v/>
      </c>
      <c r="M85" s="74" t="str">
        <f t="shared" ca="1" si="42"/>
        <v/>
      </c>
      <c r="N85" s="74" t="str">
        <f t="shared" ca="1" si="42"/>
        <v/>
      </c>
      <c r="O85" s="86" t="str">
        <f t="shared" ca="1" si="42"/>
        <v/>
      </c>
      <c r="P85" s="86" t="str">
        <f t="shared" ca="1" si="42"/>
        <v/>
      </c>
      <c r="Q85" s="89" t="str">
        <f t="shared" ca="1" si="29"/>
        <v/>
      </c>
      <c r="R85" s="86" t="str">
        <f t="shared" ca="1" si="42"/>
        <v/>
      </c>
      <c r="S85" s="86" t="str">
        <f t="shared" ca="1" si="42"/>
        <v/>
      </c>
      <c r="T85" s="86" t="str">
        <f t="shared" ca="1" si="42"/>
        <v/>
      </c>
      <c r="U85" s="89" t="str">
        <f t="shared" ca="1" si="39"/>
        <v/>
      </c>
      <c r="V85" s="86" t="str">
        <f t="shared" ca="1" si="38"/>
        <v/>
      </c>
      <c r="W85" s="403"/>
      <c r="X85" s="403"/>
      <c r="Z85" s="403"/>
      <c r="AA85" s="74" t="str">
        <f ca="1">IF($AA84="","",IF(INDIRECT(ADDRESS($AA84+2,AB$1-1,,,"Score"))="SP",$AA84+2,""))</f>
        <v/>
      </c>
      <c r="AB85" s="74" t="str">
        <f t="shared" ca="1" si="43"/>
        <v/>
      </c>
      <c r="AC85" s="74" t="str">
        <f t="shared" ca="1" si="43"/>
        <v/>
      </c>
      <c r="AD85" s="403"/>
      <c r="AE85" s="403"/>
      <c r="AF85" s="86"/>
      <c r="AG85" s="91"/>
      <c r="AH85" s="89"/>
      <c r="AI85" s="86" t="str">
        <f t="shared" ca="1" si="44"/>
        <v/>
      </c>
      <c r="AJ85" s="86" t="str">
        <f t="shared" ca="1" si="44"/>
        <v/>
      </c>
      <c r="AK85" s="86" t="str">
        <f t="shared" ca="1" si="44"/>
        <v/>
      </c>
      <c r="AL85" s="74" t="str">
        <f t="shared" ca="1" si="45"/>
        <v/>
      </c>
      <c r="AM85" s="74" t="str">
        <f t="shared" ca="1" si="45"/>
        <v/>
      </c>
      <c r="AN85" s="86" t="str">
        <f t="shared" ca="1" si="45"/>
        <v/>
      </c>
      <c r="AO85" s="86" t="str">
        <f t="shared" ca="1" si="45"/>
        <v/>
      </c>
      <c r="AP85" s="89" t="str">
        <f t="shared" ca="1" si="34"/>
        <v/>
      </c>
      <c r="AQ85" s="86" t="str">
        <f t="shared" ca="1" si="45"/>
        <v/>
      </c>
      <c r="AR85" s="86" t="str">
        <f t="shared" ca="1" si="45"/>
        <v/>
      </c>
      <c r="AS85" s="86" t="str">
        <f t="shared" ca="1" si="45"/>
        <v/>
      </c>
      <c r="AT85" s="89" t="str">
        <f t="shared" ca="1" si="40"/>
        <v/>
      </c>
      <c r="AU85" s="86" t="str">
        <f t="shared" ca="1" si="36"/>
        <v/>
      </c>
      <c r="AV85" s="403"/>
      <c r="AW85" s="403"/>
    </row>
    <row r="86" spans="1:49">
      <c r="A86" s="1483">
        <f>A84+1</f>
        <v>13</v>
      </c>
      <c r="B86" s="70">
        <f>IF(ISNA(MATCH($A86,Score!A$62:A$111,0)),"",MATCH($A86,Score!A$62:A$111,0)+ROW(Score!A$61))</f>
        <v>86</v>
      </c>
      <c r="C86" s="704" t="str">
        <f t="shared" ca="1" si="37"/>
        <v>4CE</v>
      </c>
      <c r="D86" s="70">
        <f t="shared" ca="1" si="37"/>
        <v>4</v>
      </c>
      <c r="E86" s="402">
        <f ca="1">IF(B86="","",SUM(D86,D87))</f>
        <v>4</v>
      </c>
      <c r="F86" s="402">
        <f ca="1">IF(B86="","",E86-AD86)</f>
        <v>-5</v>
      </c>
      <c r="G86" s="87">
        <f t="shared" ca="1" si="41"/>
        <v>1</v>
      </c>
      <c r="H86" s="87" t="str">
        <f t="shared" ca="1" si="41"/>
        <v/>
      </c>
      <c r="I86" s="85" t="str">
        <f ca="1">IF(H86=1,F86,"")</f>
        <v/>
      </c>
      <c r="J86" s="87" t="str">
        <f t="shared" ca="1" si="41"/>
        <v/>
      </c>
      <c r="K86" s="87" t="str">
        <f t="shared" ca="1" si="41"/>
        <v/>
      </c>
      <c r="L86" s="87" t="str">
        <f t="shared" ca="1" si="41"/>
        <v/>
      </c>
      <c r="M86" s="70">
        <f t="shared" ca="1" si="42"/>
        <v>1</v>
      </c>
      <c r="N86" s="70">
        <f t="shared" ca="1" si="42"/>
        <v>0</v>
      </c>
      <c r="O86" s="87">
        <f t="shared" ca="1" si="42"/>
        <v>0</v>
      </c>
      <c r="P86" s="87">
        <f t="shared" ca="1" si="42"/>
        <v>0</v>
      </c>
      <c r="Q86" s="85">
        <f t="shared" ca="1" si="29"/>
        <v>0</v>
      </c>
      <c r="R86" s="87">
        <f t="shared" ca="1" si="42"/>
        <v>0</v>
      </c>
      <c r="S86" s="87">
        <f t="shared" ca="1" si="42"/>
        <v>0</v>
      </c>
      <c r="T86" s="87">
        <f t="shared" ca="1" si="42"/>
        <v>0</v>
      </c>
      <c r="U86" s="85">
        <f t="shared" ca="1" si="39"/>
        <v>0</v>
      </c>
      <c r="V86" s="87">
        <f t="shared" ca="1" si="38"/>
        <v>0</v>
      </c>
      <c r="W86" s="404" t="str">
        <f ca="1">IF(ISNA(MATCH($A86,'Jam Timer'!A$45:A$69,0)),"",INDIRECT(ADDRESS(MATCH($A86,'Jam Timer'!A$45:A$69,0)+ROW('Jam Timer'!A$44),W$1,,,"Jam Timer")))</f>
        <v/>
      </c>
      <c r="X86" s="404" t="str">
        <f ca="1">IF(OR(W86="",W86=0),"",60*E86/W86)</f>
        <v/>
      </c>
      <c r="Z86" s="402">
        <f>Z84+1</f>
        <v>13</v>
      </c>
      <c r="AA86" s="70">
        <f>IF(ISNA(MATCH($Z86,Score!AL$62:AL$111,0)),"",MATCH($Z86,Score!AL$62:AL$111,0)+ROW(Score!AL$61) )</f>
        <v>86</v>
      </c>
      <c r="AB86" s="70" t="str">
        <f t="shared" ca="1" si="43"/>
        <v>138</v>
      </c>
      <c r="AC86" s="70">
        <f t="shared" ca="1" si="43"/>
        <v>9</v>
      </c>
      <c r="AD86" s="402">
        <f ca="1">IF(AA86="","",SUM(AC86,AC87))</f>
        <v>9</v>
      </c>
      <c r="AE86" s="402">
        <f ca="1">IF(AA86="","",AD86-E86)</f>
        <v>5</v>
      </c>
      <c r="AF86" s="87" t="str">
        <f ca="1">IF($AA86="","",IF(ISBLANK(INDIRECT(ADDRESS($AA86,AF$1,,,"Score"))),"",1))</f>
        <v/>
      </c>
      <c r="AG86" s="87">
        <f ca="1">IF($AA86="","",IF(ISBLANK(INDIRECT(ADDRESS($AA86,AG$1,,,"Score"))),"",1))</f>
        <v>1</v>
      </c>
      <c r="AH86" s="85">
        <f ca="1">IF(AG86=1,AE86,"")</f>
        <v>5</v>
      </c>
      <c r="AI86" s="87">
        <f t="shared" ca="1" si="44"/>
        <v>1</v>
      </c>
      <c r="AJ86" s="87" t="str">
        <f t="shared" ca="1" si="44"/>
        <v/>
      </c>
      <c r="AK86" s="87" t="str">
        <f t="shared" ca="1" si="44"/>
        <v/>
      </c>
      <c r="AL86" s="70">
        <f t="shared" ca="1" si="45"/>
        <v>2</v>
      </c>
      <c r="AM86" s="70">
        <f t="shared" ca="1" si="45"/>
        <v>0</v>
      </c>
      <c r="AN86" s="87">
        <f t="shared" ca="1" si="45"/>
        <v>0</v>
      </c>
      <c r="AO86" s="87">
        <f t="shared" ca="1" si="45"/>
        <v>0</v>
      </c>
      <c r="AP86" s="85">
        <f t="shared" ca="1" si="34"/>
        <v>0</v>
      </c>
      <c r="AQ86" s="87">
        <f t="shared" ca="1" si="45"/>
        <v>0</v>
      </c>
      <c r="AR86" s="87">
        <f t="shared" ca="1" si="45"/>
        <v>0</v>
      </c>
      <c r="AS86" s="87">
        <f t="shared" ca="1" si="45"/>
        <v>0</v>
      </c>
      <c r="AT86" s="85">
        <f t="shared" ca="1" si="40"/>
        <v>0</v>
      </c>
      <c r="AU86" s="87">
        <f t="shared" ca="1" si="36"/>
        <v>0</v>
      </c>
      <c r="AV86" s="404" t="str">
        <f ca="1">W86</f>
        <v/>
      </c>
      <c r="AW86" s="404" t="str">
        <f ca="1">IF(OR(AV86="",AV86=0),"",60*AD86/AV86)</f>
        <v/>
      </c>
    </row>
    <row r="87" spans="1:49">
      <c r="A87" s="1483"/>
      <c r="B87" s="70" t="str">
        <f ca="1">IF($B86="","",IF(INDIRECT(ADDRESS($B86+2,C$1-1,,,"Score"))="SP",$B86+2,""))</f>
        <v/>
      </c>
      <c r="C87" s="704" t="str">
        <f t="shared" ca="1" si="37"/>
        <v/>
      </c>
      <c r="D87" s="70" t="str">
        <f t="shared" ca="1" si="37"/>
        <v/>
      </c>
      <c r="E87" s="402"/>
      <c r="F87" s="402"/>
      <c r="G87" s="87"/>
      <c r="H87" s="87"/>
      <c r="I87" s="85"/>
      <c r="J87" s="87" t="str">
        <f t="shared" ca="1" si="41"/>
        <v/>
      </c>
      <c r="K87" s="87" t="str">
        <f t="shared" ca="1" si="41"/>
        <v/>
      </c>
      <c r="L87" s="87" t="str">
        <f t="shared" ca="1" si="41"/>
        <v/>
      </c>
      <c r="M87" s="70" t="str">
        <f t="shared" ca="1" si="42"/>
        <v/>
      </c>
      <c r="N87" s="70" t="str">
        <f t="shared" ca="1" si="42"/>
        <v/>
      </c>
      <c r="O87" s="87" t="str">
        <f t="shared" ca="1" si="42"/>
        <v/>
      </c>
      <c r="P87" s="87" t="str">
        <f t="shared" ca="1" si="42"/>
        <v/>
      </c>
      <c r="Q87" s="85" t="str">
        <f t="shared" ca="1" si="29"/>
        <v/>
      </c>
      <c r="R87" s="87" t="str">
        <f t="shared" ca="1" si="42"/>
        <v/>
      </c>
      <c r="S87" s="87" t="str">
        <f t="shared" ca="1" si="42"/>
        <v/>
      </c>
      <c r="T87" s="87" t="str">
        <f t="shared" ca="1" si="42"/>
        <v/>
      </c>
      <c r="U87" s="85" t="str">
        <f t="shared" ca="1" si="39"/>
        <v/>
      </c>
      <c r="V87" s="87" t="str">
        <f t="shared" ca="1" si="38"/>
        <v/>
      </c>
      <c r="W87" s="404"/>
      <c r="X87" s="404"/>
      <c r="Z87" s="402"/>
      <c r="AA87" s="70" t="str">
        <f ca="1">IF($AA86="","",IF(INDIRECT(ADDRESS($AA86+2,AB$1-1,,,"Score"))="SP",$AA86+2,""))</f>
        <v/>
      </c>
      <c r="AB87" s="70" t="str">
        <f t="shared" ca="1" si="43"/>
        <v/>
      </c>
      <c r="AC87" s="70" t="str">
        <f t="shared" ca="1" si="43"/>
        <v/>
      </c>
      <c r="AD87" s="402"/>
      <c r="AE87" s="402"/>
      <c r="AF87" s="87"/>
      <c r="AG87" s="87"/>
      <c r="AH87" s="85"/>
      <c r="AI87" s="87" t="str">
        <f t="shared" ca="1" si="44"/>
        <v/>
      </c>
      <c r="AJ87" s="87" t="str">
        <f t="shared" ca="1" si="44"/>
        <v/>
      </c>
      <c r="AK87" s="87" t="str">
        <f t="shared" ca="1" si="44"/>
        <v/>
      </c>
      <c r="AL87" s="70" t="str">
        <f t="shared" ca="1" si="45"/>
        <v/>
      </c>
      <c r="AM87" s="70" t="str">
        <f t="shared" ca="1" si="45"/>
        <v/>
      </c>
      <c r="AN87" s="87" t="str">
        <f t="shared" ca="1" si="45"/>
        <v/>
      </c>
      <c r="AO87" s="87" t="str">
        <f t="shared" ca="1" si="45"/>
        <v/>
      </c>
      <c r="AP87" s="85" t="str">
        <f t="shared" ca="1" si="34"/>
        <v/>
      </c>
      <c r="AQ87" s="87" t="str">
        <f t="shared" ca="1" si="45"/>
        <v/>
      </c>
      <c r="AR87" s="87" t="str">
        <f t="shared" ca="1" si="45"/>
        <v/>
      </c>
      <c r="AS87" s="87" t="str">
        <f t="shared" ca="1" si="45"/>
        <v/>
      </c>
      <c r="AT87" s="85" t="str">
        <f t="shared" ca="1" si="40"/>
        <v/>
      </c>
      <c r="AU87" s="87" t="str">
        <f t="shared" ca="1" si="36"/>
        <v/>
      </c>
      <c r="AV87" s="404"/>
      <c r="AW87" s="404"/>
    </row>
    <row r="88" spans="1:49">
      <c r="A88" s="1482">
        <f>A86+1</f>
        <v>14</v>
      </c>
      <c r="B88" s="74">
        <f>IF(ISNA(MATCH($A88,Score!A$62:A$111,0)),"",MATCH($A88,Score!A$62:A$111,0)+ROW(Score!A$61))</f>
        <v>88</v>
      </c>
      <c r="C88" s="705" t="str">
        <f t="shared" ca="1" si="37"/>
        <v>55</v>
      </c>
      <c r="D88" s="74">
        <f t="shared" ca="1" si="37"/>
        <v>0</v>
      </c>
      <c r="E88" s="403">
        <f ca="1">IF(B88="","",SUM(D88,D89))</f>
        <v>0</v>
      </c>
      <c r="F88" s="403">
        <f ca="1">IF(B88="","",E88-AD88)</f>
        <v>-3</v>
      </c>
      <c r="G88" s="86" t="str">
        <f ca="1">IF($B88="","",IF(ISBLANK(INDIRECT(ADDRESS($B88,G$1,,,"Score"))),"",1))</f>
        <v/>
      </c>
      <c r="H88" s="86" t="str">
        <f ca="1">IF($B88="","",IF(ISBLANK(INDIRECT(ADDRESS($B88,H$1,,,"Score"))),"",1))</f>
        <v/>
      </c>
      <c r="I88" s="89" t="str">
        <f ca="1">IF(H88=1,F88,"")</f>
        <v/>
      </c>
      <c r="J88" s="86" t="str">
        <f t="shared" ca="1" si="41"/>
        <v/>
      </c>
      <c r="K88" s="86" t="str">
        <f t="shared" ca="1" si="41"/>
        <v/>
      </c>
      <c r="L88" s="86" t="str">
        <f t="shared" ca="1" si="41"/>
        <v/>
      </c>
      <c r="M88" s="74">
        <f t="shared" ca="1" si="42"/>
        <v>1</v>
      </c>
      <c r="N88" s="74">
        <f t="shared" ca="1" si="42"/>
        <v>0</v>
      </c>
      <c r="O88" s="86">
        <f t="shared" ca="1" si="42"/>
        <v>0</v>
      </c>
      <c r="P88" s="86">
        <f t="shared" ca="1" si="42"/>
        <v>0</v>
      </c>
      <c r="Q88" s="89">
        <f t="shared" ca="1" si="29"/>
        <v>0</v>
      </c>
      <c r="R88" s="86">
        <f t="shared" ca="1" si="42"/>
        <v>0</v>
      </c>
      <c r="S88" s="86">
        <f t="shared" ca="1" si="42"/>
        <v>0</v>
      </c>
      <c r="T88" s="86">
        <f t="shared" ca="1" si="42"/>
        <v>0</v>
      </c>
      <c r="U88" s="89">
        <f t="shared" ca="1" si="39"/>
        <v>0</v>
      </c>
      <c r="V88" s="86">
        <f t="shared" ca="1" si="38"/>
        <v>0</v>
      </c>
      <c r="W88" s="403" t="str">
        <f ca="1">IF(ISNA(MATCH($A88,'Jam Timer'!A$45:A$69,0)),"",INDIRECT(ADDRESS(MATCH($A88,'Jam Timer'!A$45:A$69,0)+ROW('Jam Timer'!A$44),W$1,,,"Jam Timer")))</f>
        <v/>
      </c>
      <c r="X88" s="403" t="str">
        <f ca="1">IF(OR(W88="",W88=0),"",60*E88/W88)</f>
        <v/>
      </c>
      <c r="Z88" s="403">
        <f>Z86+1</f>
        <v>14</v>
      </c>
      <c r="AA88" s="74">
        <f>IF(ISNA(MATCH($Z88,Score!AL$62:AL$111,0)),"",MATCH($Z88,Score!AL$62:AL$111,0)+ROW(Score!AL$61) )</f>
        <v>88</v>
      </c>
      <c r="AB88" s="74" t="str">
        <f t="shared" ca="1" si="43"/>
        <v>21</v>
      </c>
      <c r="AC88" s="74">
        <f t="shared" ca="1" si="43"/>
        <v>3</v>
      </c>
      <c r="AD88" s="403">
        <f ca="1">IF(AA88="","",SUM(AC88,AC89))</f>
        <v>3</v>
      </c>
      <c r="AE88" s="403">
        <f ca="1">IF(AA88="","",AD88-E88)</f>
        <v>3</v>
      </c>
      <c r="AF88" s="86" t="str">
        <f ca="1">IF($AA88="","",IF(ISBLANK(INDIRECT(ADDRESS($AA88,AF$1,,,"Score"))),"",1))</f>
        <v/>
      </c>
      <c r="AG88" s="86">
        <f ca="1">IF($AA88="","",IF(ISBLANK(INDIRECT(ADDRESS($AA88,AG$1,,,"Score"))),"",1))</f>
        <v>1</v>
      </c>
      <c r="AH88" s="89">
        <f ca="1">IF(AG88=1,AE88,"")</f>
        <v>3</v>
      </c>
      <c r="AI88" s="86">
        <f t="shared" ca="1" si="44"/>
        <v>1</v>
      </c>
      <c r="AJ88" s="86" t="str">
        <f t="shared" ca="1" si="44"/>
        <v/>
      </c>
      <c r="AK88" s="86" t="str">
        <f t="shared" ca="1" si="44"/>
        <v/>
      </c>
      <c r="AL88" s="74">
        <f t="shared" ca="1" si="45"/>
        <v>1</v>
      </c>
      <c r="AM88" s="74">
        <f t="shared" ca="1" si="45"/>
        <v>0</v>
      </c>
      <c r="AN88" s="86">
        <f t="shared" ca="1" si="45"/>
        <v>0</v>
      </c>
      <c r="AO88" s="86">
        <f t="shared" ca="1" si="45"/>
        <v>0</v>
      </c>
      <c r="AP88" s="89">
        <f t="shared" ca="1" si="34"/>
        <v>0</v>
      </c>
      <c r="AQ88" s="86">
        <f t="shared" ca="1" si="45"/>
        <v>0</v>
      </c>
      <c r="AR88" s="86">
        <f t="shared" ca="1" si="45"/>
        <v>0</v>
      </c>
      <c r="AS88" s="86">
        <f t="shared" ca="1" si="45"/>
        <v>0</v>
      </c>
      <c r="AT88" s="89">
        <f t="shared" ca="1" si="40"/>
        <v>0</v>
      </c>
      <c r="AU88" s="86">
        <f t="shared" ca="1" si="36"/>
        <v>0</v>
      </c>
      <c r="AV88" s="403" t="str">
        <f ca="1">W88</f>
        <v/>
      </c>
      <c r="AW88" s="403" t="str">
        <f ca="1">IF(OR(AV88="",AV88=0),"",60*AD88/AV88)</f>
        <v/>
      </c>
    </row>
    <row r="89" spans="1:49">
      <c r="A89" s="1482"/>
      <c r="B89" s="74" t="str">
        <f ca="1">IF($B88="","",IF(INDIRECT(ADDRESS($B88+2,C$1-1,,,"Score"))="SP",$B88+2,""))</f>
        <v/>
      </c>
      <c r="C89" s="705" t="str">
        <f t="shared" ca="1" si="37"/>
        <v/>
      </c>
      <c r="D89" s="74" t="str">
        <f t="shared" ca="1" si="37"/>
        <v/>
      </c>
      <c r="E89" s="403"/>
      <c r="F89" s="403"/>
      <c r="G89" s="86"/>
      <c r="H89" s="91"/>
      <c r="I89" s="89"/>
      <c r="J89" s="86" t="str">
        <f t="shared" ca="1" si="41"/>
        <v/>
      </c>
      <c r="K89" s="86" t="str">
        <f t="shared" ca="1" si="41"/>
        <v/>
      </c>
      <c r="L89" s="86" t="str">
        <f t="shared" ca="1" si="41"/>
        <v/>
      </c>
      <c r="M89" s="74" t="str">
        <f t="shared" ca="1" si="42"/>
        <v/>
      </c>
      <c r="N89" s="74" t="str">
        <f t="shared" ca="1" si="42"/>
        <v/>
      </c>
      <c r="O89" s="86" t="str">
        <f t="shared" ca="1" si="42"/>
        <v/>
      </c>
      <c r="P89" s="86" t="str">
        <f t="shared" ca="1" si="42"/>
        <v/>
      </c>
      <c r="Q89" s="89" t="str">
        <f t="shared" ca="1" si="29"/>
        <v/>
      </c>
      <c r="R89" s="86" t="str">
        <f t="shared" ca="1" si="42"/>
        <v/>
      </c>
      <c r="S89" s="86" t="str">
        <f t="shared" ca="1" si="42"/>
        <v/>
      </c>
      <c r="T89" s="86" t="str">
        <f t="shared" ca="1" si="42"/>
        <v/>
      </c>
      <c r="U89" s="89" t="str">
        <f t="shared" ca="1" si="39"/>
        <v/>
      </c>
      <c r="V89" s="86" t="str">
        <f t="shared" ca="1" si="38"/>
        <v/>
      </c>
      <c r="W89" s="403"/>
      <c r="X89" s="403"/>
      <c r="Z89" s="403"/>
      <c r="AA89" s="74" t="str">
        <f ca="1">IF($AA88="","",IF(INDIRECT(ADDRESS($AA88+2,AB$1-1,,,"Score"))="SP",$AA88+2,""))</f>
        <v/>
      </c>
      <c r="AB89" s="74" t="str">
        <f t="shared" ca="1" si="43"/>
        <v/>
      </c>
      <c r="AC89" s="74" t="str">
        <f t="shared" ca="1" si="43"/>
        <v/>
      </c>
      <c r="AD89" s="403"/>
      <c r="AE89" s="403"/>
      <c r="AF89" s="86"/>
      <c r="AG89" s="91"/>
      <c r="AH89" s="89"/>
      <c r="AI89" s="86" t="str">
        <f t="shared" ca="1" si="44"/>
        <v/>
      </c>
      <c r="AJ89" s="86" t="str">
        <f t="shared" ca="1" si="44"/>
        <v/>
      </c>
      <c r="AK89" s="86" t="str">
        <f t="shared" ca="1" si="44"/>
        <v/>
      </c>
      <c r="AL89" s="74" t="str">
        <f t="shared" ca="1" si="45"/>
        <v/>
      </c>
      <c r="AM89" s="74" t="str">
        <f t="shared" ca="1" si="45"/>
        <v/>
      </c>
      <c r="AN89" s="86" t="str">
        <f t="shared" ca="1" si="45"/>
        <v/>
      </c>
      <c r="AO89" s="86" t="str">
        <f t="shared" ca="1" si="45"/>
        <v/>
      </c>
      <c r="AP89" s="89" t="str">
        <f t="shared" ca="1" si="34"/>
        <v/>
      </c>
      <c r="AQ89" s="86" t="str">
        <f t="shared" ca="1" si="45"/>
        <v/>
      </c>
      <c r="AR89" s="86" t="str">
        <f t="shared" ca="1" si="45"/>
        <v/>
      </c>
      <c r="AS89" s="86" t="str">
        <f t="shared" ca="1" si="45"/>
        <v/>
      </c>
      <c r="AT89" s="89" t="str">
        <f t="shared" ca="1" si="40"/>
        <v/>
      </c>
      <c r="AU89" s="86" t="str">
        <f t="shared" ca="1" si="36"/>
        <v/>
      </c>
      <c r="AV89" s="403"/>
      <c r="AW89" s="403"/>
    </row>
    <row r="90" spans="1:49">
      <c r="A90" s="1483">
        <f>A88+1</f>
        <v>15</v>
      </c>
      <c r="B90" s="70">
        <f>IF(ISNA(MATCH($A90,Score!A$62:A$111,0)),"",MATCH($A90,Score!A$62:A$111,0)+ROW(Score!A$61))</f>
        <v>90</v>
      </c>
      <c r="C90" s="704" t="str">
        <f t="shared" ca="1" si="37"/>
        <v>64</v>
      </c>
      <c r="D90" s="70">
        <f t="shared" ca="1" si="37"/>
        <v>4</v>
      </c>
      <c r="E90" s="402">
        <f ca="1">IF(B90="","",SUM(D90,D91))</f>
        <v>4</v>
      </c>
      <c r="F90" s="402">
        <f ca="1">IF(B90="","",E90-AD90)</f>
        <v>1</v>
      </c>
      <c r="G90" s="87" t="str">
        <f t="shared" ca="1" si="41"/>
        <v/>
      </c>
      <c r="H90" s="87" t="str">
        <f t="shared" ca="1" si="41"/>
        <v/>
      </c>
      <c r="I90" s="85" t="str">
        <f ca="1">IF(H90=1,F90,"")</f>
        <v/>
      </c>
      <c r="J90" s="87" t="str">
        <f t="shared" ca="1" si="41"/>
        <v/>
      </c>
      <c r="K90" s="87" t="str">
        <f t="shared" ca="1" si="41"/>
        <v/>
      </c>
      <c r="L90" s="87" t="str">
        <f t="shared" ca="1" si="41"/>
        <v/>
      </c>
      <c r="M90" s="70">
        <f t="shared" ca="1" si="42"/>
        <v>1</v>
      </c>
      <c r="N90" s="70">
        <f t="shared" ca="1" si="42"/>
        <v>0</v>
      </c>
      <c r="O90" s="87">
        <f t="shared" ca="1" si="42"/>
        <v>0</v>
      </c>
      <c r="P90" s="87">
        <f t="shared" ca="1" si="42"/>
        <v>0</v>
      </c>
      <c r="Q90" s="85">
        <f t="shared" ca="1" si="29"/>
        <v>0</v>
      </c>
      <c r="R90" s="87">
        <f t="shared" ca="1" si="42"/>
        <v>0</v>
      </c>
      <c r="S90" s="87">
        <f t="shared" ca="1" si="42"/>
        <v>0</v>
      </c>
      <c r="T90" s="87">
        <f t="shared" ca="1" si="42"/>
        <v>0</v>
      </c>
      <c r="U90" s="85">
        <f t="shared" ca="1" si="39"/>
        <v>0</v>
      </c>
      <c r="V90" s="87">
        <f t="shared" ca="1" si="38"/>
        <v>0</v>
      </c>
      <c r="W90" s="404" t="str">
        <f ca="1">IF(ISNA(MATCH($A90,'Jam Timer'!A$45:A$69,0)),"",INDIRECT(ADDRESS(MATCH($A90,'Jam Timer'!A$45:A$69,0)+ROW('Jam Timer'!A$44),W$1,,,"Jam Timer")))</f>
        <v/>
      </c>
      <c r="X90" s="404" t="str">
        <f ca="1">IF(OR(W90="",W90=0),"",60*E90/W90)</f>
        <v/>
      </c>
      <c r="Z90" s="402">
        <f>Z88+1</f>
        <v>15</v>
      </c>
      <c r="AA90" s="70">
        <f>IF(ISNA(MATCH($Z90,Score!AL$62:AL$111,0)),"",MATCH($Z90,Score!AL$62:AL$111,0)+ROW(Score!AL$61) )</f>
        <v>90</v>
      </c>
      <c r="AB90" s="70" t="str">
        <f t="shared" ca="1" si="43"/>
        <v>5X5</v>
      </c>
      <c r="AC90" s="70">
        <f t="shared" ca="1" si="43"/>
        <v>3</v>
      </c>
      <c r="AD90" s="402">
        <f ca="1">IF(AA90="","",SUM(AC90,AC91))</f>
        <v>3</v>
      </c>
      <c r="AE90" s="402">
        <f ca="1">IF(AA90="","",AD90-E90)</f>
        <v>-1</v>
      </c>
      <c r="AF90" s="87" t="str">
        <f ca="1">IF($AA90="","",IF(ISBLANK(INDIRECT(ADDRESS($AA90,AF$1,,,"Score"))),"",1))</f>
        <v/>
      </c>
      <c r="AG90" s="87">
        <f ca="1">IF($AA90="","",IF(ISBLANK(INDIRECT(ADDRESS($AA90,AG$1,,,"Score"))),"",1))</f>
        <v>1</v>
      </c>
      <c r="AH90" s="85">
        <f ca="1">IF(AG90=1,AE90,"")</f>
        <v>-1</v>
      </c>
      <c r="AI90" s="87">
        <f t="shared" ca="1" si="44"/>
        <v>1</v>
      </c>
      <c r="AJ90" s="87" t="str">
        <f t="shared" ca="1" si="44"/>
        <v/>
      </c>
      <c r="AK90" s="87" t="str">
        <f t="shared" ca="1" si="44"/>
        <v/>
      </c>
      <c r="AL90" s="70">
        <f t="shared" ca="1" si="45"/>
        <v>1</v>
      </c>
      <c r="AM90" s="70">
        <f t="shared" ca="1" si="45"/>
        <v>0</v>
      </c>
      <c r="AN90" s="87">
        <f t="shared" ca="1" si="45"/>
        <v>0</v>
      </c>
      <c r="AO90" s="87">
        <f t="shared" ca="1" si="45"/>
        <v>0</v>
      </c>
      <c r="AP90" s="85">
        <f t="shared" ca="1" si="34"/>
        <v>0</v>
      </c>
      <c r="AQ90" s="87">
        <f t="shared" ca="1" si="45"/>
        <v>0</v>
      </c>
      <c r="AR90" s="87">
        <f t="shared" ca="1" si="45"/>
        <v>0</v>
      </c>
      <c r="AS90" s="87">
        <f t="shared" ca="1" si="45"/>
        <v>0</v>
      </c>
      <c r="AT90" s="85">
        <f t="shared" ca="1" si="40"/>
        <v>0</v>
      </c>
      <c r="AU90" s="87">
        <f t="shared" ca="1" si="36"/>
        <v>0</v>
      </c>
      <c r="AV90" s="404" t="str">
        <f ca="1">W90</f>
        <v/>
      </c>
      <c r="AW90" s="404" t="str">
        <f ca="1">IF(OR(AV90="",AV90=0),"",60*AD90/AV90)</f>
        <v/>
      </c>
    </row>
    <row r="91" spans="1:49">
      <c r="A91" s="1483"/>
      <c r="B91" s="70" t="str">
        <f ca="1">IF($B90="","",IF(INDIRECT(ADDRESS($B90+2,C$1-1,,,"Score"))="SP",$B90+2,""))</f>
        <v/>
      </c>
      <c r="C91" s="704" t="str">
        <f t="shared" ca="1" si="37"/>
        <v/>
      </c>
      <c r="D91" s="70" t="str">
        <f t="shared" ca="1" si="37"/>
        <v/>
      </c>
      <c r="E91" s="402"/>
      <c r="F91" s="402"/>
      <c r="G91" s="87"/>
      <c r="H91" s="87"/>
      <c r="I91" s="85"/>
      <c r="J91" s="87" t="str">
        <f t="shared" ca="1" si="41"/>
        <v/>
      </c>
      <c r="K91" s="87" t="str">
        <f t="shared" ca="1" si="41"/>
        <v/>
      </c>
      <c r="L91" s="87" t="str">
        <f t="shared" ca="1" si="41"/>
        <v/>
      </c>
      <c r="M91" s="70" t="str">
        <f t="shared" ca="1" si="42"/>
        <v/>
      </c>
      <c r="N91" s="70" t="str">
        <f t="shared" ca="1" si="42"/>
        <v/>
      </c>
      <c r="O91" s="87" t="str">
        <f t="shared" ca="1" si="42"/>
        <v/>
      </c>
      <c r="P91" s="87" t="str">
        <f t="shared" ca="1" si="42"/>
        <v/>
      </c>
      <c r="Q91" s="85" t="str">
        <f t="shared" ca="1" si="29"/>
        <v/>
      </c>
      <c r="R91" s="87" t="str">
        <f t="shared" ca="1" si="42"/>
        <v/>
      </c>
      <c r="S91" s="87" t="str">
        <f t="shared" ca="1" si="42"/>
        <v/>
      </c>
      <c r="T91" s="87" t="str">
        <f t="shared" ca="1" si="42"/>
        <v/>
      </c>
      <c r="U91" s="85" t="str">
        <f t="shared" ca="1" si="39"/>
        <v/>
      </c>
      <c r="V91" s="87" t="str">
        <f t="shared" ca="1" si="38"/>
        <v/>
      </c>
      <c r="W91" s="404"/>
      <c r="X91" s="404"/>
      <c r="Z91" s="402"/>
      <c r="AA91" s="70" t="str">
        <f ca="1">IF($AA90="","",IF(INDIRECT(ADDRESS($AA90+2,AB$1-1,,,"Score"))="SP",$AA90+2,""))</f>
        <v/>
      </c>
      <c r="AB91" s="70" t="str">
        <f t="shared" ca="1" si="43"/>
        <v/>
      </c>
      <c r="AC91" s="70" t="str">
        <f t="shared" ca="1" si="43"/>
        <v/>
      </c>
      <c r="AD91" s="402"/>
      <c r="AE91" s="402"/>
      <c r="AF91" s="87"/>
      <c r="AG91" s="87"/>
      <c r="AH91" s="85"/>
      <c r="AI91" s="87" t="str">
        <f t="shared" ca="1" si="44"/>
        <v/>
      </c>
      <c r="AJ91" s="87" t="str">
        <f t="shared" ca="1" si="44"/>
        <v/>
      </c>
      <c r="AK91" s="87" t="str">
        <f t="shared" ca="1" si="44"/>
        <v/>
      </c>
      <c r="AL91" s="70" t="str">
        <f t="shared" ca="1" si="45"/>
        <v/>
      </c>
      <c r="AM91" s="70" t="str">
        <f t="shared" ca="1" si="45"/>
        <v/>
      </c>
      <c r="AN91" s="87" t="str">
        <f t="shared" ca="1" si="45"/>
        <v/>
      </c>
      <c r="AO91" s="87" t="str">
        <f t="shared" ca="1" si="45"/>
        <v/>
      </c>
      <c r="AP91" s="85" t="str">
        <f t="shared" ca="1" si="34"/>
        <v/>
      </c>
      <c r="AQ91" s="87" t="str">
        <f t="shared" ca="1" si="45"/>
        <v/>
      </c>
      <c r="AR91" s="87" t="str">
        <f t="shared" ca="1" si="45"/>
        <v/>
      </c>
      <c r="AS91" s="87" t="str">
        <f t="shared" ca="1" si="45"/>
        <v/>
      </c>
      <c r="AT91" s="85" t="str">
        <f t="shared" ca="1" si="40"/>
        <v/>
      </c>
      <c r="AU91" s="87" t="str">
        <f t="shared" ca="1" si="36"/>
        <v/>
      </c>
      <c r="AV91" s="404"/>
      <c r="AW91" s="404"/>
    </row>
    <row r="92" spans="1:49">
      <c r="A92" s="1482">
        <f>A90+1</f>
        <v>16</v>
      </c>
      <c r="B92" s="74">
        <f>IF(ISNA(MATCH($A92,Score!A$62:A$111,0)),"",MATCH($A92,Score!A$62:A$111,0)+ROW(Score!A$61))</f>
        <v>92</v>
      </c>
      <c r="C92" s="705" t="str">
        <f t="shared" ca="1" si="37"/>
        <v>4CE</v>
      </c>
      <c r="D92" s="74">
        <f t="shared" ca="1" si="37"/>
        <v>4</v>
      </c>
      <c r="E92" s="403">
        <f ca="1">IF(B92="","",SUM(D92,D93))</f>
        <v>4</v>
      </c>
      <c r="F92" s="403">
        <f ca="1">IF(B92="","",E92-AD92)</f>
        <v>4</v>
      </c>
      <c r="G92" s="86">
        <f ca="1">IF($B92="","",IF(ISBLANK(INDIRECT(ADDRESS($B92,G$1,,,"Score"))),"",1))</f>
        <v>1</v>
      </c>
      <c r="H92" s="86" t="str">
        <f ca="1">IF($B92="","",IF(ISBLANK(INDIRECT(ADDRESS($B92,H$1,,,"Score"))),"",1))</f>
        <v/>
      </c>
      <c r="I92" s="89" t="str">
        <f ca="1">IF(H92=1,F92,"")</f>
        <v/>
      </c>
      <c r="J92" s="86" t="str">
        <f t="shared" ca="1" si="41"/>
        <v/>
      </c>
      <c r="K92" s="86" t="str">
        <f t="shared" ca="1" si="41"/>
        <v/>
      </c>
      <c r="L92" s="86" t="str">
        <f t="shared" ca="1" si="41"/>
        <v/>
      </c>
      <c r="M92" s="74">
        <f t="shared" ca="1" si="42"/>
        <v>1</v>
      </c>
      <c r="N92" s="74">
        <f t="shared" ca="1" si="42"/>
        <v>0</v>
      </c>
      <c r="O92" s="86">
        <f t="shared" ca="1" si="42"/>
        <v>0</v>
      </c>
      <c r="P92" s="86">
        <f t="shared" ca="1" si="42"/>
        <v>0</v>
      </c>
      <c r="Q92" s="89">
        <f t="shared" ca="1" si="29"/>
        <v>0</v>
      </c>
      <c r="R92" s="86">
        <f t="shared" ca="1" si="42"/>
        <v>0</v>
      </c>
      <c r="S92" s="86">
        <f t="shared" ca="1" si="42"/>
        <v>0</v>
      </c>
      <c r="T92" s="86">
        <f t="shared" ca="1" si="42"/>
        <v>0</v>
      </c>
      <c r="U92" s="89">
        <f t="shared" ca="1" si="39"/>
        <v>0</v>
      </c>
      <c r="V92" s="86">
        <f t="shared" ca="1" si="38"/>
        <v>0</v>
      </c>
      <c r="W92" s="403" t="str">
        <f ca="1">IF(ISNA(MATCH($A92,'Jam Timer'!A$45:A$69,0)),"",INDIRECT(ADDRESS(MATCH($A92,'Jam Timer'!A$45:A$69,0)+ROW('Jam Timer'!A$44),W$1,,,"Jam Timer")))</f>
        <v/>
      </c>
      <c r="X92" s="403" t="str">
        <f ca="1">IF(OR(W92="",W92=0),"",60*E92/W92)</f>
        <v/>
      </c>
      <c r="Z92" s="403">
        <f>Z90+1</f>
        <v>16</v>
      </c>
      <c r="AA92" s="74">
        <f>IF(ISNA(MATCH($Z92,Score!AL$62:AL$111,0)),"",MATCH($Z92,Score!AL$62:AL$111,0)+ROW(Score!AL$61) )</f>
        <v>92</v>
      </c>
      <c r="AB92" s="74" t="str">
        <f t="shared" ca="1" si="43"/>
        <v>21</v>
      </c>
      <c r="AC92" s="74">
        <f t="shared" ca="1" si="43"/>
        <v>0</v>
      </c>
      <c r="AD92" s="403">
        <f ca="1">IF(AA92="","",SUM(AC92,AC93))</f>
        <v>0</v>
      </c>
      <c r="AE92" s="403">
        <f ca="1">IF(AA92="","",AD92-E92)</f>
        <v>-4</v>
      </c>
      <c r="AF92" s="86" t="str">
        <f ca="1">IF($AA92="","",IF(ISBLANK(INDIRECT(ADDRESS($AA92,AF$1,,,"Score"))),"",1))</f>
        <v/>
      </c>
      <c r="AG92" s="86">
        <f ca="1">IF($AA92="","",IF(ISBLANK(INDIRECT(ADDRESS($AA92,AG$1,,,"Score"))),"",1))</f>
        <v>1</v>
      </c>
      <c r="AH92" s="89">
        <f ca="1">IF(AG92=1,AE92,"")</f>
        <v>-4</v>
      </c>
      <c r="AI92" s="86">
        <f t="shared" ca="1" si="44"/>
        <v>1</v>
      </c>
      <c r="AJ92" s="86" t="str">
        <f t="shared" ca="1" si="44"/>
        <v/>
      </c>
      <c r="AK92" s="86" t="str">
        <f t="shared" ca="1" si="44"/>
        <v/>
      </c>
      <c r="AL92" s="74">
        <f t="shared" ca="1" si="45"/>
        <v>1</v>
      </c>
      <c r="AM92" s="74">
        <f t="shared" ca="1" si="45"/>
        <v>0</v>
      </c>
      <c r="AN92" s="86">
        <f t="shared" ca="1" si="45"/>
        <v>0</v>
      </c>
      <c r="AO92" s="86">
        <f t="shared" ca="1" si="45"/>
        <v>0</v>
      </c>
      <c r="AP92" s="89">
        <f t="shared" ca="1" si="34"/>
        <v>0</v>
      </c>
      <c r="AQ92" s="86">
        <f t="shared" ca="1" si="45"/>
        <v>0</v>
      </c>
      <c r="AR92" s="86">
        <f t="shared" ca="1" si="45"/>
        <v>0</v>
      </c>
      <c r="AS92" s="86">
        <f t="shared" ca="1" si="45"/>
        <v>0</v>
      </c>
      <c r="AT92" s="89">
        <f t="shared" ca="1" si="40"/>
        <v>0</v>
      </c>
      <c r="AU92" s="86">
        <f t="shared" ca="1" si="36"/>
        <v>0</v>
      </c>
      <c r="AV92" s="403" t="str">
        <f ca="1">W92</f>
        <v/>
      </c>
      <c r="AW92" s="403" t="str">
        <f ca="1">IF(OR(AV92="",AV92=0),"",60*AD92/AV92)</f>
        <v/>
      </c>
    </row>
    <row r="93" spans="1:49">
      <c r="A93" s="1482"/>
      <c r="B93" s="74" t="str">
        <f ca="1">IF($B92="","",IF(INDIRECT(ADDRESS($B92+2,C$1-1,,,"Score"))="SP",$B92+2,""))</f>
        <v/>
      </c>
      <c r="C93" s="705" t="str">
        <f t="shared" ca="1" si="37"/>
        <v/>
      </c>
      <c r="D93" s="74" t="str">
        <f t="shared" ca="1" si="37"/>
        <v/>
      </c>
      <c r="E93" s="403"/>
      <c r="F93" s="403"/>
      <c r="G93" s="86"/>
      <c r="H93" s="91"/>
      <c r="I93" s="89"/>
      <c r="J93" s="86" t="str">
        <f t="shared" ca="1" si="41"/>
        <v/>
      </c>
      <c r="K93" s="86" t="str">
        <f t="shared" ca="1" si="41"/>
        <v/>
      </c>
      <c r="L93" s="86" t="str">
        <f t="shared" ca="1" si="41"/>
        <v/>
      </c>
      <c r="M93" s="74" t="str">
        <f t="shared" ca="1" si="42"/>
        <v/>
      </c>
      <c r="N93" s="74" t="str">
        <f t="shared" ca="1" si="42"/>
        <v/>
      </c>
      <c r="O93" s="86" t="str">
        <f t="shared" ca="1" si="42"/>
        <v/>
      </c>
      <c r="P93" s="86" t="str">
        <f t="shared" ca="1" si="42"/>
        <v/>
      </c>
      <c r="Q93" s="89" t="str">
        <f t="shared" ca="1" si="29"/>
        <v/>
      </c>
      <c r="R93" s="86" t="str">
        <f t="shared" ca="1" si="42"/>
        <v/>
      </c>
      <c r="S93" s="86" t="str">
        <f t="shared" ca="1" si="42"/>
        <v/>
      </c>
      <c r="T93" s="86" t="str">
        <f t="shared" ca="1" si="42"/>
        <v/>
      </c>
      <c r="U93" s="89" t="str">
        <f t="shared" ca="1" si="39"/>
        <v/>
      </c>
      <c r="V93" s="86" t="str">
        <f t="shared" ca="1" si="38"/>
        <v/>
      </c>
      <c r="W93" s="403"/>
      <c r="X93" s="403"/>
      <c r="Z93" s="403"/>
      <c r="AA93" s="74" t="str">
        <f ca="1">IF($AA92="","",IF(INDIRECT(ADDRESS($AA92+2,AB$1-1,,,"Score"))="SP",$AA92+2,""))</f>
        <v/>
      </c>
      <c r="AB93" s="74" t="str">
        <f t="shared" ca="1" si="43"/>
        <v/>
      </c>
      <c r="AC93" s="74" t="str">
        <f t="shared" ca="1" si="43"/>
        <v/>
      </c>
      <c r="AD93" s="403"/>
      <c r="AE93" s="403"/>
      <c r="AF93" s="86"/>
      <c r="AG93" s="91"/>
      <c r="AH93" s="89"/>
      <c r="AI93" s="86" t="str">
        <f t="shared" ca="1" si="44"/>
        <v/>
      </c>
      <c r="AJ93" s="86" t="str">
        <f t="shared" ca="1" si="44"/>
        <v/>
      </c>
      <c r="AK93" s="86" t="str">
        <f t="shared" ca="1" si="44"/>
        <v/>
      </c>
      <c r="AL93" s="74" t="str">
        <f t="shared" ca="1" si="45"/>
        <v/>
      </c>
      <c r="AM93" s="74" t="str">
        <f t="shared" ca="1" si="45"/>
        <v/>
      </c>
      <c r="AN93" s="86" t="str">
        <f t="shared" ca="1" si="45"/>
        <v/>
      </c>
      <c r="AO93" s="86" t="str">
        <f t="shared" ca="1" si="45"/>
        <v/>
      </c>
      <c r="AP93" s="89" t="str">
        <f t="shared" ca="1" si="34"/>
        <v/>
      </c>
      <c r="AQ93" s="86" t="str">
        <f t="shared" ca="1" si="45"/>
        <v/>
      </c>
      <c r="AR93" s="86" t="str">
        <f t="shared" ca="1" si="45"/>
        <v/>
      </c>
      <c r="AS93" s="86" t="str">
        <f t="shared" ca="1" si="45"/>
        <v/>
      </c>
      <c r="AT93" s="89" t="str">
        <f t="shared" ca="1" si="40"/>
        <v/>
      </c>
      <c r="AU93" s="86" t="str">
        <f t="shared" ca="1" si="36"/>
        <v/>
      </c>
      <c r="AV93" s="403"/>
      <c r="AW93" s="403"/>
    </row>
    <row r="94" spans="1:49">
      <c r="A94" s="1483">
        <f>A92+1</f>
        <v>17</v>
      </c>
      <c r="B94" s="70">
        <f>IF(ISNA(MATCH($A94,Score!A$62:A$111,0)),"",MATCH($A94,Score!A$62:A$111,0)+ROW(Score!A$61))</f>
        <v>94</v>
      </c>
      <c r="C94" s="704" t="str">
        <f t="shared" ca="1" si="37"/>
        <v>88</v>
      </c>
      <c r="D94" s="70">
        <f t="shared" ca="1" si="37"/>
        <v>7</v>
      </c>
      <c r="E94" s="402">
        <f ca="1">IF(B94="","",SUM(D94,D95))</f>
        <v>7</v>
      </c>
      <c r="F94" s="402">
        <f ca="1">IF(B94="","",E94-AD94)</f>
        <v>7</v>
      </c>
      <c r="G94" s="87">
        <f t="shared" ca="1" si="41"/>
        <v>1</v>
      </c>
      <c r="H94" s="87" t="str">
        <f t="shared" ca="1" si="41"/>
        <v/>
      </c>
      <c r="I94" s="85" t="str">
        <f ca="1">IF(H94=1,F94,"")</f>
        <v/>
      </c>
      <c r="J94" s="87" t="str">
        <f t="shared" ca="1" si="41"/>
        <v/>
      </c>
      <c r="K94" s="87" t="str">
        <f t="shared" ca="1" si="41"/>
        <v/>
      </c>
      <c r="L94" s="87" t="str">
        <f t="shared" ca="1" si="41"/>
        <v/>
      </c>
      <c r="M94" s="70">
        <f t="shared" ca="1" si="42"/>
        <v>2</v>
      </c>
      <c r="N94" s="70">
        <f t="shared" ca="1" si="42"/>
        <v>0</v>
      </c>
      <c r="O94" s="87">
        <f t="shared" ca="1" si="42"/>
        <v>0</v>
      </c>
      <c r="P94" s="87">
        <f t="shared" ca="1" si="42"/>
        <v>0</v>
      </c>
      <c r="Q94" s="85">
        <f t="shared" ca="1" si="29"/>
        <v>0</v>
      </c>
      <c r="R94" s="87">
        <f t="shared" ca="1" si="42"/>
        <v>0</v>
      </c>
      <c r="S94" s="87">
        <f t="shared" ca="1" si="42"/>
        <v>0</v>
      </c>
      <c r="T94" s="87">
        <f t="shared" ca="1" si="42"/>
        <v>0</v>
      </c>
      <c r="U94" s="85">
        <f t="shared" ca="1" si="39"/>
        <v>0</v>
      </c>
      <c r="V94" s="87">
        <f t="shared" ca="1" si="38"/>
        <v>0</v>
      </c>
      <c r="W94" s="404" t="str">
        <f ca="1">IF(ISNA(MATCH($A94,'Jam Timer'!A$45:A$69,0)),"",INDIRECT(ADDRESS(MATCH($A94,'Jam Timer'!A$45:A$69,0)+ROW('Jam Timer'!A$44),W$1,,,"Jam Timer")))</f>
        <v/>
      </c>
      <c r="X94" s="404" t="str">
        <f ca="1">IF(OR(W94="",W94=0),"",60*E94/W94)</f>
        <v/>
      </c>
      <c r="Z94" s="402">
        <f>Z92+1</f>
        <v>17</v>
      </c>
      <c r="AA94" s="70">
        <f>IF(ISNA(MATCH($Z94,Score!AL$62:AL$111,0)),"",MATCH($Z94,Score!AL$62:AL$111,0)+ROW(Score!AL$61) )</f>
        <v>94</v>
      </c>
      <c r="AB94" s="70" t="str">
        <f t="shared" ca="1" si="43"/>
        <v>H1</v>
      </c>
      <c r="AC94" s="70">
        <f t="shared" ca="1" si="43"/>
        <v>0</v>
      </c>
      <c r="AD94" s="402">
        <f ca="1">IF(AA94="","",SUM(AC94,AC95))</f>
        <v>0</v>
      </c>
      <c r="AE94" s="402">
        <f ca="1">IF(AA94="","",AD94-E94)</f>
        <v>-7</v>
      </c>
      <c r="AF94" s="87" t="str">
        <f ca="1">IF($AA94="","",IF(ISBLANK(INDIRECT(ADDRESS($AA94,AF$1,,,"Score"))),"",1))</f>
        <v/>
      </c>
      <c r="AG94" s="87" t="str">
        <f ca="1">IF($AA94="","",IF(ISBLANK(INDIRECT(ADDRESS($AA94,AG$1,,,"Score"))),"",1))</f>
        <v/>
      </c>
      <c r="AH94" s="85" t="str">
        <f ca="1">IF(AG94=1,AE94,"")</f>
        <v/>
      </c>
      <c r="AI94" s="87" t="str">
        <f t="shared" ca="1" si="44"/>
        <v/>
      </c>
      <c r="AJ94" s="87" t="str">
        <f t="shared" ca="1" si="44"/>
        <v/>
      </c>
      <c r="AK94" s="87">
        <f t="shared" ca="1" si="44"/>
        <v>1</v>
      </c>
      <c r="AL94" s="70">
        <f t="shared" ca="1" si="45"/>
        <v>0</v>
      </c>
      <c r="AM94" s="70">
        <f t="shared" ca="1" si="45"/>
        <v>0</v>
      </c>
      <c r="AN94" s="87">
        <f t="shared" ca="1" si="45"/>
        <v>0</v>
      </c>
      <c r="AO94" s="87">
        <f t="shared" ca="1" si="45"/>
        <v>0</v>
      </c>
      <c r="AP94" s="85">
        <f t="shared" ca="1" si="34"/>
        <v>0</v>
      </c>
      <c r="AQ94" s="87">
        <f t="shared" ca="1" si="45"/>
        <v>0</v>
      </c>
      <c r="AR94" s="87">
        <f t="shared" ca="1" si="45"/>
        <v>0</v>
      </c>
      <c r="AS94" s="87">
        <f t="shared" ca="1" si="45"/>
        <v>0</v>
      </c>
      <c r="AT94" s="85">
        <f t="shared" ca="1" si="40"/>
        <v>0</v>
      </c>
      <c r="AU94" s="87" t="str">
        <f t="shared" ca="1" si="36"/>
        <v/>
      </c>
      <c r="AV94" s="404" t="str">
        <f ca="1">W94</f>
        <v/>
      </c>
      <c r="AW94" s="404" t="str">
        <f ca="1">IF(OR(AV94="",AV94=0),"",60*AD94/AV94)</f>
        <v/>
      </c>
    </row>
    <row r="95" spans="1:49">
      <c r="A95" s="1483"/>
      <c r="B95" s="70" t="str">
        <f ca="1">IF($B94="","",IF(INDIRECT(ADDRESS($B94+2,C$1-1,,,"Score"))="SP",$B94+2,""))</f>
        <v/>
      </c>
      <c r="C95" s="704" t="str">
        <f t="shared" ca="1" si="37"/>
        <v/>
      </c>
      <c r="D95" s="70" t="str">
        <f t="shared" ca="1" si="37"/>
        <v/>
      </c>
      <c r="E95" s="402"/>
      <c r="F95" s="402"/>
      <c r="G95" s="87"/>
      <c r="H95" s="87"/>
      <c r="I95" s="85"/>
      <c r="J95" s="87" t="str">
        <f t="shared" ca="1" si="41"/>
        <v/>
      </c>
      <c r="K95" s="87" t="str">
        <f t="shared" ca="1" si="41"/>
        <v/>
      </c>
      <c r="L95" s="87" t="str">
        <f t="shared" ca="1" si="41"/>
        <v/>
      </c>
      <c r="M95" s="70" t="str">
        <f t="shared" ca="1" si="42"/>
        <v/>
      </c>
      <c r="N95" s="70" t="str">
        <f t="shared" ca="1" si="42"/>
        <v/>
      </c>
      <c r="O95" s="87" t="str">
        <f t="shared" ca="1" si="42"/>
        <v/>
      </c>
      <c r="P95" s="87" t="str">
        <f t="shared" ca="1" si="42"/>
        <v/>
      </c>
      <c r="Q95" s="85" t="str">
        <f t="shared" ca="1" si="29"/>
        <v/>
      </c>
      <c r="R95" s="87" t="str">
        <f t="shared" ca="1" si="42"/>
        <v/>
      </c>
      <c r="S95" s="87" t="str">
        <f t="shared" ca="1" si="42"/>
        <v/>
      </c>
      <c r="T95" s="87" t="str">
        <f t="shared" ca="1" si="42"/>
        <v/>
      </c>
      <c r="U95" s="85" t="str">
        <f t="shared" ca="1" si="39"/>
        <v/>
      </c>
      <c r="V95" s="87" t="str">
        <f t="shared" ca="1" si="38"/>
        <v/>
      </c>
      <c r="W95" s="404"/>
      <c r="X95" s="404"/>
      <c r="Z95" s="402"/>
      <c r="AA95" s="70" t="str">
        <f ca="1">IF($AA94="","",IF(INDIRECT(ADDRESS($AA94+2,AB$1-1,,,"Score"))="SP",$AA94+2,""))</f>
        <v/>
      </c>
      <c r="AB95" s="70" t="str">
        <f t="shared" ca="1" si="43"/>
        <v/>
      </c>
      <c r="AC95" s="70" t="str">
        <f t="shared" ca="1" si="43"/>
        <v/>
      </c>
      <c r="AD95" s="402"/>
      <c r="AE95" s="402"/>
      <c r="AF95" s="87"/>
      <c r="AG95" s="87"/>
      <c r="AH95" s="85"/>
      <c r="AI95" s="87" t="str">
        <f t="shared" ca="1" si="44"/>
        <v/>
      </c>
      <c r="AJ95" s="87" t="str">
        <f t="shared" ca="1" si="44"/>
        <v/>
      </c>
      <c r="AK95" s="87" t="str">
        <f t="shared" ca="1" si="44"/>
        <v/>
      </c>
      <c r="AL95" s="70" t="str">
        <f t="shared" ca="1" si="45"/>
        <v/>
      </c>
      <c r="AM95" s="70" t="str">
        <f t="shared" ca="1" si="45"/>
        <v/>
      </c>
      <c r="AN95" s="87" t="str">
        <f t="shared" ca="1" si="45"/>
        <v/>
      </c>
      <c r="AO95" s="87" t="str">
        <f t="shared" ca="1" si="45"/>
        <v/>
      </c>
      <c r="AP95" s="85" t="str">
        <f t="shared" ca="1" si="34"/>
        <v/>
      </c>
      <c r="AQ95" s="87" t="str">
        <f t="shared" ca="1" si="45"/>
        <v/>
      </c>
      <c r="AR95" s="87" t="str">
        <f t="shared" ca="1" si="45"/>
        <v/>
      </c>
      <c r="AS95" s="87" t="str">
        <f t="shared" ca="1" si="45"/>
        <v/>
      </c>
      <c r="AT95" s="85" t="str">
        <f t="shared" ca="1" si="40"/>
        <v/>
      </c>
      <c r="AU95" s="87" t="str">
        <f t="shared" ca="1" si="36"/>
        <v/>
      </c>
      <c r="AV95" s="404"/>
      <c r="AW95" s="404"/>
    </row>
    <row r="96" spans="1:49">
      <c r="A96" s="1482">
        <f>A94+1</f>
        <v>18</v>
      </c>
      <c r="B96" s="74">
        <f>IF(ISNA(MATCH($A96,Score!A$62:A$111,0)),"",MATCH($A96,Score!A$62:A$111,0)+ROW(Score!A$61))</f>
        <v>96</v>
      </c>
      <c r="C96" s="705" t="str">
        <f t="shared" ca="1" si="37"/>
        <v>64</v>
      </c>
      <c r="D96" s="74">
        <f t="shared" ca="1" si="37"/>
        <v>1</v>
      </c>
      <c r="E96" s="403">
        <f ca="1">IF(B96="","",SUM(D96,D97))</f>
        <v>1</v>
      </c>
      <c r="F96" s="403">
        <f ca="1">IF(B96="","",E96-AD96)</f>
        <v>1</v>
      </c>
      <c r="G96" s="86" t="str">
        <f ca="1">IF($B96="","",IF(ISBLANK(INDIRECT(ADDRESS($B96,G$1,,,"Score"))),"",1))</f>
        <v/>
      </c>
      <c r="H96" s="86" t="str">
        <f ca="1">IF($B96="","",IF(ISBLANK(INDIRECT(ADDRESS($B96,H$1,,,"Score"))),"",1))</f>
        <v/>
      </c>
      <c r="I96" s="89" t="str">
        <f ca="1">IF(H96=1,F96,"")</f>
        <v/>
      </c>
      <c r="J96" s="86" t="str">
        <f t="shared" ca="1" si="41"/>
        <v/>
      </c>
      <c r="K96" s="86" t="str">
        <f t="shared" ca="1" si="41"/>
        <v/>
      </c>
      <c r="L96" s="86" t="str">
        <f t="shared" ca="1" si="41"/>
        <v/>
      </c>
      <c r="M96" s="74">
        <f t="shared" ca="1" si="42"/>
        <v>1</v>
      </c>
      <c r="N96" s="74">
        <f t="shared" ca="1" si="42"/>
        <v>0</v>
      </c>
      <c r="O96" s="86">
        <f t="shared" ca="1" si="42"/>
        <v>0</v>
      </c>
      <c r="P96" s="86">
        <f t="shared" ca="1" si="42"/>
        <v>0</v>
      </c>
      <c r="Q96" s="89">
        <f t="shared" ca="1" si="29"/>
        <v>0</v>
      </c>
      <c r="R96" s="86">
        <f t="shared" ca="1" si="42"/>
        <v>0</v>
      </c>
      <c r="S96" s="86">
        <f t="shared" ca="1" si="42"/>
        <v>0</v>
      </c>
      <c r="T96" s="86">
        <f t="shared" ca="1" si="42"/>
        <v>0</v>
      </c>
      <c r="U96" s="89">
        <f t="shared" ca="1" si="39"/>
        <v>0</v>
      </c>
      <c r="V96" s="86">
        <f t="shared" ca="1" si="38"/>
        <v>0</v>
      </c>
      <c r="W96" s="403" t="str">
        <f ca="1">IF(ISNA(MATCH($A96,'Jam Timer'!A$45:A$69,0)),"",INDIRECT(ADDRESS(MATCH($A96,'Jam Timer'!A$45:A$69,0)+ROW('Jam Timer'!A$44),W$1,,,"Jam Timer")))</f>
        <v/>
      </c>
      <c r="X96" s="403" t="str">
        <f ca="1">IF(OR(W96="",W96=0),"",60*E96/W96)</f>
        <v/>
      </c>
      <c r="Z96" s="403">
        <f>Z94+1</f>
        <v>18</v>
      </c>
      <c r="AA96" s="74">
        <f>IF(ISNA(MATCH($Z96,Score!AL$62:AL$111,0)),"",MATCH($Z96,Score!AL$62:AL$111,0)+ROW(Score!AL$61) )</f>
        <v>96</v>
      </c>
      <c r="AB96" s="74" t="str">
        <f t="shared" ca="1" si="43"/>
        <v>5X5</v>
      </c>
      <c r="AC96" s="74">
        <f t="shared" ca="1" si="43"/>
        <v>0</v>
      </c>
      <c r="AD96" s="403">
        <f ca="1">IF(AA96="","",SUM(AC96,AC97))</f>
        <v>0</v>
      </c>
      <c r="AE96" s="403">
        <f ca="1">IF(AA96="","",AD96-E96)</f>
        <v>-1</v>
      </c>
      <c r="AF96" s="86" t="str">
        <f ca="1">IF($AA96="","",IF(ISBLANK(INDIRECT(ADDRESS($AA96,AF$1,,,"Score"))),"",1))</f>
        <v/>
      </c>
      <c r="AG96" s="86">
        <f ca="1">IF($AA96="","",IF(ISBLANK(INDIRECT(ADDRESS($AA96,AG$1,,,"Score"))),"",1))</f>
        <v>1</v>
      </c>
      <c r="AH96" s="89">
        <f ca="1">IF(AG96=1,AE96,"")</f>
        <v>-1</v>
      </c>
      <c r="AI96" s="86" t="str">
        <f t="shared" ca="1" si="44"/>
        <v/>
      </c>
      <c r="AJ96" s="86" t="str">
        <f t="shared" ca="1" si="44"/>
        <v/>
      </c>
      <c r="AK96" s="86" t="str">
        <f t="shared" ca="1" si="44"/>
        <v/>
      </c>
      <c r="AL96" s="74">
        <f t="shared" ca="1" si="45"/>
        <v>1</v>
      </c>
      <c r="AM96" s="74">
        <f t="shared" ca="1" si="45"/>
        <v>0</v>
      </c>
      <c r="AN96" s="86">
        <f t="shared" ca="1" si="45"/>
        <v>0</v>
      </c>
      <c r="AO96" s="86">
        <f t="shared" ca="1" si="45"/>
        <v>0</v>
      </c>
      <c r="AP96" s="89">
        <f t="shared" ca="1" si="34"/>
        <v>0</v>
      </c>
      <c r="AQ96" s="86">
        <f t="shared" ca="1" si="45"/>
        <v>0</v>
      </c>
      <c r="AR96" s="86">
        <f t="shared" ca="1" si="45"/>
        <v>0</v>
      </c>
      <c r="AS96" s="86">
        <f t="shared" ca="1" si="45"/>
        <v>0</v>
      </c>
      <c r="AT96" s="89">
        <f t="shared" ca="1" si="40"/>
        <v>0</v>
      </c>
      <c r="AU96" s="86">
        <f t="shared" ca="1" si="36"/>
        <v>0</v>
      </c>
      <c r="AV96" s="403" t="str">
        <f ca="1">W96</f>
        <v/>
      </c>
      <c r="AW96" s="403" t="str">
        <f ca="1">IF(OR(AV96="",AV96=0),"",60*AD96/AV96)</f>
        <v/>
      </c>
    </row>
    <row r="97" spans="1:49">
      <c r="A97" s="1482"/>
      <c r="B97" s="74" t="str">
        <f ca="1">IF($B96="","",IF(INDIRECT(ADDRESS($B96+2,C$1-1,,,"Score"))="SP",$B96+2,""))</f>
        <v/>
      </c>
      <c r="C97" s="705" t="str">
        <f t="shared" ca="1" si="37"/>
        <v/>
      </c>
      <c r="D97" s="74" t="str">
        <f t="shared" ca="1" si="37"/>
        <v/>
      </c>
      <c r="E97" s="403"/>
      <c r="F97" s="403"/>
      <c r="G97" s="86"/>
      <c r="H97" s="91"/>
      <c r="I97" s="89"/>
      <c r="J97" s="86" t="str">
        <f t="shared" ca="1" si="41"/>
        <v/>
      </c>
      <c r="K97" s="86" t="str">
        <f t="shared" ca="1" si="41"/>
        <v/>
      </c>
      <c r="L97" s="86" t="str">
        <f t="shared" ca="1" si="41"/>
        <v/>
      </c>
      <c r="M97" s="74" t="str">
        <f t="shared" ca="1" si="42"/>
        <v/>
      </c>
      <c r="N97" s="74" t="str">
        <f t="shared" ca="1" si="42"/>
        <v/>
      </c>
      <c r="O97" s="86" t="str">
        <f t="shared" ca="1" si="42"/>
        <v/>
      </c>
      <c r="P97" s="86" t="str">
        <f t="shared" ca="1" si="42"/>
        <v/>
      </c>
      <c r="Q97" s="89" t="str">
        <f t="shared" ca="1" si="29"/>
        <v/>
      </c>
      <c r="R97" s="86" t="str">
        <f t="shared" ca="1" si="42"/>
        <v/>
      </c>
      <c r="S97" s="86" t="str">
        <f t="shared" ca="1" si="42"/>
        <v/>
      </c>
      <c r="T97" s="86" t="str">
        <f t="shared" ca="1" si="42"/>
        <v/>
      </c>
      <c r="U97" s="89" t="str">
        <f t="shared" ca="1" si="39"/>
        <v/>
      </c>
      <c r="V97" s="86" t="str">
        <f t="shared" ca="1" si="38"/>
        <v/>
      </c>
      <c r="W97" s="403"/>
      <c r="X97" s="403"/>
      <c r="Z97" s="403"/>
      <c r="AA97" s="74" t="str">
        <f ca="1">IF($AA96="","",IF(INDIRECT(ADDRESS($AA96+2,AB$1-1,,,"Score"))="SP",$AA96+2,""))</f>
        <v/>
      </c>
      <c r="AB97" s="74" t="str">
        <f t="shared" ca="1" si="43"/>
        <v/>
      </c>
      <c r="AC97" s="74" t="str">
        <f t="shared" ca="1" si="43"/>
        <v/>
      </c>
      <c r="AD97" s="403"/>
      <c r="AE97" s="403"/>
      <c r="AF97" s="86"/>
      <c r="AG97" s="91"/>
      <c r="AH97" s="89"/>
      <c r="AI97" s="86" t="str">
        <f t="shared" ca="1" si="44"/>
        <v/>
      </c>
      <c r="AJ97" s="86" t="str">
        <f t="shared" ca="1" si="44"/>
        <v/>
      </c>
      <c r="AK97" s="86" t="str">
        <f t="shared" ca="1" si="44"/>
        <v/>
      </c>
      <c r="AL97" s="74" t="str">
        <f t="shared" ca="1" si="45"/>
        <v/>
      </c>
      <c r="AM97" s="74" t="str">
        <f t="shared" ca="1" si="45"/>
        <v/>
      </c>
      <c r="AN97" s="86" t="str">
        <f t="shared" ca="1" si="45"/>
        <v/>
      </c>
      <c r="AO97" s="86" t="str">
        <f t="shared" ca="1" si="45"/>
        <v/>
      </c>
      <c r="AP97" s="89" t="str">
        <f t="shared" ca="1" si="34"/>
        <v/>
      </c>
      <c r="AQ97" s="86" t="str">
        <f t="shared" ca="1" si="45"/>
        <v/>
      </c>
      <c r="AR97" s="86" t="str">
        <f t="shared" ca="1" si="45"/>
        <v/>
      </c>
      <c r="AS97" s="86" t="str">
        <f t="shared" ca="1" si="45"/>
        <v/>
      </c>
      <c r="AT97" s="89" t="str">
        <f t="shared" ca="1" si="40"/>
        <v/>
      </c>
      <c r="AU97" s="86" t="str">
        <f t="shared" ca="1" si="36"/>
        <v/>
      </c>
      <c r="AV97" s="403"/>
      <c r="AW97" s="403"/>
    </row>
    <row r="98" spans="1:49">
      <c r="A98" s="1483">
        <f>A96+1</f>
        <v>19</v>
      </c>
      <c r="B98" s="70">
        <f>IF(ISNA(MATCH($A98,Score!A$62:A$111,0)),"",MATCH($A98,Score!A$62:A$111,0)+ROW(Score!A$61))</f>
        <v>98</v>
      </c>
      <c r="C98" s="704" t="str">
        <f t="shared" ca="1" si="37"/>
        <v>4CE</v>
      </c>
      <c r="D98" s="70">
        <f t="shared" ca="1" si="37"/>
        <v>15</v>
      </c>
      <c r="E98" s="402">
        <f ca="1">IF(B98="","",SUM(D98,D99))</f>
        <v>15</v>
      </c>
      <c r="F98" s="402">
        <f ca="1">IF(B98="","",E98-AD98)</f>
        <v>15</v>
      </c>
      <c r="G98" s="87" t="str">
        <f t="shared" ca="1" si="41"/>
        <v/>
      </c>
      <c r="H98" s="87">
        <f t="shared" ca="1" si="41"/>
        <v>1</v>
      </c>
      <c r="I98" s="85">
        <f ca="1">IF(H98=1,F98,"")</f>
        <v>15</v>
      </c>
      <c r="J98" s="87" t="str">
        <f t="shared" ca="1" si="41"/>
        <v/>
      </c>
      <c r="K98" s="87" t="str">
        <f t="shared" ca="1" si="41"/>
        <v/>
      </c>
      <c r="L98" s="87" t="str">
        <f t="shared" ca="1" si="41"/>
        <v/>
      </c>
      <c r="M98" s="70">
        <f t="shared" ca="1" si="42"/>
        <v>4</v>
      </c>
      <c r="N98" s="70">
        <f t="shared" ca="1" si="42"/>
        <v>0</v>
      </c>
      <c r="O98" s="87">
        <f t="shared" ca="1" si="42"/>
        <v>0</v>
      </c>
      <c r="P98" s="87">
        <f t="shared" ca="1" si="42"/>
        <v>0</v>
      </c>
      <c r="Q98" s="85">
        <f t="shared" ca="1" si="29"/>
        <v>0</v>
      </c>
      <c r="R98" s="87">
        <f t="shared" ca="1" si="42"/>
        <v>0</v>
      </c>
      <c r="S98" s="87">
        <f t="shared" ca="1" si="42"/>
        <v>0</v>
      </c>
      <c r="T98" s="87">
        <f t="shared" ca="1" si="42"/>
        <v>0</v>
      </c>
      <c r="U98" s="85">
        <f t="shared" ca="1" si="39"/>
        <v>0</v>
      </c>
      <c r="V98" s="87">
        <f t="shared" ca="1" si="38"/>
        <v>0</v>
      </c>
      <c r="W98" s="404" t="str">
        <f ca="1">IF(ISNA(MATCH($A98,'Jam Timer'!A$45:A$69,0)),"",INDIRECT(ADDRESS(MATCH($A98,'Jam Timer'!A$45:A$69,0)+ROW('Jam Timer'!A$44),W$1,,,"Jam Timer")))</f>
        <v/>
      </c>
      <c r="X98" s="404" t="str">
        <f ca="1">IF(OR(W98="",W98=0),"",60*E98/W98)</f>
        <v/>
      </c>
      <c r="Z98" s="402">
        <f>Z96+1</f>
        <v>19</v>
      </c>
      <c r="AA98" s="70">
        <f>IF(ISNA(MATCH($Z98,Score!AL$62:AL$111,0)),"",MATCH($Z98,Score!AL$62:AL$111,0)+ROW(Score!AL$61) )</f>
        <v>98</v>
      </c>
      <c r="AB98" s="70" t="str">
        <f t="shared" ca="1" si="43"/>
        <v>21</v>
      </c>
      <c r="AC98" s="70">
        <f t="shared" ca="1" si="43"/>
        <v>0</v>
      </c>
      <c r="AD98" s="402">
        <f ca="1">IF(AA98="","",SUM(AC98,AC99))</f>
        <v>0</v>
      </c>
      <c r="AE98" s="402">
        <f ca="1">IF(AA98="","",AD98-E98)</f>
        <v>-15</v>
      </c>
      <c r="AF98" s="87" t="str">
        <f ca="1">IF($AA98="","",IF(ISBLANK(INDIRECT(ADDRESS($AA98,AF$1,,,"Score"))),"",1))</f>
        <v/>
      </c>
      <c r="AG98" s="87" t="str">
        <f ca="1">IF($AA98="","",IF(ISBLANK(INDIRECT(ADDRESS($AA98,AG$1,,,"Score"))),"",1))</f>
        <v/>
      </c>
      <c r="AH98" s="85" t="str">
        <f ca="1">IF(AG98=1,AE98,"")</f>
        <v/>
      </c>
      <c r="AI98" s="87" t="str">
        <f t="shared" ca="1" si="44"/>
        <v/>
      </c>
      <c r="AJ98" s="87" t="str">
        <f t="shared" ca="1" si="44"/>
        <v/>
      </c>
      <c r="AK98" s="87">
        <f t="shared" ca="1" si="44"/>
        <v>1</v>
      </c>
      <c r="AL98" s="70">
        <f t="shared" ca="1" si="45"/>
        <v>0</v>
      </c>
      <c r="AM98" s="70">
        <f t="shared" ca="1" si="45"/>
        <v>0</v>
      </c>
      <c r="AN98" s="87">
        <f t="shared" ca="1" si="45"/>
        <v>0</v>
      </c>
      <c r="AO98" s="87">
        <f t="shared" ca="1" si="45"/>
        <v>0</v>
      </c>
      <c r="AP98" s="85">
        <f t="shared" ca="1" si="34"/>
        <v>0</v>
      </c>
      <c r="AQ98" s="87">
        <f t="shared" ca="1" si="45"/>
        <v>0</v>
      </c>
      <c r="AR98" s="87">
        <f t="shared" ca="1" si="45"/>
        <v>0</v>
      </c>
      <c r="AS98" s="87">
        <f t="shared" ca="1" si="45"/>
        <v>0</v>
      </c>
      <c r="AT98" s="85">
        <f t="shared" ca="1" si="40"/>
        <v>0</v>
      </c>
      <c r="AU98" s="87" t="str">
        <f t="shared" ca="1" si="36"/>
        <v/>
      </c>
      <c r="AV98" s="404" t="str">
        <f ca="1">W98</f>
        <v/>
      </c>
      <c r="AW98" s="404" t="str">
        <f ca="1">IF(OR(AV98="",AV98=0),"",60*AD98/AV98)</f>
        <v/>
      </c>
    </row>
    <row r="99" spans="1:49">
      <c r="A99" s="1483"/>
      <c r="B99" s="70" t="str">
        <f ca="1">IF($B98="","",IF(INDIRECT(ADDRESS($B98+2,C$1-1,,,"Score"))="SP",$B98+2,""))</f>
        <v/>
      </c>
      <c r="C99" s="704" t="str">
        <f t="shared" ca="1" si="37"/>
        <v/>
      </c>
      <c r="D99" s="70" t="str">
        <f t="shared" ca="1" si="37"/>
        <v/>
      </c>
      <c r="E99" s="402"/>
      <c r="F99" s="402"/>
      <c r="G99" s="87"/>
      <c r="H99" s="87"/>
      <c r="I99" s="85"/>
      <c r="J99" s="87" t="str">
        <f t="shared" ca="1" si="41"/>
        <v/>
      </c>
      <c r="K99" s="87" t="str">
        <f t="shared" ca="1" si="41"/>
        <v/>
      </c>
      <c r="L99" s="87" t="str">
        <f t="shared" ca="1" si="41"/>
        <v/>
      </c>
      <c r="M99" s="70" t="str">
        <f t="shared" ca="1" si="42"/>
        <v/>
      </c>
      <c r="N99" s="70" t="str">
        <f t="shared" ca="1" si="42"/>
        <v/>
      </c>
      <c r="O99" s="87" t="str">
        <f t="shared" ca="1" si="42"/>
        <v/>
      </c>
      <c r="P99" s="87" t="str">
        <f t="shared" ca="1" si="42"/>
        <v/>
      </c>
      <c r="Q99" s="85" t="str">
        <f t="shared" ca="1" si="29"/>
        <v/>
      </c>
      <c r="R99" s="87" t="str">
        <f t="shared" ca="1" si="42"/>
        <v/>
      </c>
      <c r="S99" s="87" t="str">
        <f t="shared" ca="1" si="42"/>
        <v/>
      </c>
      <c r="T99" s="87" t="str">
        <f t="shared" ca="1" si="42"/>
        <v/>
      </c>
      <c r="U99" s="85" t="str">
        <f t="shared" ca="1" si="39"/>
        <v/>
      </c>
      <c r="V99" s="87" t="str">
        <f t="shared" ca="1" si="38"/>
        <v/>
      </c>
      <c r="W99" s="404"/>
      <c r="X99" s="404"/>
      <c r="Z99" s="402"/>
      <c r="AA99" s="70" t="str">
        <f ca="1">IF($AA98="","",IF(INDIRECT(ADDRESS($AA98+2,AB$1-1,,,"Score"))="SP",$AA98+2,""))</f>
        <v/>
      </c>
      <c r="AB99" s="70" t="str">
        <f t="shared" ca="1" si="43"/>
        <v/>
      </c>
      <c r="AC99" s="70" t="str">
        <f t="shared" ca="1" si="43"/>
        <v/>
      </c>
      <c r="AD99" s="402"/>
      <c r="AE99" s="402"/>
      <c r="AF99" s="87"/>
      <c r="AG99" s="87"/>
      <c r="AH99" s="85"/>
      <c r="AI99" s="87" t="str">
        <f t="shared" ca="1" si="44"/>
        <v/>
      </c>
      <c r="AJ99" s="87" t="str">
        <f t="shared" ca="1" si="44"/>
        <v/>
      </c>
      <c r="AK99" s="87" t="str">
        <f t="shared" ca="1" si="44"/>
        <v/>
      </c>
      <c r="AL99" s="70" t="str">
        <f t="shared" ca="1" si="45"/>
        <v/>
      </c>
      <c r="AM99" s="70" t="str">
        <f t="shared" ca="1" si="45"/>
        <v/>
      </c>
      <c r="AN99" s="87" t="str">
        <f t="shared" ca="1" si="45"/>
        <v/>
      </c>
      <c r="AO99" s="87" t="str">
        <f t="shared" ca="1" si="45"/>
        <v/>
      </c>
      <c r="AP99" s="85" t="str">
        <f t="shared" ca="1" si="34"/>
        <v/>
      </c>
      <c r="AQ99" s="87" t="str">
        <f t="shared" ca="1" si="45"/>
        <v/>
      </c>
      <c r="AR99" s="87" t="str">
        <f t="shared" ca="1" si="45"/>
        <v/>
      </c>
      <c r="AS99" s="87" t="str">
        <f t="shared" ca="1" si="45"/>
        <v/>
      </c>
      <c r="AT99" s="85" t="str">
        <f t="shared" ca="1" si="40"/>
        <v/>
      </c>
      <c r="AU99" s="87" t="str">
        <f t="shared" ca="1" si="36"/>
        <v/>
      </c>
      <c r="AV99" s="404"/>
      <c r="AW99" s="404"/>
    </row>
    <row r="100" spans="1:49">
      <c r="A100" s="1482">
        <f>A98+1</f>
        <v>20</v>
      </c>
      <c r="B100" s="74">
        <f>IF(ISNA(MATCH($A100,Score!A$62:A$111,0)),"",MATCH($A100,Score!A$62:A$111,0)+ROW(Score!A$61))</f>
        <v>100</v>
      </c>
      <c r="C100" s="705" t="str">
        <f t="shared" ca="1" si="37"/>
        <v>55</v>
      </c>
      <c r="D100" s="74">
        <f t="shared" ca="1" si="37"/>
        <v>10</v>
      </c>
      <c r="E100" s="403">
        <f ca="1">IF(B100="","",SUM(D100,D101))</f>
        <v>10</v>
      </c>
      <c r="F100" s="403">
        <f ca="1">IF(B100="","",E100-AD100)</f>
        <v>10</v>
      </c>
      <c r="G100" s="86">
        <f ca="1">IF($B100="","",IF(ISBLANK(INDIRECT(ADDRESS($B100,G$1,,,"Score"))),"",1))</f>
        <v>1</v>
      </c>
      <c r="H100" s="86" t="str">
        <f ca="1">IF($B100="","",IF(ISBLANK(INDIRECT(ADDRESS($B100,H$1,,,"Score"))),"",1))</f>
        <v/>
      </c>
      <c r="I100" s="89" t="str">
        <f ca="1">IF(H100=1,F100,"")</f>
        <v/>
      </c>
      <c r="J100" s="86" t="str">
        <f t="shared" ca="1" si="41"/>
        <v/>
      </c>
      <c r="K100" s="86" t="str">
        <f t="shared" ca="1" si="41"/>
        <v/>
      </c>
      <c r="L100" s="86" t="str">
        <f t="shared" ca="1" si="41"/>
        <v/>
      </c>
      <c r="M100" s="74">
        <f t="shared" ca="1" si="42"/>
        <v>2</v>
      </c>
      <c r="N100" s="74">
        <f t="shared" ca="1" si="42"/>
        <v>0</v>
      </c>
      <c r="O100" s="86">
        <f t="shared" ca="1" si="42"/>
        <v>0</v>
      </c>
      <c r="P100" s="86">
        <f t="shared" ca="1" si="42"/>
        <v>0</v>
      </c>
      <c r="Q100" s="89">
        <f t="shared" ca="1" si="29"/>
        <v>0</v>
      </c>
      <c r="R100" s="86">
        <f t="shared" ca="1" si="42"/>
        <v>0</v>
      </c>
      <c r="S100" s="86">
        <f t="shared" ca="1" si="42"/>
        <v>0</v>
      </c>
      <c r="T100" s="86">
        <f t="shared" ca="1" si="42"/>
        <v>0</v>
      </c>
      <c r="U100" s="89">
        <f t="shared" ca="1" si="39"/>
        <v>0</v>
      </c>
      <c r="V100" s="86">
        <f t="shared" ca="1" si="38"/>
        <v>0</v>
      </c>
      <c r="W100" s="403" t="str">
        <f ca="1">IF(ISNA(MATCH($A100,'Jam Timer'!A$45:A$69,0)),"",INDIRECT(ADDRESS(MATCH($A100,'Jam Timer'!A$45:A$69,0)+ROW('Jam Timer'!A$44),W$1,,,"Jam Timer")))</f>
        <v/>
      </c>
      <c r="X100" s="403" t="str">
        <f ca="1">IF(OR(W100="",W100=0),"",60*E100/W100)</f>
        <v/>
      </c>
      <c r="Z100" s="403">
        <f>Z98+1</f>
        <v>20</v>
      </c>
      <c r="AA100" s="74">
        <f>IF(ISNA(MATCH($Z100,Score!AL$62:AL$111,0)),"",MATCH($Z100,Score!AL$62:AL$111,0)+ROW(Score!AL$61) )</f>
        <v>100</v>
      </c>
      <c r="AB100" s="74" t="str">
        <f t="shared" ca="1" si="43"/>
        <v>138</v>
      </c>
      <c r="AC100" s="74">
        <f t="shared" ca="1" si="43"/>
        <v>0</v>
      </c>
      <c r="AD100" s="403">
        <f ca="1">IF(AA100="","",SUM(AC100,AC101))</f>
        <v>0</v>
      </c>
      <c r="AE100" s="403">
        <f ca="1">IF(AA100="","",AD100-E100)</f>
        <v>-10</v>
      </c>
      <c r="AF100" s="86" t="str">
        <f ca="1">IF($AA100="","",IF(ISBLANK(INDIRECT(ADDRESS($AA100,AF$1,,,"Score"))),"",1))</f>
        <v/>
      </c>
      <c r="AG100" s="86" t="str">
        <f ca="1">IF($AA100="","",IF(ISBLANK(INDIRECT(ADDRESS($AA100,AG$1,,,"Score"))),"",1))</f>
        <v/>
      </c>
      <c r="AH100" s="89" t="str">
        <f ca="1">IF(AG100=1,AE100,"")</f>
        <v/>
      </c>
      <c r="AI100" s="86" t="str">
        <f t="shared" ca="1" si="44"/>
        <v/>
      </c>
      <c r="AJ100" s="86" t="str">
        <f t="shared" ca="1" si="44"/>
        <v/>
      </c>
      <c r="AK100" s="86">
        <f t="shared" ca="1" si="44"/>
        <v>1</v>
      </c>
      <c r="AL100" s="74">
        <f t="shared" ca="1" si="45"/>
        <v>0</v>
      </c>
      <c r="AM100" s="74">
        <f t="shared" ca="1" si="45"/>
        <v>0</v>
      </c>
      <c r="AN100" s="86">
        <f t="shared" ca="1" si="45"/>
        <v>0</v>
      </c>
      <c r="AO100" s="86">
        <f t="shared" ca="1" si="45"/>
        <v>0</v>
      </c>
      <c r="AP100" s="89">
        <f t="shared" ca="1" si="34"/>
        <v>0</v>
      </c>
      <c r="AQ100" s="86">
        <f t="shared" ca="1" si="45"/>
        <v>0</v>
      </c>
      <c r="AR100" s="86">
        <f t="shared" ca="1" si="45"/>
        <v>0</v>
      </c>
      <c r="AS100" s="86">
        <f t="shared" ca="1" si="45"/>
        <v>0</v>
      </c>
      <c r="AT100" s="89">
        <f t="shared" ca="1" si="40"/>
        <v>0</v>
      </c>
      <c r="AU100" s="86" t="str">
        <f t="shared" ca="1" si="36"/>
        <v/>
      </c>
      <c r="AV100" s="403" t="str">
        <f ca="1">W100</f>
        <v/>
      </c>
      <c r="AW100" s="403" t="str">
        <f ca="1">IF(OR(AV100="",AV100=0),"",60*AD100/AV100)</f>
        <v/>
      </c>
    </row>
    <row r="101" spans="1:49">
      <c r="A101" s="1482"/>
      <c r="B101" s="74" t="str">
        <f ca="1">IF($B100="","",IF(INDIRECT(ADDRESS($B100+2,C$1-1,,,"Score"))="SP",$B100+2,""))</f>
        <v/>
      </c>
      <c r="C101" s="705" t="str">
        <f t="shared" ca="1" si="37"/>
        <v/>
      </c>
      <c r="D101" s="74" t="str">
        <f t="shared" ca="1" si="37"/>
        <v/>
      </c>
      <c r="E101" s="403"/>
      <c r="F101" s="403"/>
      <c r="G101" s="86"/>
      <c r="H101" s="91"/>
      <c r="I101" s="89"/>
      <c r="J101" s="86" t="str">
        <f t="shared" ca="1" si="41"/>
        <v/>
      </c>
      <c r="K101" s="86" t="str">
        <f t="shared" ca="1" si="41"/>
        <v/>
      </c>
      <c r="L101" s="86" t="str">
        <f t="shared" ca="1" si="41"/>
        <v/>
      </c>
      <c r="M101" s="74" t="str">
        <f t="shared" ca="1" si="42"/>
        <v/>
      </c>
      <c r="N101" s="74" t="str">
        <f t="shared" ca="1" si="42"/>
        <v/>
      </c>
      <c r="O101" s="86" t="str">
        <f t="shared" ca="1" si="42"/>
        <v/>
      </c>
      <c r="P101" s="86" t="str">
        <f t="shared" ca="1" si="42"/>
        <v/>
      </c>
      <c r="Q101" s="89" t="str">
        <f t="shared" ca="1" si="29"/>
        <v/>
      </c>
      <c r="R101" s="86" t="str">
        <f t="shared" ca="1" si="42"/>
        <v/>
      </c>
      <c r="S101" s="86" t="str">
        <f t="shared" ca="1" si="42"/>
        <v/>
      </c>
      <c r="T101" s="86" t="str">
        <f t="shared" ca="1" si="42"/>
        <v/>
      </c>
      <c r="U101" s="89" t="str">
        <f t="shared" ca="1" si="39"/>
        <v/>
      </c>
      <c r="V101" s="86" t="str">
        <f t="shared" ca="1" si="38"/>
        <v/>
      </c>
      <c r="W101" s="403"/>
      <c r="X101" s="403"/>
      <c r="Z101" s="403"/>
      <c r="AA101" s="74" t="str">
        <f ca="1">IF($AA100="","",IF(INDIRECT(ADDRESS($AA100+2,AB$1-1,,,"Score"))="SP",$AA100+2,""))</f>
        <v/>
      </c>
      <c r="AB101" s="74" t="str">
        <f t="shared" ca="1" si="43"/>
        <v/>
      </c>
      <c r="AC101" s="74" t="str">
        <f t="shared" ca="1" si="43"/>
        <v/>
      </c>
      <c r="AD101" s="403"/>
      <c r="AE101" s="403"/>
      <c r="AF101" s="86"/>
      <c r="AG101" s="91"/>
      <c r="AH101" s="89"/>
      <c r="AI101" s="86" t="str">
        <f t="shared" ca="1" si="44"/>
        <v/>
      </c>
      <c r="AJ101" s="86" t="str">
        <f t="shared" ca="1" si="44"/>
        <v/>
      </c>
      <c r="AK101" s="86" t="str">
        <f t="shared" ca="1" si="44"/>
        <v/>
      </c>
      <c r="AL101" s="74" t="str">
        <f t="shared" ca="1" si="45"/>
        <v/>
      </c>
      <c r="AM101" s="74" t="str">
        <f t="shared" ca="1" si="45"/>
        <v/>
      </c>
      <c r="AN101" s="86" t="str">
        <f t="shared" ca="1" si="45"/>
        <v/>
      </c>
      <c r="AO101" s="86" t="str">
        <f t="shared" ca="1" si="45"/>
        <v/>
      </c>
      <c r="AP101" s="89" t="str">
        <f t="shared" ca="1" si="34"/>
        <v/>
      </c>
      <c r="AQ101" s="86" t="str">
        <f t="shared" ca="1" si="45"/>
        <v/>
      </c>
      <c r="AR101" s="86" t="str">
        <f t="shared" ca="1" si="45"/>
        <v/>
      </c>
      <c r="AS101" s="86" t="str">
        <f t="shared" ca="1" si="45"/>
        <v/>
      </c>
      <c r="AT101" s="89" t="str">
        <f t="shared" ca="1" si="40"/>
        <v/>
      </c>
      <c r="AU101" s="86" t="str">
        <f t="shared" ca="1" si="36"/>
        <v/>
      </c>
      <c r="AV101" s="403"/>
      <c r="AW101" s="403"/>
    </row>
    <row r="102" spans="1:49">
      <c r="A102" s="1483">
        <f>A100+1</f>
        <v>21</v>
      </c>
      <c r="B102" s="70">
        <f>IF(ISNA(MATCH($A102,Score!A$62:A$111,0)),"",MATCH($A102,Score!A$62:A$111,0)+ROW(Score!A$61))</f>
        <v>102</v>
      </c>
      <c r="C102" s="704" t="str">
        <f t="shared" ca="1" si="37"/>
        <v>55</v>
      </c>
      <c r="D102" s="70">
        <f t="shared" ca="1" si="37"/>
        <v>0</v>
      </c>
      <c r="E102" s="402">
        <f ca="1">IF(B102="","",SUM(D102,D103))</f>
        <v>0</v>
      </c>
      <c r="F102" s="402">
        <f ca="1">IF(B102="","",E102-AD102)</f>
        <v>-8</v>
      </c>
      <c r="G102" s="87">
        <f t="shared" ca="1" si="41"/>
        <v>1</v>
      </c>
      <c r="H102" s="87" t="str">
        <f t="shared" ca="1" si="41"/>
        <v/>
      </c>
      <c r="I102" s="85" t="str">
        <f ca="1">IF(H102=1,F102,"")</f>
        <v/>
      </c>
      <c r="J102" s="87" t="str">
        <f t="shared" ca="1" si="41"/>
        <v/>
      </c>
      <c r="K102" s="87" t="str">
        <f t="shared" ca="1" si="41"/>
        <v/>
      </c>
      <c r="L102" s="87" t="str">
        <f t="shared" ca="1" si="41"/>
        <v/>
      </c>
      <c r="M102" s="70">
        <f t="shared" ca="1" si="42"/>
        <v>1</v>
      </c>
      <c r="N102" s="70">
        <f t="shared" ca="1" si="42"/>
        <v>0</v>
      </c>
      <c r="O102" s="87">
        <f t="shared" ca="1" si="42"/>
        <v>0</v>
      </c>
      <c r="P102" s="87">
        <f t="shared" ca="1" si="42"/>
        <v>0</v>
      </c>
      <c r="Q102" s="85">
        <f t="shared" ca="1" si="29"/>
        <v>0</v>
      </c>
      <c r="R102" s="87">
        <f t="shared" ca="1" si="42"/>
        <v>0</v>
      </c>
      <c r="S102" s="87">
        <f t="shared" ca="1" si="42"/>
        <v>0</v>
      </c>
      <c r="T102" s="87">
        <f t="shared" ca="1" si="42"/>
        <v>0</v>
      </c>
      <c r="U102" s="85">
        <f t="shared" ca="1" si="39"/>
        <v>0</v>
      </c>
      <c r="V102" s="87">
        <f t="shared" ca="1" si="38"/>
        <v>0</v>
      </c>
      <c r="W102" s="404" t="str">
        <f ca="1">IF(ISNA(MATCH($A102,'Jam Timer'!A$45:A$69,0)),"",INDIRECT(ADDRESS(MATCH($A102,'Jam Timer'!A$45:A$69,0)+ROW('Jam Timer'!A$44),W$1,,,"Jam Timer")))</f>
        <v/>
      </c>
      <c r="X102" s="404" t="str">
        <f ca="1">IF(OR(W102="",W102=0),"",60*E102/W102)</f>
        <v/>
      </c>
      <c r="Z102" s="402">
        <f>Z100+1</f>
        <v>21</v>
      </c>
      <c r="AA102" s="70">
        <f>IF(ISNA(MATCH($Z102,Score!AL$62:AL$111,0)),"",MATCH($Z102,Score!AL$62:AL$111,0)+ROW(Score!AL$61) )</f>
        <v>102</v>
      </c>
      <c r="AB102" s="70" t="str">
        <f t="shared" ca="1" si="43"/>
        <v>96</v>
      </c>
      <c r="AC102" s="70">
        <f t="shared" ca="1" si="43"/>
        <v>8</v>
      </c>
      <c r="AD102" s="402">
        <f ca="1">IF(AA102="","",SUM(AC102,AC103))</f>
        <v>8</v>
      </c>
      <c r="AE102" s="402">
        <f ca="1">IF(AA102="","",AD102-E102)</f>
        <v>8</v>
      </c>
      <c r="AF102" s="87" t="str">
        <f ca="1">IF($AA102="","",IF(ISBLANK(INDIRECT(ADDRESS($AA102,AF$1,,,"Score"))),"",1))</f>
        <v/>
      </c>
      <c r="AG102" s="87">
        <f ca="1">IF($AA102="","",IF(ISBLANK(INDIRECT(ADDRESS($AA102,AG$1,,,"Score"))),"",1))</f>
        <v>1</v>
      </c>
      <c r="AH102" s="85">
        <f ca="1">IF(AG102=1,AE102,"")</f>
        <v>8</v>
      </c>
      <c r="AI102" s="87" t="str">
        <f t="shared" ca="1" si="44"/>
        <v/>
      </c>
      <c r="AJ102" s="87" t="str">
        <f t="shared" ca="1" si="44"/>
        <v/>
      </c>
      <c r="AK102" s="87" t="str">
        <f t="shared" ca="1" si="44"/>
        <v/>
      </c>
      <c r="AL102" s="70">
        <f t="shared" ca="1" si="45"/>
        <v>2</v>
      </c>
      <c r="AM102" s="70">
        <f t="shared" ca="1" si="45"/>
        <v>0</v>
      </c>
      <c r="AN102" s="87">
        <f t="shared" ca="1" si="45"/>
        <v>0</v>
      </c>
      <c r="AO102" s="87">
        <f t="shared" ca="1" si="45"/>
        <v>0</v>
      </c>
      <c r="AP102" s="85">
        <f t="shared" ca="1" si="34"/>
        <v>0</v>
      </c>
      <c r="AQ102" s="87">
        <f t="shared" ca="1" si="45"/>
        <v>0</v>
      </c>
      <c r="AR102" s="87">
        <f t="shared" ca="1" si="45"/>
        <v>0</v>
      </c>
      <c r="AS102" s="87">
        <f t="shared" ca="1" si="45"/>
        <v>0</v>
      </c>
      <c r="AT102" s="85">
        <f t="shared" ca="1" si="40"/>
        <v>0</v>
      </c>
      <c r="AU102" s="87">
        <f t="shared" ca="1" si="36"/>
        <v>0</v>
      </c>
      <c r="AV102" s="404" t="str">
        <f ca="1">W102</f>
        <v/>
      </c>
      <c r="AW102" s="404" t="str">
        <f ca="1">IF(OR(AV102="",AV102=0),"",60*AD102/AV102)</f>
        <v/>
      </c>
    </row>
    <row r="103" spans="1:49">
      <c r="A103" s="1483"/>
      <c r="B103" s="70" t="str">
        <f ca="1">IF($B102="","",IF(INDIRECT(ADDRESS($B102+2,C$1-1,,,"Score"))="SP",$B102+2,""))</f>
        <v/>
      </c>
      <c r="C103" s="704" t="str">
        <f t="shared" ca="1" si="37"/>
        <v/>
      </c>
      <c r="D103" s="70" t="str">
        <f t="shared" ca="1" si="37"/>
        <v/>
      </c>
      <c r="E103" s="402"/>
      <c r="F103" s="402"/>
      <c r="G103" s="87"/>
      <c r="H103" s="87"/>
      <c r="I103" s="85"/>
      <c r="J103" s="87" t="str">
        <f t="shared" ca="1" si="41"/>
        <v/>
      </c>
      <c r="K103" s="87" t="str">
        <f t="shared" ca="1" si="41"/>
        <v/>
      </c>
      <c r="L103" s="87" t="str">
        <f t="shared" ca="1" si="41"/>
        <v/>
      </c>
      <c r="M103" s="70" t="str">
        <f t="shared" ca="1" si="42"/>
        <v/>
      </c>
      <c r="N103" s="70" t="str">
        <f t="shared" ca="1" si="42"/>
        <v/>
      </c>
      <c r="O103" s="87" t="str">
        <f t="shared" ca="1" si="42"/>
        <v/>
      </c>
      <c r="P103" s="87" t="str">
        <f t="shared" ca="1" si="42"/>
        <v/>
      </c>
      <c r="Q103" s="85" t="str">
        <f t="shared" ca="1" si="29"/>
        <v/>
      </c>
      <c r="R103" s="87" t="str">
        <f t="shared" ca="1" si="42"/>
        <v/>
      </c>
      <c r="S103" s="87" t="str">
        <f t="shared" ca="1" si="42"/>
        <v/>
      </c>
      <c r="T103" s="87" t="str">
        <f t="shared" ca="1" si="42"/>
        <v/>
      </c>
      <c r="U103" s="85" t="str">
        <f t="shared" ca="1" si="39"/>
        <v/>
      </c>
      <c r="V103" s="87" t="str">
        <f t="shared" ca="1" si="38"/>
        <v/>
      </c>
      <c r="W103" s="404"/>
      <c r="X103" s="404"/>
      <c r="Z103" s="402"/>
      <c r="AA103" s="70" t="str">
        <f ca="1">IF($AA102="","",IF(INDIRECT(ADDRESS($AA102+2,AB$1-1,,,"Score"))="SP",$AA102+2,""))</f>
        <v/>
      </c>
      <c r="AB103" s="70" t="str">
        <f t="shared" ca="1" si="43"/>
        <v/>
      </c>
      <c r="AC103" s="70" t="str">
        <f t="shared" ca="1" si="43"/>
        <v/>
      </c>
      <c r="AD103" s="402"/>
      <c r="AE103" s="402"/>
      <c r="AF103" s="87"/>
      <c r="AG103" s="87"/>
      <c r="AH103" s="85"/>
      <c r="AI103" s="87" t="str">
        <f t="shared" ca="1" si="44"/>
        <v/>
      </c>
      <c r="AJ103" s="87" t="str">
        <f t="shared" ca="1" si="44"/>
        <v/>
      </c>
      <c r="AK103" s="87" t="str">
        <f t="shared" ca="1" si="44"/>
        <v/>
      </c>
      <c r="AL103" s="70" t="str">
        <f t="shared" ca="1" si="45"/>
        <v/>
      </c>
      <c r="AM103" s="70" t="str">
        <f t="shared" ca="1" si="45"/>
        <v/>
      </c>
      <c r="AN103" s="87" t="str">
        <f t="shared" ca="1" si="45"/>
        <v/>
      </c>
      <c r="AO103" s="87" t="str">
        <f t="shared" ca="1" si="45"/>
        <v/>
      </c>
      <c r="AP103" s="85" t="str">
        <f t="shared" ca="1" si="34"/>
        <v/>
      </c>
      <c r="AQ103" s="87" t="str">
        <f t="shared" ca="1" si="45"/>
        <v/>
      </c>
      <c r="AR103" s="87" t="str">
        <f t="shared" ca="1" si="45"/>
        <v/>
      </c>
      <c r="AS103" s="87" t="str">
        <f t="shared" ca="1" si="45"/>
        <v/>
      </c>
      <c r="AT103" s="85" t="str">
        <f t="shared" ca="1" si="40"/>
        <v/>
      </c>
      <c r="AU103" s="87" t="str">
        <f t="shared" ca="1" si="36"/>
        <v/>
      </c>
      <c r="AV103" s="404"/>
      <c r="AW103" s="404"/>
    </row>
    <row r="104" spans="1:49">
      <c r="A104" s="1482">
        <f>A102+1</f>
        <v>22</v>
      </c>
      <c r="B104" s="74">
        <f>IF(ISNA(MATCH($A104,Score!A$62:A$111,0)),"",MATCH($A104,Score!A$62:A$111,0)+ROW(Score!A$61))</f>
        <v>104</v>
      </c>
      <c r="C104" s="705" t="str">
        <f t="shared" ca="1" si="37"/>
        <v>C40</v>
      </c>
      <c r="D104" s="74">
        <f t="shared" ca="1" si="37"/>
        <v>30</v>
      </c>
      <c r="E104" s="403">
        <f ca="1">IF(B104="","",SUM(D104,D105))</f>
        <v>30</v>
      </c>
      <c r="F104" s="403">
        <f ca="1">IF(B104="","",E104-AD104)</f>
        <v>30</v>
      </c>
      <c r="G104" s="86" t="str">
        <f ca="1">IF($B104="","",IF(ISBLANK(INDIRECT(ADDRESS($B104,G$1,,,"Score"))),"",1))</f>
        <v/>
      </c>
      <c r="H104" s="86">
        <f ca="1">IF($B104="","",IF(ISBLANK(INDIRECT(ADDRESS($B104,H$1,,,"Score"))),"",1))</f>
        <v>1</v>
      </c>
      <c r="I104" s="89">
        <f ca="1">IF(H104=1,F104,"")</f>
        <v>30</v>
      </c>
      <c r="J104" s="86">
        <f t="shared" ca="1" si="41"/>
        <v>1</v>
      </c>
      <c r="K104" s="86" t="str">
        <f t="shared" ca="1" si="41"/>
        <v/>
      </c>
      <c r="L104" s="86" t="str">
        <f t="shared" ca="1" si="41"/>
        <v/>
      </c>
      <c r="M104" s="74">
        <f t="shared" ca="1" si="42"/>
        <v>6</v>
      </c>
      <c r="N104" s="74">
        <f t="shared" ca="1" si="42"/>
        <v>0</v>
      </c>
      <c r="O104" s="86">
        <f t="shared" ca="1" si="42"/>
        <v>0</v>
      </c>
      <c r="P104" s="86">
        <f t="shared" ca="1" si="42"/>
        <v>0</v>
      </c>
      <c r="Q104" s="89">
        <f t="shared" ca="1" si="29"/>
        <v>0</v>
      </c>
      <c r="R104" s="86">
        <f t="shared" ca="1" si="42"/>
        <v>0</v>
      </c>
      <c r="S104" s="86">
        <f t="shared" ca="1" si="42"/>
        <v>0</v>
      </c>
      <c r="T104" s="86">
        <f t="shared" ca="1" si="42"/>
        <v>0</v>
      </c>
      <c r="U104" s="89">
        <f t="shared" ca="1" si="39"/>
        <v>0</v>
      </c>
      <c r="V104" s="86">
        <f t="shared" ca="1" si="38"/>
        <v>0</v>
      </c>
      <c r="W104" s="403" t="str">
        <f ca="1">IF(ISNA(MATCH($A104,'Jam Timer'!A$45:A$69,0)),"",INDIRECT(ADDRESS(MATCH($A104,'Jam Timer'!A$45:A$69,0)+ROW('Jam Timer'!A$44),W$1,,,"Jam Timer")))</f>
        <v/>
      </c>
      <c r="X104" s="403" t="str">
        <f ca="1">IF(OR(W104="",W104=0),"",60*E104/W104)</f>
        <v/>
      </c>
      <c r="Z104" s="403">
        <f>Z102+1</f>
        <v>22</v>
      </c>
      <c r="AA104" s="74">
        <f>IF(ISNA(MATCH($Z104,Score!AL$62:AL$111,0)),"",MATCH($Z104,Score!AL$62:AL$111,0)+ROW(Score!AL$61) )</f>
        <v>104</v>
      </c>
      <c r="AB104" s="74" t="str">
        <f t="shared" ca="1" si="43"/>
        <v>H1</v>
      </c>
      <c r="AC104" s="74">
        <f t="shared" ca="1" si="43"/>
        <v>0</v>
      </c>
      <c r="AD104" s="403">
        <f ca="1">IF(AA104="","",SUM(AC104,AC105))</f>
        <v>0</v>
      </c>
      <c r="AE104" s="403">
        <f ca="1">IF(AA104="","",AD104-E104)</f>
        <v>-30</v>
      </c>
      <c r="AF104" s="86" t="str">
        <f ca="1">IF($AA104="","",IF(ISBLANK(INDIRECT(ADDRESS($AA104,AF$1,,,"Score"))),"",1))</f>
        <v/>
      </c>
      <c r="AG104" s="86" t="str">
        <f ca="1">IF($AA104="","",IF(ISBLANK(INDIRECT(ADDRESS($AA104,AG$1,,,"Score"))),"",1))</f>
        <v/>
      </c>
      <c r="AH104" s="89" t="str">
        <f ca="1">IF(AG104=1,AE104,"")</f>
        <v/>
      </c>
      <c r="AI104" s="86" t="str">
        <f t="shared" ca="1" si="44"/>
        <v/>
      </c>
      <c r="AJ104" s="86" t="str">
        <f t="shared" ca="1" si="44"/>
        <v/>
      </c>
      <c r="AK104" s="86">
        <f t="shared" ca="1" si="44"/>
        <v>1</v>
      </c>
      <c r="AL104" s="74">
        <f t="shared" ca="1" si="45"/>
        <v>0</v>
      </c>
      <c r="AM104" s="74">
        <f t="shared" ca="1" si="45"/>
        <v>0</v>
      </c>
      <c r="AN104" s="86">
        <f t="shared" ca="1" si="45"/>
        <v>0</v>
      </c>
      <c r="AO104" s="86">
        <f t="shared" ca="1" si="45"/>
        <v>0</v>
      </c>
      <c r="AP104" s="89">
        <f t="shared" ca="1" si="34"/>
        <v>0</v>
      </c>
      <c r="AQ104" s="86">
        <f t="shared" ca="1" si="45"/>
        <v>0</v>
      </c>
      <c r="AR104" s="86">
        <f t="shared" ca="1" si="45"/>
        <v>0</v>
      </c>
      <c r="AS104" s="86">
        <f t="shared" ca="1" si="45"/>
        <v>0</v>
      </c>
      <c r="AT104" s="89">
        <f t="shared" ca="1" si="40"/>
        <v>0</v>
      </c>
      <c r="AU104" s="86" t="str">
        <f t="shared" ca="1" si="36"/>
        <v/>
      </c>
      <c r="AV104" s="403" t="str">
        <f ca="1">W104</f>
        <v/>
      </c>
      <c r="AW104" s="403" t="str">
        <f ca="1">IF(OR(AV104="",AV104=0),"",60*AD104/AV104)</f>
        <v/>
      </c>
    </row>
    <row r="105" spans="1:49">
      <c r="A105" s="1482"/>
      <c r="B105" s="74" t="str">
        <f ca="1">IF($B104="","",IF(INDIRECT(ADDRESS($B104+2,C$1-1,,,"Score"))="SP",$B104+2,""))</f>
        <v/>
      </c>
      <c r="C105" s="705" t="str">
        <f t="shared" ca="1" si="37"/>
        <v/>
      </c>
      <c r="D105" s="74" t="str">
        <f t="shared" ca="1" si="37"/>
        <v/>
      </c>
      <c r="E105" s="403"/>
      <c r="F105" s="403"/>
      <c r="G105" s="86"/>
      <c r="H105" s="91"/>
      <c r="I105" s="89"/>
      <c r="J105" s="86" t="str">
        <f t="shared" ca="1" si="41"/>
        <v/>
      </c>
      <c r="K105" s="86" t="str">
        <f t="shared" ca="1" si="41"/>
        <v/>
      </c>
      <c r="L105" s="86" t="str">
        <f t="shared" ca="1" si="41"/>
        <v/>
      </c>
      <c r="M105" s="74" t="str">
        <f t="shared" ca="1" si="42"/>
        <v/>
      </c>
      <c r="N105" s="74" t="str">
        <f t="shared" ca="1" si="42"/>
        <v/>
      </c>
      <c r="O105" s="86" t="str">
        <f t="shared" ca="1" si="42"/>
        <v/>
      </c>
      <c r="P105" s="86" t="str">
        <f t="shared" ca="1" si="42"/>
        <v/>
      </c>
      <c r="Q105" s="89" t="str">
        <f t="shared" ca="1" si="29"/>
        <v/>
      </c>
      <c r="R105" s="86" t="str">
        <f t="shared" ca="1" si="42"/>
        <v/>
      </c>
      <c r="S105" s="86" t="str">
        <f t="shared" ca="1" si="42"/>
        <v/>
      </c>
      <c r="T105" s="86" t="str">
        <f t="shared" ca="1" si="42"/>
        <v/>
      </c>
      <c r="U105" s="89" t="str">
        <f t="shared" ca="1" si="39"/>
        <v/>
      </c>
      <c r="V105" s="86" t="str">
        <f t="shared" ca="1" si="38"/>
        <v/>
      </c>
      <c r="W105" s="403"/>
      <c r="X105" s="403"/>
      <c r="Z105" s="403"/>
      <c r="AA105" s="74" t="str">
        <f ca="1">IF($AA104="","",IF(INDIRECT(ADDRESS($AA104+2,AB$1-1,,,"Score"))="SP",$AA104+2,""))</f>
        <v/>
      </c>
      <c r="AB105" s="74" t="str">
        <f t="shared" ca="1" si="43"/>
        <v/>
      </c>
      <c r="AC105" s="74" t="str">
        <f t="shared" ca="1" si="43"/>
        <v/>
      </c>
      <c r="AD105" s="403"/>
      <c r="AE105" s="403"/>
      <c r="AF105" s="86"/>
      <c r="AG105" s="91"/>
      <c r="AH105" s="89"/>
      <c r="AI105" s="86" t="str">
        <f t="shared" ca="1" si="44"/>
        <v/>
      </c>
      <c r="AJ105" s="86" t="str">
        <f t="shared" ca="1" si="44"/>
        <v/>
      </c>
      <c r="AK105" s="86" t="str">
        <f t="shared" ca="1" si="44"/>
        <v/>
      </c>
      <c r="AL105" s="74" t="str">
        <f t="shared" ca="1" si="45"/>
        <v/>
      </c>
      <c r="AM105" s="74" t="str">
        <f t="shared" ca="1" si="45"/>
        <v/>
      </c>
      <c r="AN105" s="86" t="str">
        <f t="shared" ca="1" si="45"/>
        <v/>
      </c>
      <c r="AO105" s="86" t="str">
        <f t="shared" ca="1" si="45"/>
        <v/>
      </c>
      <c r="AP105" s="89" t="str">
        <f t="shared" ca="1" si="34"/>
        <v/>
      </c>
      <c r="AQ105" s="86" t="str">
        <f t="shared" ca="1" si="45"/>
        <v/>
      </c>
      <c r="AR105" s="86" t="str">
        <f t="shared" ca="1" si="45"/>
        <v/>
      </c>
      <c r="AS105" s="86" t="str">
        <f t="shared" ca="1" si="45"/>
        <v/>
      </c>
      <c r="AT105" s="89" t="str">
        <f t="shared" ca="1" si="40"/>
        <v/>
      </c>
      <c r="AU105" s="86" t="str">
        <f t="shared" ca="1" si="36"/>
        <v/>
      </c>
      <c r="AV105" s="403"/>
      <c r="AW105" s="403"/>
    </row>
    <row r="106" spans="1:49">
      <c r="A106" s="1483">
        <f>A104+1</f>
        <v>23</v>
      </c>
      <c r="B106" s="70" t="str">
        <f>IF(ISNA(MATCH($A106,Score!A$62:A$111,0)),"",MATCH($A106,Score!A$62:A$111,0)+ROW(Score!A$61))</f>
        <v/>
      </c>
      <c r="C106" s="704" t="str">
        <f t="shared" ca="1" si="37"/>
        <v/>
      </c>
      <c r="D106" s="70" t="str">
        <f t="shared" ca="1" si="37"/>
        <v/>
      </c>
      <c r="E106" s="402" t="str">
        <f>IF(B106="","",SUM(D106,D107))</f>
        <v/>
      </c>
      <c r="F106" s="402" t="str">
        <f>IF(B106="","",E106-AD106)</f>
        <v/>
      </c>
      <c r="G106" s="87" t="str">
        <f t="shared" ca="1" si="41"/>
        <v/>
      </c>
      <c r="H106" s="87" t="str">
        <f t="shared" ca="1" si="41"/>
        <v/>
      </c>
      <c r="I106" s="85" t="str">
        <f ca="1">IF(H106=1,F106,"")</f>
        <v/>
      </c>
      <c r="J106" s="87" t="str">
        <f t="shared" ca="1" si="41"/>
        <v/>
      </c>
      <c r="K106" s="87" t="str">
        <f t="shared" ca="1" si="41"/>
        <v/>
      </c>
      <c r="L106" s="87" t="str">
        <f t="shared" ca="1" si="41"/>
        <v/>
      </c>
      <c r="M106" s="70" t="str">
        <f t="shared" ca="1" si="42"/>
        <v/>
      </c>
      <c r="N106" s="70" t="str">
        <f t="shared" ca="1" si="42"/>
        <v/>
      </c>
      <c r="O106" s="87" t="str">
        <f t="shared" ca="1" si="42"/>
        <v/>
      </c>
      <c r="P106" s="87" t="str">
        <f t="shared" ca="1" si="42"/>
        <v/>
      </c>
      <c r="Q106" s="85" t="str">
        <f t="shared" si="29"/>
        <v/>
      </c>
      <c r="R106" s="87" t="str">
        <f t="shared" ca="1" si="42"/>
        <v/>
      </c>
      <c r="S106" s="87" t="str">
        <f t="shared" ca="1" si="42"/>
        <v/>
      </c>
      <c r="T106" s="87" t="str">
        <f t="shared" ca="1" si="42"/>
        <v/>
      </c>
      <c r="U106" s="85" t="str">
        <f t="shared" si="39"/>
        <v/>
      </c>
      <c r="V106" s="87" t="str">
        <f t="shared" ca="1" si="38"/>
        <v/>
      </c>
      <c r="W106" s="404" t="str">
        <f ca="1">IF(ISNA(MATCH($A106,'Jam Timer'!A$45:A$69,0)),"",INDIRECT(ADDRESS(MATCH($A106,'Jam Timer'!A$45:A$69,0)+ROW('Jam Timer'!A$44),W$1,,,"Jam Timer")))</f>
        <v/>
      </c>
      <c r="X106" s="404" t="str">
        <f ca="1">IF(OR(W106="",W106=0),"",60*E106/W106)</f>
        <v/>
      </c>
      <c r="Z106" s="402">
        <f>Z104+1</f>
        <v>23</v>
      </c>
      <c r="AA106" s="70" t="str">
        <f>IF(ISNA(MATCH($Z106,Score!AL$62:AL$111,0)),"",MATCH($Z106,Score!AL$62:AL$111,0)+ROW(Score!AL$61) )</f>
        <v/>
      </c>
      <c r="AB106" s="70" t="str">
        <f t="shared" ca="1" si="43"/>
        <v/>
      </c>
      <c r="AC106" s="70" t="str">
        <f t="shared" ca="1" si="43"/>
        <v/>
      </c>
      <c r="AD106" s="402" t="str">
        <f>IF(AA106="","",SUM(AC106,AC107))</f>
        <v/>
      </c>
      <c r="AE106" s="402" t="str">
        <f>IF(AA106="","",AD106-E106)</f>
        <v/>
      </c>
      <c r="AF106" s="87" t="str">
        <f ca="1">IF($AA106="","",IF(ISBLANK(INDIRECT(ADDRESS($AA106,AF$1,,,"Score"))),"",1))</f>
        <v/>
      </c>
      <c r="AG106" s="87" t="str">
        <f ca="1">IF($AA106="","",IF(ISBLANK(INDIRECT(ADDRESS($AA106,AG$1,,,"Score"))),"",1))</f>
        <v/>
      </c>
      <c r="AH106" s="85" t="str">
        <f ca="1">IF(AG106=1,AE106,"")</f>
        <v/>
      </c>
      <c r="AI106" s="87" t="str">
        <f t="shared" ca="1" si="44"/>
        <v/>
      </c>
      <c r="AJ106" s="87" t="str">
        <f t="shared" ca="1" si="44"/>
        <v/>
      </c>
      <c r="AK106" s="87" t="str">
        <f t="shared" ca="1" si="44"/>
        <v/>
      </c>
      <c r="AL106" s="70" t="str">
        <f t="shared" ca="1" si="45"/>
        <v/>
      </c>
      <c r="AM106" s="70" t="str">
        <f t="shared" ca="1" si="45"/>
        <v/>
      </c>
      <c r="AN106" s="87" t="str">
        <f t="shared" ca="1" si="45"/>
        <v/>
      </c>
      <c r="AO106" s="87" t="str">
        <f t="shared" ca="1" si="45"/>
        <v/>
      </c>
      <c r="AP106" s="85" t="str">
        <f t="shared" si="34"/>
        <v/>
      </c>
      <c r="AQ106" s="87" t="str">
        <f t="shared" ca="1" si="45"/>
        <v/>
      </c>
      <c r="AR106" s="87" t="str">
        <f t="shared" ca="1" si="45"/>
        <v/>
      </c>
      <c r="AS106" s="87" t="str">
        <f t="shared" ca="1" si="45"/>
        <v/>
      </c>
      <c r="AT106" s="85" t="str">
        <f t="shared" si="40"/>
        <v/>
      </c>
      <c r="AU106" s="87" t="str">
        <f t="shared" ca="1" si="36"/>
        <v/>
      </c>
      <c r="AV106" s="404" t="str">
        <f ca="1">W106</f>
        <v/>
      </c>
      <c r="AW106" s="404" t="str">
        <f ca="1">IF(OR(AV106="",AV106=0),"",60*AD106/AV106)</f>
        <v/>
      </c>
    </row>
    <row r="107" spans="1:49">
      <c r="A107" s="1483"/>
      <c r="B107" s="70" t="str">
        <f ca="1">IF($B106="","",IF(INDIRECT(ADDRESS($B106+2,C$1-1,,,"Score"))="SP",$B106+2,""))</f>
        <v/>
      </c>
      <c r="C107" s="704" t="str">
        <f t="shared" ca="1" si="37"/>
        <v/>
      </c>
      <c r="D107" s="70" t="str">
        <f t="shared" ca="1" si="37"/>
        <v/>
      </c>
      <c r="E107" s="402"/>
      <c r="F107" s="402"/>
      <c r="G107" s="87"/>
      <c r="H107" s="87"/>
      <c r="I107" s="85"/>
      <c r="J107" s="87" t="str">
        <f t="shared" ca="1" si="41"/>
        <v/>
      </c>
      <c r="K107" s="87" t="str">
        <f t="shared" ca="1" si="41"/>
        <v/>
      </c>
      <c r="L107" s="87" t="str">
        <f t="shared" ca="1" si="41"/>
        <v/>
      </c>
      <c r="M107" s="70" t="str">
        <f t="shared" ca="1" si="42"/>
        <v/>
      </c>
      <c r="N107" s="70" t="str">
        <f t="shared" ca="1" si="42"/>
        <v/>
      </c>
      <c r="O107" s="87" t="str">
        <f t="shared" ca="1" si="42"/>
        <v/>
      </c>
      <c r="P107" s="87" t="str">
        <f t="shared" ca="1" si="42"/>
        <v/>
      </c>
      <c r="Q107" s="85" t="str">
        <f t="shared" ca="1" si="29"/>
        <v/>
      </c>
      <c r="R107" s="87" t="str">
        <f t="shared" ca="1" si="42"/>
        <v/>
      </c>
      <c r="S107" s="87" t="str">
        <f t="shared" ca="1" si="42"/>
        <v/>
      </c>
      <c r="T107" s="87" t="str">
        <f t="shared" ca="1" si="42"/>
        <v/>
      </c>
      <c r="U107" s="85" t="str">
        <f t="shared" ca="1" si="39"/>
        <v/>
      </c>
      <c r="V107" s="87" t="str">
        <f t="shared" ca="1" si="38"/>
        <v/>
      </c>
      <c r="W107" s="404"/>
      <c r="X107" s="404"/>
      <c r="Z107" s="402"/>
      <c r="AA107" s="70" t="str">
        <f ca="1">IF($AA106="","",IF(INDIRECT(ADDRESS($AA106+2,AB$1-1,,,"Score"))="SP",$AA106+2,""))</f>
        <v/>
      </c>
      <c r="AB107" s="70" t="str">
        <f t="shared" ca="1" si="43"/>
        <v/>
      </c>
      <c r="AC107" s="70" t="str">
        <f t="shared" ca="1" si="43"/>
        <v/>
      </c>
      <c r="AD107" s="402"/>
      <c r="AE107" s="402"/>
      <c r="AF107" s="87"/>
      <c r="AG107" s="87"/>
      <c r="AH107" s="85"/>
      <c r="AI107" s="87" t="str">
        <f t="shared" ca="1" si="44"/>
        <v/>
      </c>
      <c r="AJ107" s="87" t="str">
        <f t="shared" ca="1" si="44"/>
        <v/>
      </c>
      <c r="AK107" s="87" t="str">
        <f t="shared" ca="1" si="44"/>
        <v/>
      </c>
      <c r="AL107" s="70" t="str">
        <f t="shared" ca="1" si="45"/>
        <v/>
      </c>
      <c r="AM107" s="70" t="str">
        <f t="shared" ca="1" si="45"/>
        <v/>
      </c>
      <c r="AN107" s="87" t="str">
        <f t="shared" ca="1" si="45"/>
        <v/>
      </c>
      <c r="AO107" s="87" t="str">
        <f t="shared" ca="1" si="45"/>
        <v/>
      </c>
      <c r="AP107" s="85" t="str">
        <f t="shared" ca="1" si="34"/>
        <v/>
      </c>
      <c r="AQ107" s="87" t="str">
        <f t="shared" ca="1" si="45"/>
        <v/>
      </c>
      <c r="AR107" s="87" t="str">
        <f t="shared" ca="1" si="45"/>
        <v/>
      </c>
      <c r="AS107" s="87" t="str">
        <f t="shared" ca="1" si="45"/>
        <v/>
      </c>
      <c r="AT107" s="85" t="str">
        <f t="shared" ca="1" si="40"/>
        <v/>
      </c>
      <c r="AU107" s="87" t="str">
        <f t="shared" ca="1" si="36"/>
        <v/>
      </c>
      <c r="AV107" s="404"/>
      <c r="AW107" s="404"/>
    </row>
    <row r="108" spans="1:49">
      <c r="A108" s="1482">
        <f>A106+1</f>
        <v>24</v>
      </c>
      <c r="B108" s="74" t="str">
        <f>IF(ISNA(MATCH($A108,Score!A$62:A$111,0)),"",MATCH($A108,Score!A$62:A$111,0)+ROW(Score!A$61))</f>
        <v/>
      </c>
      <c r="C108" s="705" t="str">
        <f t="shared" ca="1" si="37"/>
        <v/>
      </c>
      <c r="D108" s="74" t="str">
        <f t="shared" ca="1" si="37"/>
        <v/>
      </c>
      <c r="E108" s="403" t="str">
        <f>IF(B108="","",SUM(D108,D109))</f>
        <v/>
      </c>
      <c r="F108" s="403" t="str">
        <f>IF(B108="","",E108-AD108)</f>
        <v/>
      </c>
      <c r="G108" s="86" t="str">
        <f ca="1">IF($B108="","",IF(ISBLANK(INDIRECT(ADDRESS($B108,G$1,,,"Score"))),"",1))</f>
        <v/>
      </c>
      <c r="H108" s="86" t="str">
        <f ca="1">IF($B108="","",IF(ISBLANK(INDIRECT(ADDRESS($B108,H$1,,,"Score"))),"",1))</f>
        <v/>
      </c>
      <c r="I108" s="89" t="str">
        <f ca="1">IF(H108=1,F108,"")</f>
        <v/>
      </c>
      <c r="J108" s="86" t="str">
        <f t="shared" ca="1" si="41"/>
        <v/>
      </c>
      <c r="K108" s="86" t="str">
        <f t="shared" ca="1" si="41"/>
        <v/>
      </c>
      <c r="L108" s="86" t="str">
        <f t="shared" ca="1" si="41"/>
        <v/>
      </c>
      <c r="M108" s="74" t="str">
        <f t="shared" ca="1" si="42"/>
        <v/>
      </c>
      <c r="N108" s="74" t="str">
        <f t="shared" ca="1" si="42"/>
        <v/>
      </c>
      <c r="O108" s="86" t="str">
        <f t="shared" ca="1" si="42"/>
        <v/>
      </c>
      <c r="P108" s="86" t="str">
        <f t="shared" ca="1" si="42"/>
        <v/>
      </c>
      <c r="Q108" s="89" t="str">
        <f t="shared" si="29"/>
        <v/>
      </c>
      <c r="R108" s="86" t="str">
        <f t="shared" ca="1" si="42"/>
        <v/>
      </c>
      <c r="S108" s="86" t="str">
        <f t="shared" ca="1" si="42"/>
        <v/>
      </c>
      <c r="T108" s="86" t="str">
        <f t="shared" ca="1" si="42"/>
        <v/>
      </c>
      <c r="U108" s="89" t="str">
        <f t="shared" si="39"/>
        <v/>
      </c>
      <c r="V108" s="86" t="str">
        <f t="shared" ca="1" si="38"/>
        <v/>
      </c>
      <c r="W108" s="403" t="str">
        <f ca="1">IF(ISNA(MATCH($A108,'Jam Timer'!A$45:A$69,0)),"",INDIRECT(ADDRESS(MATCH($A108,'Jam Timer'!A$45:A$69,0)+ROW('Jam Timer'!A$44),W$1,,,"Jam Timer")))</f>
        <v/>
      </c>
      <c r="X108" s="403" t="str">
        <f ca="1">IF(OR(W108="",W108=0),"",60*E108/W108)</f>
        <v/>
      </c>
      <c r="Z108" s="403">
        <f>Z106+1</f>
        <v>24</v>
      </c>
      <c r="AA108" s="74" t="str">
        <f>IF(ISNA(MATCH($Z108,Score!AL$62:AL$111,0)),"",MATCH($Z108,Score!AL$62:AL$111,0)+ROW(Score!AL$61) )</f>
        <v/>
      </c>
      <c r="AB108" s="74" t="str">
        <f t="shared" ca="1" si="43"/>
        <v/>
      </c>
      <c r="AC108" s="74" t="str">
        <f t="shared" ca="1" si="43"/>
        <v/>
      </c>
      <c r="AD108" s="403" t="str">
        <f>IF(AA108="","",SUM(AC108,AC109))</f>
        <v/>
      </c>
      <c r="AE108" s="403" t="str">
        <f>IF(AA108="","",AD108-E108)</f>
        <v/>
      </c>
      <c r="AF108" s="86" t="str">
        <f ca="1">IF($AA108="","",IF(ISBLANK(INDIRECT(ADDRESS($AA108,AF$1,,,"Score"))),"",1))</f>
        <v/>
      </c>
      <c r="AG108" s="86" t="str">
        <f ca="1">IF($AA108="","",IF(ISBLANK(INDIRECT(ADDRESS($AA108,AG$1,,,"Score"))),"",1))</f>
        <v/>
      </c>
      <c r="AH108" s="89" t="str">
        <f ca="1">IF(AG108=1,AE108,"")</f>
        <v/>
      </c>
      <c r="AI108" s="86" t="str">
        <f t="shared" ca="1" si="44"/>
        <v/>
      </c>
      <c r="AJ108" s="86" t="str">
        <f t="shared" ca="1" si="44"/>
        <v/>
      </c>
      <c r="AK108" s="86" t="str">
        <f t="shared" ca="1" si="44"/>
        <v/>
      </c>
      <c r="AL108" s="74" t="str">
        <f t="shared" ca="1" si="45"/>
        <v/>
      </c>
      <c r="AM108" s="74" t="str">
        <f t="shared" ca="1" si="45"/>
        <v/>
      </c>
      <c r="AN108" s="86" t="str">
        <f t="shared" ca="1" si="45"/>
        <v/>
      </c>
      <c r="AO108" s="86" t="str">
        <f t="shared" ca="1" si="45"/>
        <v/>
      </c>
      <c r="AP108" s="89" t="str">
        <f t="shared" si="34"/>
        <v/>
      </c>
      <c r="AQ108" s="86" t="str">
        <f t="shared" ca="1" si="45"/>
        <v/>
      </c>
      <c r="AR108" s="86" t="str">
        <f t="shared" ca="1" si="45"/>
        <v/>
      </c>
      <c r="AS108" s="86" t="str">
        <f t="shared" ca="1" si="45"/>
        <v/>
      </c>
      <c r="AT108" s="89" t="str">
        <f t="shared" si="40"/>
        <v/>
      </c>
      <c r="AU108" s="86" t="str">
        <f t="shared" ca="1" si="36"/>
        <v/>
      </c>
      <c r="AV108" s="403" t="str">
        <f ca="1">W108</f>
        <v/>
      </c>
      <c r="AW108" s="403" t="str">
        <f ca="1">IF(OR(AV108="",AV108=0),"",60*AD108/AV108)</f>
        <v/>
      </c>
    </row>
    <row r="109" spans="1:49">
      <c r="A109" s="1482"/>
      <c r="B109" s="74" t="str">
        <f ca="1">IF($B108="","",IF(INDIRECT(ADDRESS($B108+2,C$1-1,,,"Score"))="SP",$B108+2,""))</f>
        <v/>
      </c>
      <c r="C109" s="705" t="str">
        <f t="shared" ca="1" si="37"/>
        <v/>
      </c>
      <c r="D109" s="74" t="str">
        <f t="shared" ca="1" si="37"/>
        <v/>
      </c>
      <c r="E109" s="403"/>
      <c r="F109" s="403"/>
      <c r="G109" s="86"/>
      <c r="H109" s="91"/>
      <c r="I109" s="89"/>
      <c r="J109" s="86" t="str">
        <f t="shared" ca="1" si="41"/>
        <v/>
      </c>
      <c r="K109" s="86" t="str">
        <f t="shared" ca="1" si="41"/>
        <v/>
      </c>
      <c r="L109" s="86" t="str">
        <f t="shared" ca="1" si="41"/>
        <v/>
      </c>
      <c r="M109" s="74" t="str">
        <f t="shared" ca="1" si="42"/>
        <v/>
      </c>
      <c r="N109" s="74" t="str">
        <f t="shared" ca="1" si="42"/>
        <v/>
      </c>
      <c r="O109" s="86" t="str">
        <f t="shared" ca="1" si="42"/>
        <v/>
      </c>
      <c r="P109" s="86" t="str">
        <f t="shared" ca="1" si="42"/>
        <v/>
      </c>
      <c r="Q109" s="89" t="str">
        <f t="shared" ca="1" si="29"/>
        <v/>
      </c>
      <c r="R109" s="86" t="str">
        <f t="shared" ca="1" si="42"/>
        <v/>
      </c>
      <c r="S109" s="86" t="str">
        <f t="shared" ca="1" si="42"/>
        <v/>
      </c>
      <c r="T109" s="86" t="str">
        <f t="shared" ca="1" si="42"/>
        <v/>
      </c>
      <c r="U109" s="89" t="str">
        <f t="shared" ca="1" si="39"/>
        <v/>
      </c>
      <c r="V109" s="86" t="str">
        <f t="shared" ca="1" si="38"/>
        <v/>
      </c>
      <c r="W109" s="403"/>
      <c r="X109" s="403"/>
      <c r="Z109" s="403"/>
      <c r="AA109" s="74" t="str">
        <f ca="1">IF($AA108="","",IF(INDIRECT(ADDRESS($AA108+2,AB$1-1,,,"Score"))="SP",$AA108+2,""))</f>
        <v/>
      </c>
      <c r="AB109" s="74" t="str">
        <f t="shared" ca="1" si="43"/>
        <v/>
      </c>
      <c r="AC109" s="74" t="str">
        <f t="shared" ca="1" si="43"/>
        <v/>
      </c>
      <c r="AD109" s="403"/>
      <c r="AE109" s="403"/>
      <c r="AF109" s="86"/>
      <c r="AG109" s="91"/>
      <c r="AH109" s="89"/>
      <c r="AI109" s="86" t="str">
        <f t="shared" ca="1" si="44"/>
        <v/>
      </c>
      <c r="AJ109" s="86" t="str">
        <f t="shared" ca="1" si="44"/>
        <v/>
      </c>
      <c r="AK109" s="86" t="str">
        <f t="shared" ca="1" si="44"/>
        <v/>
      </c>
      <c r="AL109" s="74" t="str">
        <f t="shared" ca="1" si="45"/>
        <v/>
      </c>
      <c r="AM109" s="74" t="str">
        <f t="shared" ca="1" si="45"/>
        <v/>
      </c>
      <c r="AN109" s="86" t="str">
        <f t="shared" ca="1" si="45"/>
        <v/>
      </c>
      <c r="AO109" s="86" t="str">
        <f t="shared" ca="1" si="45"/>
        <v/>
      </c>
      <c r="AP109" s="89" t="str">
        <f t="shared" ca="1" si="34"/>
        <v/>
      </c>
      <c r="AQ109" s="86" t="str">
        <f t="shared" ca="1" si="45"/>
        <v/>
      </c>
      <c r="AR109" s="86" t="str">
        <f t="shared" ca="1" si="45"/>
        <v/>
      </c>
      <c r="AS109" s="86" t="str">
        <f t="shared" ca="1" si="45"/>
        <v/>
      </c>
      <c r="AT109" s="89" t="str">
        <f t="shared" ca="1" si="40"/>
        <v/>
      </c>
      <c r="AU109" s="86" t="str">
        <f t="shared" ca="1" si="36"/>
        <v/>
      </c>
      <c r="AV109" s="403"/>
      <c r="AW109" s="403"/>
    </row>
    <row r="110" spans="1:49">
      <c r="A110" s="1483">
        <f>A108+1</f>
        <v>25</v>
      </c>
      <c r="B110" s="70" t="str">
        <f>IF(ISNA(MATCH($A110,Score!A$62:A$111,0)),"",MATCH($A110,Score!A$62:A$111,0)+ROW(Score!A$61))</f>
        <v/>
      </c>
      <c r="C110" s="704" t="str">
        <f t="shared" ca="1" si="37"/>
        <v/>
      </c>
      <c r="D110" s="70" t="str">
        <f t="shared" ca="1" si="37"/>
        <v/>
      </c>
      <c r="E110" s="402" t="str">
        <f>IF(B110="","",SUM(D110,D111))</f>
        <v/>
      </c>
      <c r="F110" s="402" t="str">
        <f>IF(B110="","",E110-AD110)</f>
        <v/>
      </c>
      <c r="G110" s="87" t="str">
        <f t="shared" ca="1" si="41"/>
        <v/>
      </c>
      <c r="H110" s="87" t="str">
        <f t="shared" ca="1" si="41"/>
        <v/>
      </c>
      <c r="I110" s="85" t="str">
        <f ca="1">IF(H110=1,F110,"")</f>
        <v/>
      </c>
      <c r="J110" s="87" t="str">
        <f t="shared" ca="1" si="41"/>
        <v/>
      </c>
      <c r="K110" s="87" t="str">
        <f t="shared" ca="1" si="41"/>
        <v/>
      </c>
      <c r="L110" s="87" t="str">
        <f t="shared" ca="1" si="41"/>
        <v/>
      </c>
      <c r="M110" s="70" t="str">
        <f t="shared" ca="1" si="42"/>
        <v/>
      </c>
      <c r="N110" s="70" t="str">
        <f t="shared" ca="1" si="42"/>
        <v/>
      </c>
      <c r="O110" s="87" t="str">
        <f t="shared" ca="1" si="42"/>
        <v/>
      </c>
      <c r="P110" s="87" t="str">
        <f t="shared" ca="1" si="42"/>
        <v/>
      </c>
      <c r="Q110" s="85" t="str">
        <f t="shared" si="29"/>
        <v/>
      </c>
      <c r="R110" s="87" t="str">
        <f t="shared" ca="1" si="42"/>
        <v/>
      </c>
      <c r="S110" s="87" t="str">
        <f t="shared" ca="1" si="42"/>
        <v/>
      </c>
      <c r="T110" s="87" t="str">
        <f t="shared" ca="1" si="42"/>
        <v/>
      </c>
      <c r="U110" s="85" t="str">
        <f t="shared" si="39"/>
        <v/>
      </c>
      <c r="V110" s="87" t="str">
        <f ca="1">IF(OR(M110="",M110=0),"",U110/M110)</f>
        <v/>
      </c>
      <c r="W110" s="404" t="str">
        <f ca="1">IF(ISNA(MATCH($A110,'Jam Timer'!A$45:A$69,0)),"",INDIRECT(ADDRESS(MATCH($A110,'Jam Timer'!A$45:A$69,0)+ROW('Jam Timer'!A$44),W$1,,,"Jam Timer")))</f>
        <v/>
      </c>
      <c r="X110" s="404" t="str">
        <f ca="1">IF(OR(W110="",W110=0),"",60*E110/W110)</f>
        <v/>
      </c>
      <c r="Z110" s="402">
        <f>Z108+1</f>
        <v>25</v>
      </c>
      <c r="AA110" s="70" t="str">
        <f>IF(ISNA(MATCH($Z110,Score!AL$62:AL$111,0)),"",MATCH($Z110,Score!AL$62:AL$111,0)+ROW(Score!AL$61) )</f>
        <v/>
      </c>
      <c r="AB110" s="70" t="str">
        <f t="shared" ca="1" si="43"/>
        <v/>
      </c>
      <c r="AC110" s="70" t="str">
        <f t="shared" ca="1" si="43"/>
        <v/>
      </c>
      <c r="AD110" s="402" t="str">
        <f>IF(AA110="","",SUM(AC110,AC111))</f>
        <v/>
      </c>
      <c r="AE110" s="402" t="str">
        <f>IF(AA110="","",AD110-E110)</f>
        <v/>
      </c>
      <c r="AF110" s="87" t="str">
        <f ca="1">IF($AA110="","",IF(ISBLANK(INDIRECT(ADDRESS($AA110,AF$1,,,"Score"))),"",1))</f>
        <v/>
      </c>
      <c r="AG110" s="87" t="str">
        <f ca="1">IF($AA110="","",IF(ISBLANK(INDIRECT(ADDRESS($AA110,AG$1,,,"Score"))),"",1))</f>
        <v/>
      </c>
      <c r="AH110" s="85" t="str">
        <f ca="1">IF(AG110=1,AE110,"")</f>
        <v/>
      </c>
      <c r="AI110" s="87" t="str">
        <f t="shared" ca="1" si="44"/>
        <v/>
      </c>
      <c r="AJ110" s="87" t="str">
        <f t="shared" ca="1" si="44"/>
        <v/>
      </c>
      <c r="AK110" s="87" t="str">
        <f t="shared" ca="1" si="44"/>
        <v/>
      </c>
      <c r="AL110" s="70" t="str">
        <f t="shared" ca="1" si="45"/>
        <v/>
      </c>
      <c r="AM110" s="70" t="str">
        <f t="shared" ca="1" si="45"/>
        <v/>
      </c>
      <c r="AN110" s="87" t="str">
        <f t="shared" ca="1" si="45"/>
        <v/>
      </c>
      <c r="AO110" s="87" t="str">
        <f t="shared" ca="1" si="45"/>
        <v/>
      </c>
      <c r="AP110" s="85" t="str">
        <f t="shared" si="34"/>
        <v/>
      </c>
      <c r="AQ110" s="87" t="str">
        <f t="shared" ca="1" si="45"/>
        <v/>
      </c>
      <c r="AR110" s="87" t="str">
        <f t="shared" ca="1" si="45"/>
        <v/>
      </c>
      <c r="AS110" s="87" t="str">
        <f t="shared" ca="1" si="45"/>
        <v/>
      </c>
      <c r="AT110" s="85" t="str">
        <f t="shared" si="40"/>
        <v/>
      </c>
      <c r="AU110" s="87" t="str">
        <f t="shared" ca="1" si="36"/>
        <v/>
      </c>
      <c r="AV110" s="404" t="str">
        <f ca="1">W110</f>
        <v/>
      </c>
      <c r="AW110" s="404" t="str">
        <f ca="1">IF(OR(AV110="",AV110=0),"",60*AD110/AV110)</f>
        <v/>
      </c>
    </row>
    <row r="111" spans="1:49">
      <c r="A111" s="1483"/>
      <c r="B111" s="70" t="str">
        <f ca="1">IF($B110="","",IF(INDIRECT(ADDRESS($B110+2,C$1-1,,,"Score"))="SP",$B110+2,""))</f>
        <v/>
      </c>
      <c r="C111" s="704" t="str">
        <f ca="1">IF($B111="","",INDIRECT(ADDRESS($B111,C$1,,,"Score")))</f>
        <v/>
      </c>
      <c r="D111" s="70" t="str">
        <f ca="1">IF($B111="","",INDIRECT(ADDRESS($B111,D$1,,,"Score")))</f>
        <v/>
      </c>
      <c r="E111" s="402"/>
      <c r="F111" s="402"/>
      <c r="G111" s="87"/>
      <c r="H111" s="87"/>
      <c r="I111" s="85"/>
      <c r="J111" s="87" t="str">
        <f ca="1">IF($B111="","",IF(ISBLANK(INDIRECT(ADDRESS($B111,J$1,,,"Score"))),"",1))</f>
        <v/>
      </c>
      <c r="K111" s="87" t="str">
        <f ca="1">IF($B111="","",IF(ISBLANK(INDIRECT(ADDRESS($B111,K$1,,,"Score"))),"",1))</f>
        <v/>
      </c>
      <c r="L111" s="87" t="str">
        <f ca="1">IF($B111="","",IF(ISBLANK(INDIRECT(ADDRESS($B111,L$1,,,"Score"))),"",1))</f>
        <v/>
      </c>
      <c r="M111" s="70" t="str">
        <f t="shared" ref="M111:T111" ca="1" si="46">IF($B111="","",INDIRECT(ADDRESS($B111,M$1,,,"Score")))</f>
        <v/>
      </c>
      <c r="N111" s="70" t="str">
        <f t="shared" ca="1" si="46"/>
        <v/>
      </c>
      <c r="O111" s="87" t="str">
        <f t="shared" ca="1" si="46"/>
        <v/>
      </c>
      <c r="P111" s="87" t="str">
        <f t="shared" ca="1" si="46"/>
        <v/>
      </c>
      <c r="Q111" s="85" t="str">
        <f t="shared" ca="1" si="29"/>
        <v/>
      </c>
      <c r="R111" s="87" t="str">
        <f t="shared" ca="1" si="46"/>
        <v/>
      </c>
      <c r="S111" s="87" t="str">
        <f t="shared" ca="1" si="46"/>
        <v/>
      </c>
      <c r="T111" s="87" t="str">
        <f t="shared" ca="1" si="46"/>
        <v/>
      </c>
      <c r="U111" s="85" t="str">
        <f t="shared" ca="1" si="39"/>
        <v/>
      </c>
      <c r="V111" s="87" t="str">
        <f ca="1">IF(OR(M111="",M111=0),"",U111/M111)</f>
        <v/>
      </c>
      <c r="W111" s="404"/>
      <c r="X111" s="404"/>
      <c r="Z111" s="402"/>
      <c r="AA111" s="70" t="str">
        <f ca="1">IF($AA110="","",IF(INDIRECT(ADDRESS($AA110+2,AB$1-1,,,"Score"))="SP",$AA110+2,""))</f>
        <v/>
      </c>
      <c r="AB111" s="70" t="str">
        <f t="shared" ca="1" si="43"/>
        <v/>
      </c>
      <c r="AC111" s="70" t="str">
        <f t="shared" ca="1" si="43"/>
        <v/>
      </c>
      <c r="AD111" s="402"/>
      <c r="AE111" s="402"/>
      <c r="AF111" s="87"/>
      <c r="AG111" s="87"/>
      <c r="AH111" s="85"/>
      <c r="AI111" s="87" t="str">
        <f t="shared" ca="1" si="44"/>
        <v/>
      </c>
      <c r="AJ111" s="87" t="str">
        <f t="shared" ca="1" si="44"/>
        <v/>
      </c>
      <c r="AK111" s="87" t="str">
        <f t="shared" ca="1" si="44"/>
        <v/>
      </c>
      <c r="AL111" s="70" t="str">
        <f t="shared" ca="1" si="45"/>
        <v/>
      </c>
      <c r="AM111" s="70" t="str">
        <f t="shared" ca="1" si="45"/>
        <v/>
      </c>
      <c r="AN111" s="87" t="str">
        <f t="shared" ca="1" si="45"/>
        <v/>
      </c>
      <c r="AO111" s="87" t="str">
        <f t="shared" ca="1" si="45"/>
        <v/>
      </c>
      <c r="AP111" s="85" t="str">
        <f t="shared" ca="1" si="34"/>
        <v/>
      </c>
      <c r="AQ111" s="87" t="str">
        <f t="shared" ca="1" si="45"/>
        <v/>
      </c>
      <c r="AR111" s="87" t="str">
        <f t="shared" ca="1" si="45"/>
        <v/>
      </c>
      <c r="AS111" s="87" t="str">
        <f t="shared" ca="1" si="45"/>
        <v/>
      </c>
      <c r="AT111" s="85" t="str">
        <f t="shared" ca="1" si="40"/>
        <v/>
      </c>
      <c r="AU111" s="87" t="str">
        <f t="shared" ca="1" si="36"/>
        <v/>
      </c>
      <c r="AV111" s="404"/>
      <c r="AW111" s="404"/>
    </row>
    <row r="112" spans="1:49" ht="12.75" customHeight="1">
      <c r="A112" s="1485" t="s">
        <v>235</v>
      </c>
      <c r="B112" s="99"/>
      <c r="C112" s="99"/>
      <c r="D112" s="99"/>
      <c r="E112" s="406">
        <f ca="1">SUM(E62:E111)</f>
        <v>121</v>
      </c>
      <c r="F112" s="405"/>
      <c r="G112" s="88">
        <f ca="1">SUM(G62:G111)</f>
        <v>6</v>
      </c>
      <c r="H112" s="88">
        <f ca="1">SUM(H62:H111)</f>
        <v>11</v>
      </c>
      <c r="I112" s="89"/>
      <c r="J112" s="1486">
        <f ca="1">SUM(J62:J111)</f>
        <v>9</v>
      </c>
      <c r="K112" s="1486">
        <f ca="1">SUM(K62:K111)</f>
        <v>0</v>
      </c>
      <c r="L112" s="88">
        <f ca="1">SUM(L62,L64,L66,L68,L70,L72,L74,L76,L78,L80,L82,L84,L86,L88,L90,L92,L94,L96,L98,L100,L102,L104,L106,L108,L110)</f>
        <v>0</v>
      </c>
      <c r="M112" s="99"/>
      <c r="N112" s="406">
        <f ca="1">SUM(N62:N111)</f>
        <v>0</v>
      </c>
      <c r="O112" s="88">
        <f t="shared" ref="O112:U113" ca="1" si="47">SUM(O62,O64,O66,O68,O70,O72,O74,O76,O78,O80,O82,O84,O86,O88,O90,O92,O94,O96,O98,O100,O102,O104,O106,O108,O110)</f>
        <v>0</v>
      </c>
      <c r="P112" s="88">
        <f t="shared" ca="1" si="47"/>
        <v>0</v>
      </c>
      <c r="Q112" s="89">
        <f ca="1">SUM(Q62,Q64,Q66,Q68,Q70,Q72,Q74,Q76,Q78,Q80,Q82,Q84,Q86,Q88,Q90,Q92,Q94,Q96,Q98,Q100,Q102,Q104,Q106,Q108,Q110)</f>
        <v>0</v>
      </c>
      <c r="R112" s="88">
        <f t="shared" ca="1" si="47"/>
        <v>0</v>
      </c>
      <c r="S112" s="88">
        <f t="shared" ca="1" si="47"/>
        <v>0</v>
      </c>
      <c r="T112" s="88">
        <f ca="1">SUM(T62,T64,T66,T68,T70,T72,T74,T76,T78,T80,T82,T84,T86,T88,T90,T92,T94,T96,T98,T100,T102,T104,T106,T108,T110)</f>
        <v>0</v>
      </c>
      <c r="U112" s="89">
        <f t="shared" ca="1" si="47"/>
        <v>0</v>
      </c>
      <c r="V112" s="99"/>
      <c r="W112" s="405" t="s">
        <v>297</v>
      </c>
      <c r="X112" s="406" t="str">
        <f ca="1">IF(COUNT(X62:X111),AVERAGE(X62:X111),"")</f>
        <v/>
      </c>
      <c r="Z112" s="407" t="s">
        <v>235</v>
      </c>
      <c r="AA112" s="99"/>
      <c r="AB112" s="99"/>
      <c r="AC112" s="99"/>
      <c r="AD112" s="406">
        <f ca="1">SUM(AD62:AD111)</f>
        <v>57</v>
      </c>
      <c r="AE112" s="405"/>
      <c r="AF112" s="88">
        <f ca="1">SUM(AF62:AF111)</f>
        <v>0</v>
      </c>
      <c r="AG112" s="88">
        <f ca="1">SUM(AG62:AG111)</f>
        <v>9</v>
      </c>
      <c r="AH112" s="89"/>
      <c r="AI112" s="1486">
        <f ca="1">SUM(AI62:AI111)</f>
        <v>7</v>
      </c>
      <c r="AJ112" s="1486">
        <f ca="1">SUM(AJ62:AJ111)</f>
        <v>0</v>
      </c>
      <c r="AK112" s="88">
        <f ca="1">SUM(AK62,AK64,AK66,AK68,AK70,AK72,AK74,AK76,AK78,AK80,AK82,AK84,AK86,AK88,AK90,AK92,AK94,AK96,AK98,AK100,AK102,AK104,AK106,AK108,AK110)</f>
        <v>4</v>
      </c>
      <c r="AL112" s="99"/>
      <c r="AM112" s="406">
        <f ca="1">SUM(AM62:AM111)</f>
        <v>0</v>
      </c>
      <c r="AN112" s="88">
        <f t="shared" ref="AN112:AT113" ca="1" si="48">SUM(AN62,AN64,AN66,AN68,AN70,AN72,AN74,AN76,AN78,AN80,AN82,AN84,AN86,AN88,AN90,AN92,AN94,AN96,AN98,AN100,AN102,AN104,AN106,AN108,AN110)</f>
        <v>0</v>
      </c>
      <c r="AO112" s="88">
        <f t="shared" ca="1" si="48"/>
        <v>0</v>
      </c>
      <c r="AP112" s="89">
        <f ca="1">SUM(AP62,AP64,AP66,AP68,AP70,AP72,AP74,AP76,AP78,AP80,AP82,AP84,AP86,AP88,AP90,AP92,AP94,AP96,AP98,AP100,AP102,AP104,AP106,AP108,AP110)</f>
        <v>0</v>
      </c>
      <c r="AQ112" s="88">
        <f t="shared" ca="1" si="48"/>
        <v>0</v>
      </c>
      <c r="AR112" s="88">
        <f t="shared" ca="1" si="48"/>
        <v>0</v>
      </c>
      <c r="AS112" s="88">
        <f ca="1">SUM(AS62,AS64,AS66,AS68,AS70,AS72,AS74,AS76,AS78,AS80,AS82,AS84,AS86,AS88,AS90,AS92,AS94,AS96,AS98,AS100,AS102,AS104,AS106,AS108,AS110)</f>
        <v>0</v>
      </c>
      <c r="AT112" s="89">
        <f t="shared" ca="1" si="48"/>
        <v>0</v>
      </c>
      <c r="AU112" s="99"/>
      <c r="AV112" s="405" t="s">
        <v>297</v>
      </c>
      <c r="AW112" s="406" t="str">
        <f ca="1">IF(COUNT(AW62:AW111),AVERAGE(AW62:AW111),"")</f>
        <v/>
      </c>
    </row>
    <row r="113" spans="1:49">
      <c r="A113" s="1485"/>
      <c r="B113" s="99"/>
      <c r="C113" s="99"/>
      <c r="D113" s="99"/>
      <c r="E113" s="406"/>
      <c r="F113" s="405"/>
      <c r="G113" s="88"/>
      <c r="H113" s="98"/>
      <c r="I113" s="89"/>
      <c r="J113" s="1486"/>
      <c r="K113" s="1486"/>
      <c r="L113" s="88">
        <f ca="1">SUM(L63,L65,L67,L69,L71,L73,L75,L77,L79,L81,L83,L85,L87,L89,L91,L93,L95,L97,L99,L101,L103,L105,L107,L109,L111)</f>
        <v>0</v>
      </c>
      <c r="M113" s="99"/>
      <c r="N113" s="406"/>
      <c r="O113" s="88">
        <f t="shared" ca="1" si="47"/>
        <v>0</v>
      </c>
      <c r="P113" s="88">
        <f t="shared" ca="1" si="47"/>
        <v>0</v>
      </c>
      <c r="Q113" s="89">
        <f ca="1">SUM(Q63,Q65,Q67,Q69,Q71,Q73,Q75,Q77,Q79,Q81,Q83,Q85,Q87,Q89,Q91,Q93,Q95,Q97,Q99,Q101,Q103,Q105,Q107,Q109,Q111)</f>
        <v>0</v>
      </c>
      <c r="R113" s="88">
        <f t="shared" ca="1" si="47"/>
        <v>0</v>
      </c>
      <c r="S113" s="88">
        <f t="shared" ca="1" si="47"/>
        <v>0</v>
      </c>
      <c r="T113" s="88">
        <f ca="1">SUM(T63,T65,T67,T69,T71,T73,T75,T77,T79,T81,T83,T85,T87,T89,T91,T93,T95,T97,T99,T101,T103,T105,T107,T109,T111)</f>
        <v>0</v>
      </c>
      <c r="U113" s="89">
        <f t="shared" ca="1" si="47"/>
        <v>0</v>
      </c>
      <c r="V113" s="99"/>
      <c r="W113" s="405"/>
      <c r="X113" s="406"/>
      <c r="Z113" s="407"/>
      <c r="AA113" s="99"/>
      <c r="AB113" s="99"/>
      <c r="AC113" s="99"/>
      <c r="AD113" s="406"/>
      <c r="AE113" s="405"/>
      <c r="AF113" s="88"/>
      <c r="AG113" s="98"/>
      <c r="AH113" s="89"/>
      <c r="AI113" s="1486"/>
      <c r="AJ113" s="1486"/>
      <c r="AK113" s="88">
        <f ca="1">SUM(AK63,AK65,AK67,AK69,AK71,AK73,AK75,AK77,AK79,AK81,AK83,AK85,AK87,AK89,AK91,AK93,AK95,AK97,AK99,AK101,AK103,AK105,AK107,AK109,AK111)</f>
        <v>0</v>
      </c>
      <c r="AL113" s="99"/>
      <c r="AM113" s="406"/>
      <c r="AN113" s="88">
        <f t="shared" ca="1" si="48"/>
        <v>0</v>
      </c>
      <c r="AO113" s="88">
        <f t="shared" ca="1" si="48"/>
        <v>0</v>
      </c>
      <c r="AP113" s="89">
        <f ca="1">SUM(AP63,AP65,AP67,AP69,AP71,AP73,AP75,AP77,AP79,AP81,AP83,AP85,AP87,AP89,AP91,AP93,AP95,AP97,AP99,AP101,AP103,AP105,AP107,AP109,AP111)</f>
        <v>0</v>
      </c>
      <c r="AQ113" s="88">
        <f t="shared" ca="1" si="48"/>
        <v>0</v>
      </c>
      <c r="AR113" s="88">
        <f t="shared" ca="1" si="48"/>
        <v>0</v>
      </c>
      <c r="AS113" s="88">
        <f ca="1">SUM(AS63,AS65,AS67,AS69,AS71,AS73,AS75,AS77,AS79,AS81,AS83,AS85,AS87,AS89,AS91,AS93,AS95,AS97,AS99,AS101,AS103,AS105,AS107,AS109,AS111)</f>
        <v>0</v>
      </c>
      <c r="AT113" s="89">
        <f t="shared" ca="1" si="48"/>
        <v>0</v>
      </c>
      <c r="AU113" s="99"/>
      <c r="AV113" s="405"/>
      <c r="AW113" s="406"/>
    </row>
    <row r="119" spans="1:49">
      <c r="A119" s="71" t="s">
        <v>216</v>
      </c>
      <c r="B119" s="71" t="s">
        <v>2</v>
      </c>
      <c r="D119" s="71" t="s">
        <v>51</v>
      </c>
      <c r="E119" s="71" t="s">
        <v>119</v>
      </c>
      <c r="F119" s="73" t="s">
        <v>5</v>
      </c>
      <c r="G119" s="71" t="s">
        <v>226</v>
      </c>
      <c r="H119" s="71" t="s">
        <v>123</v>
      </c>
      <c r="I119" s="71" t="s">
        <v>220</v>
      </c>
      <c r="J119" s="71" t="s">
        <v>227</v>
      </c>
      <c r="K119" s="71" t="s">
        <v>228</v>
      </c>
      <c r="L119" s="71" t="s">
        <v>17</v>
      </c>
      <c r="M119" s="71" t="s">
        <v>45</v>
      </c>
      <c r="N119" s="71" t="s">
        <v>391</v>
      </c>
      <c r="O119" s="71" t="s">
        <v>294</v>
      </c>
      <c r="P119" s="71" t="s">
        <v>295</v>
      </c>
      <c r="Q119" s="71" t="s">
        <v>292</v>
      </c>
      <c r="R119" s="71" t="s">
        <v>229</v>
      </c>
      <c r="S119" s="71" t="s">
        <v>230</v>
      </c>
      <c r="T119" s="71" t="s">
        <v>388</v>
      </c>
      <c r="U119" s="71" t="s">
        <v>293</v>
      </c>
      <c r="V119" s="71" t="s">
        <v>231</v>
      </c>
      <c r="W119" s="71"/>
      <c r="X119" s="71"/>
      <c r="Z119" s="71" t="s">
        <v>217</v>
      </c>
      <c r="AA119" s="71" t="s">
        <v>2</v>
      </c>
      <c r="AC119" s="71" t="s">
        <v>51</v>
      </c>
      <c r="AD119" s="71" t="s">
        <v>119</v>
      </c>
      <c r="AE119" s="73" t="s">
        <v>5</v>
      </c>
      <c r="AF119" s="71" t="s">
        <v>226</v>
      </c>
      <c r="AG119" s="71" t="s">
        <v>123</v>
      </c>
      <c r="AH119" s="71" t="s">
        <v>220</v>
      </c>
      <c r="AI119" s="71" t="s">
        <v>227</v>
      </c>
      <c r="AJ119" s="71" t="s">
        <v>228</v>
      </c>
      <c r="AK119" s="71" t="s">
        <v>17</v>
      </c>
      <c r="AL119" s="71" t="s">
        <v>45</v>
      </c>
      <c r="AM119" s="71" t="s">
        <v>391</v>
      </c>
      <c r="AN119" s="71" t="s">
        <v>294</v>
      </c>
      <c r="AO119" s="71" t="s">
        <v>295</v>
      </c>
      <c r="AP119" s="71" t="s">
        <v>292</v>
      </c>
      <c r="AQ119" s="71" t="s">
        <v>229</v>
      </c>
      <c r="AR119" s="71" t="s">
        <v>230</v>
      </c>
      <c r="AS119" s="71" t="s">
        <v>388</v>
      </c>
      <c r="AT119" s="71" t="s">
        <v>293</v>
      </c>
      <c r="AU119" s="71" t="s">
        <v>231</v>
      </c>
    </row>
    <row r="120" spans="1:49">
      <c r="A120" s="402">
        <v>1</v>
      </c>
      <c r="B120" s="703" t="str">
        <f>IF(IBRF!B11="","",IBRF!B11)</f>
        <v>12</v>
      </c>
      <c r="C120" s="70" t="s">
        <v>215</v>
      </c>
      <c r="D120" s="70" t="str">
        <f ca="1">IF(OR($E120="",$E120=0),"",SUMIF($C$3:$C$52,$B120,D$3:D$52))</f>
        <v/>
      </c>
      <c r="E120" s="70">
        <f ca="1">IF($B120="","",COUNTIF(C$3:C$52,$B120))</f>
        <v>0</v>
      </c>
      <c r="F120" s="70" t="str">
        <f t="shared" ref="F120:T120" ca="1" si="49">IF(OR($E120="",$E120=0),"",SUMIF($C$3:$C$52,$B120,F$3:F$52))</f>
        <v/>
      </c>
      <c r="G120" s="87" t="str">
        <f t="shared" ca="1" si="49"/>
        <v/>
      </c>
      <c r="H120" s="87" t="str">
        <f t="shared" ca="1" si="49"/>
        <v/>
      </c>
      <c r="I120" s="85" t="str">
        <f t="shared" ca="1" si="49"/>
        <v/>
      </c>
      <c r="J120" s="87" t="str">
        <f t="shared" ca="1" si="49"/>
        <v/>
      </c>
      <c r="K120" s="87" t="str">
        <f t="shared" ca="1" si="49"/>
        <v/>
      </c>
      <c r="L120" s="87" t="str">
        <f t="shared" ca="1" si="49"/>
        <v/>
      </c>
      <c r="M120" s="70" t="str">
        <f t="shared" ca="1" si="49"/>
        <v/>
      </c>
      <c r="N120" s="70" t="str">
        <f t="shared" ca="1" si="49"/>
        <v/>
      </c>
      <c r="O120" s="87" t="str">
        <f t="shared" ca="1" si="49"/>
        <v/>
      </c>
      <c r="P120" s="87" t="str">
        <f t="shared" ca="1" si="49"/>
        <v/>
      </c>
      <c r="Q120" s="85">
        <f ca="1">IF(B$120="","",SUM(O120:P120))</f>
        <v>0</v>
      </c>
      <c r="R120" s="87" t="str">
        <f t="shared" ca="1" si="49"/>
        <v/>
      </c>
      <c r="S120" s="87" t="str">
        <f t="shared" ca="1" si="49"/>
        <v/>
      </c>
      <c r="T120" s="87" t="str">
        <f t="shared" ca="1" si="49"/>
        <v/>
      </c>
      <c r="U120" s="85">
        <f ca="1">IF(B$120="","",SUM(R120:T120))</f>
        <v>0</v>
      </c>
      <c r="V120" s="87" t="str">
        <f ca="1">IF(OR(M120="",M120=0),"",U120/M120)</f>
        <v/>
      </c>
      <c r="Z120" s="402">
        <v>1</v>
      </c>
      <c r="AA120" s="402" t="str">
        <f>IF(IBRF!H11="","",IBRF!H11)</f>
        <v>11</v>
      </c>
      <c r="AB120" s="70" t="s">
        <v>215</v>
      </c>
      <c r="AC120" s="70">
        <f ca="1">IF(OR($AD120="",$AD120=0),"",SUMIF($AB$3:$AB$52,$AA120,AC$3:AC$52))</f>
        <v>18</v>
      </c>
      <c r="AD120" s="70">
        <f ca="1">IF($AA120="","",COUNTIF(AB$3:AB$52,$AA120))</f>
        <v>3</v>
      </c>
      <c r="AE120" s="70">
        <f t="shared" ref="AE120:AS120" ca="1" si="50">IF(OR($AD120="",$AD120=0),"",SUMIF($AB$3:$AB$52,$AA120,AE$3:AE$52))</f>
        <v>4</v>
      </c>
      <c r="AF120" s="87">
        <f t="shared" ca="1" si="50"/>
        <v>1</v>
      </c>
      <c r="AG120" s="87">
        <f t="shared" ca="1" si="50"/>
        <v>3</v>
      </c>
      <c r="AH120" s="85">
        <f t="shared" ca="1" si="50"/>
        <v>4</v>
      </c>
      <c r="AI120" s="87">
        <f t="shared" ca="1" si="50"/>
        <v>0</v>
      </c>
      <c r="AJ120" s="87">
        <f t="shared" ca="1" si="50"/>
        <v>0</v>
      </c>
      <c r="AK120" s="87">
        <f t="shared" ca="1" si="50"/>
        <v>0</v>
      </c>
      <c r="AL120" s="70">
        <f t="shared" ca="1" si="50"/>
        <v>4</v>
      </c>
      <c r="AM120" s="70">
        <f t="shared" ca="1" si="50"/>
        <v>0</v>
      </c>
      <c r="AN120" s="87">
        <f t="shared" ca="1" si="50"/>
        <v>0</v>
      </c>
      <c r="AO120" s="87">
        <f t="shared" ca="1" si="50"/>
        <v>0</v>
      </c>
      <c r="AP120" s="85">
        <f ca="1">IF($AA$120="","",SUM(AN120:AO120))</f>
        <v>0</v>
      </c>
      <c r="AQ120" s="87">
        <f t="shared" ca="1" si="50"/>
        <v>0</v>
      </c>
      <c r="AR120" s="87">
        <f t="shared" ca="1" si="50"/>
        <v>0</v>
      </c>
      <c r="AS120" s="87">
        <f t="shared" ca="1" si="50"/>
        <v>0</v>
      </c>
      <c r="AT120" s="85">
        <f ca="1">IF($AA$120="","",SUM(AQ120:AS120))</f>
        <v>0</v>
      </c>
      <c r="AU120" s="87">
        <f ca="1">IF(OR(AL120="",AL120=0),"",AT120/AL120)</f>
        <v>0</v>
      </c>
    </row>
    <row r="121" spans="1:49">
      <c r="A121" s="402"/>
      <c r="B121" s="703"/>
      <c r="C121" s="70" t="s">
        <v>218</v>
      </c>
      <c r="D121" s="70" t="str">
        <f ca="1">IF(OR($E121="",$E121=0),"",SUMIF($C$62:$C$111,$B120,D$62:D$111))</f>
        <v/>
      </c>
      <c r="E121" s="70">
        <f ca="1">IF($B120="","",COUNTIF(C$62:C$111,$B120))</f>
        <v>0</v>
      </c>
      <c r="F121" s="70" t="str">
        <f t="shared" ref="F121:T121" ca="1" si="51">IF(OR($E121="",$E121=0),"",SUMIF($C$62:$C$111,$B120,F$62:F$111))</f>
        <v/>
      </c>
      <c r="G121" s="87" t="str">
        <f t="shared" ca="1" si="51"/>
        <v/>
      </c>
      <c r="H121" s="87" t="str">
        <f t="shared" ca="1" si="51"/>
        <v/>
      </c>
      <c r="I121" s="85" t="str">
        <f t="shared" ca="1" si="51"/>
        <v/>
      </c>
      <c r="J121" s="87" t="str">
        <f t="shared" ca="1" si="51"/>
        <v/>
      </c>
      <c r="K121" s="87" t="str">
        <f t="shared" ca="1" si="51"/>
        <v/>
      </c>
      <c r="L121" s="87" t="str">
        <f t="shared" ca="1" si="51"/>
        <v/>
      </c>
      <c r="M121" s="70" t="str">
        <f t="shared" ca="1" si="51"/>
        <v/>
      </c>
      <c r="N121" s="70" t="str">
        <f t="shared" ca="1" si="51"/>
        <v/>
      </c>
      <c r="O121" s="87" t="str">
        <f t="shared" ca="1" si="51"/>
        <v/>
      </c>
      <c r="P121" s="87" t="str">
        <f t="shared" ca="1" si="51"/>
        <v/>
      </c>
      <c r="Q121" s="85">
        <f ca="1">IF(B$120="","",SUM(O121:P121))</f>
        <v>0</v>
      </c>
      <c r="R121" s="87" t="str">
        <f t="shared" ca="1" si="51"/>
        <v/>
      </c>
      <c r="S121" s="87" t="str">
        <f t="shared" ca="1" si="51"/>
        <v/>
      </c>
      <c r="T121" s="87" t="str">
        <f t="shared" ca="1" si="51"/>
        <v/>
      </c>
      <c r="U121" s="85">
        <f ca="1">IF(B$120="","",SUM(R121:T121))</f>
        <v>0</v>
      </c>
      <c r="V121" s="87" t="str">
        <f ca="1">IF(OR(M121="",M121=0),"",U121/M121)</f>
        <v/>
      </c>
      <c r="Z121" s="402"/>
      <c r="AA121" s="402"/>
      <c r="AB121" s="70" t="s">
        <v>218</v>
      </c>
      <c r="AC121" s="70" t="str">
        <f ca="1">IF(OR($AD121="",$AD121=0),"",SUMIF($AB$62:$AB$111,$AA120,AC$62:AC$111))</f>
        <v/>
      </c>
      <c r="AD121" s="70">
        <f ca="1">IF($AA120="","",COUNTIF(AB$62:AB$111,$AA120))</f>
        <v>0</v>
      </c>
      <c r="AE121" s="70" t="str">
        <f t="shared" ref="AE121:AS121" ca="1" si="52">IF(OR($AD121="",$AD121=0),"",SUMIF($AB$62:$AB$111,$AA120,AE$62:AE$111))</f>
        <v/>
      </c>
      <c r="AF121" s="87" t="str">
        <f t="shared" ca="1" si="52"/>
        <v/>
      </c>
      <c r="AG121" s="87" t="str">
        <f t="shared" ca="1" si="52"/>
        <v/>
      </c>
      <c r="AH121" s="85" t="str">
        <f t="shared" ca="1" si="52"/>
        <v/>
      </c>
      <c r="AI121" s="87" t="str">
        <f t="shared" ca="1" si="52"/>
        <v/>
      </c>
      <c r="AJ121" s="87" t="str">
        <f t="shared" ca="1" si="52"/>
        <v/>
      </c>
      <c r="AK121" s="87" t="str">
        <f t="shared" ca="1" si="52"/>
        <v/>
      </c>
      <c r="AL121" s="70" t="str">
        <f t="shared" ca="1" si="52"/>
        <v/>
      </c>
      <c r="AM121" s="70" t="str">
        <f t="shared" ca="1" si="52"/>
        <v/>
      </c>
      <c r="AN121" s="87" t="str">
        <f t="shared" ca="1" si="52"/>
        <v/>
      </c>
      <c r="AO121" s="87" t="str">
        <f t="shared" ca="1" si="52"/>
        <v/>
      </c>
      <c r="AP121" s="85">
        <f ca="1">IF($AA$120="","",SUM(AN121:AO121))</f>
        <v>0</v>
      </c>
      <c r="AQ121" s="87" t="str">
        <f t="shared" ca="1" si="52"/>
        <v/>
      </c>
      <c r="AR121" s="87" t="str">
        <f t="shared" ca="1" si="52"/>
        <v/>
      </c>
      <c r="AS121" s="87" t="str">
        <f t="shared" ca="1" si="52"/>
        <v/>
      </c>
      <c r="AT121" s="85">
        <f ca="1">IF($AA$120="","",SUM(AQ121:AS121))</f>
        <v>0</v>
      </c>
      <c r="AU121" s="87" t="str">
        <f ca="1">IF(OR(AL121="",AL121=0),"",AT121/AL121)</f>
        <v/>
      </c>
    </row>
    <row r="122" spans="1:49">
      <c r="A122" s="402"/>
      <c r="B122" s="703"/>
      <c r="C122" s="74" t="s">
        <v>225</v>
      </c>
      <c r="D122" s="74">
        <f ca="1">IF($B120="","",SUM(D120:D121))</f>
        <v>0</v>
      </c>
      <c r="E122" s="74">
        <f ca="1">IF($B120="","",SUM(E120:E121))</f>
        <v>0</v>
      </c>
      <c r="F122" s="74">
        <f ca="1">IF($B120="","",SUM(F120:F121))</f>
        <v>0</v>
      </c>
      <c r="G122" s="86">
        <f t="shared" ref="G122:L122" ca="1" si="53">IF($B120="","",SUM(G120,G121))</f>
        <v>0</v>
      </c>
      <c r="H122" s="86">
        <f t="shared" ca="1" si="53"/>
        <v>0</v>
      </c>
      <c r="I122" s="89">
        <f t="shared" ca="1" si="53"/>
        <v>0</v>
      </c>
      <c r="J122" s="86">
        <f t="shared" ca="1" si="53"/>
        <v>0</v>
      </c>
      <c r="K122" s="86">
        <f t="shared" ca="1" si="53"/>
        <v>0</v>
      </c>
      <c r="L122" s="86">
        <f t="shared" ca="1" si="53"/>
        <v>0</v>
      </c>
      <c r="M122" s="74">
        <f ca="1">IF($B120="","",SUM(M120:M121))</f>
        <v>0</v>
      </c>
      <c r="N122" s="74">
        <f ca="1">IF($B120="","",SUM(N120:N121))</f>
        <v>0</v>
      </c>
      <c r="O122" s="86">
        <f ca="1">IF($B120="","",SUM(O120,O121))</f>
        <v>0</v>
      </c>
      <c r="P122" s="86">
        <f ca="1">IF($B120="","",SUM(P120,P121))</f>
        <v>0</v>
      </c>
      <c r="Q122" s="89">
        <f ca="1">IF(B$120="","",SUM(O122:P122))</f>
        <v>0</v>
      </c>
      <c r="R122" s="86">
        <f ca="1">IF($B120="","",SUM(R120,R121))</f>
        <v>0</v>
      </c>
      <c r="S122" s="86">
        <f ca="1">IF($B120="","",SUM(S120,S121))</f>
        <v>0</v>
      </c>
      <c r="T122" s="86">
        <f ca="1">IF($B120="","",SUM(T120,T121))</f>
        <v>0</v>
      </c>
      <c r="U122" s="89">
        <f ca="1">IF(B$120="","",SUM(R122:T122))</f>
        <v>0</v>
      </c>
      <c r="V122" s="86" t="str">
        <f ca="1">IF(OR(M122="",M122=0),"",U122/M122)</f>
        <v/>
      </c>
      <c r="W122" s="72"/>
      <c r="X122" s="72"/>
      <c r="Z122" s="402"/>
      <c r="AA122" s="402"/>
      <c r="AB122" s="74" t="s">
        <v>225</v>
      </c>
      <c r="AC122" s="74">
        <f ca="1">IF($AA120="","",SUM(AC120:AC121))</f>
        <v>18</v>
      </c>
      <c r="AD122" s="74">
        <f t="shared" ref="AD122:AS122" ca="1" si="54">IF($AA120="","",SUM(AD120,AD121))</f>
        <v>3</v>
      </c>
      <c r="AE122" s="74">
        <f t="shared" ca="1" si="54"/>
        <v>4</v>
      </c>
      <c r="AF122" s="86">
        <f t="shared" ca="1" si="54"/>
        <v>1</v>
      </c>
      <c r="AG122" s="86">
        <f t="shared" ca="1" si="54"/>
        <v>3</v>
      </c>
      <c r="AH122" s="89">
        <f t="shared" ca="1" si="54"/>
        <v>4</v>
      </c>
      <c r="AI122" s="86">
        <f t="shared" ca="1" si="54"/>
        <v>0</v>
      </c>
      <c r="AJ122" s="86">
        <f t="shared" ca="1" si="54"/>
        <v>0</v>
      </c>
      <c r="AK122" s="86">
        <f t="shared" ca="1" si="54"/>
        <v>0</v>
      </c>
      <c r="AL122" s="74">
        <f t="shared" ca="1" si="54"/>
        <v>4</v>
      </c>
      <c r="AM122" s="74">
        <f t="shared" ca="1" si="54"/>
        <v>0</v>
      </c>
      <c r="AN122" s="86">
        <f t="shared" ca="1" si="54"/>
        <v>0</v>
      </c>
      <c r="AO122" s="86">
        <f t="shared" ca="1" si="54"/>
        <v>0</v>
      </c>
      <c r="AP122" s="89">
        <f ca="1">IF($AA$120="","",SUM(AN122:AO122))</f>
        <v>0</v>
      </c>
      <c r="AQ122" s="86">
        <f t="shared" ca="1" si="54"/>
        <v>0</v>
      </c>
      <c r="AR122" s="86">
        <f t="shared" ca="1" si="54"/>
        <v>0</v>
      </c>
      <c r="AS122" s="86">
        <f t="shared" ca="1" si="54"/>
        <v>0</v>
      </c>
      <c r="AT122" s="89">
        <f ca="1">IF($AA$120="","",SUM(AQ122:AS122))</f>
        <v>0</v>
      </c>
      <c r="AU122" s="86">
        <f ca="1">IF(OR(AL122="",AL122=0),"",AT122/AL122)</f>
        <v>0</v>
      </c>
    </row>
    <row r="123" spans="1:49">
      <c r="A123" s="402">
        <f>A120+1</f>
        <v>2</v>
      </c>
      <c r="B123" s="703" t="str">
        <f>IF(IBRF!B12="","",IBRF!B12)</f>
        <v>17</v>
      </c>
      <c r="C123" s="70" t="s">
        <v>215</v>
      </c>
      <c r="D123" s="70" t="str">
        <f ca="1">IF(OR($E123="",$E123=0),"",SUMIF($C$3:$C$52,$B123,D$3:D$52))</f>
        <v/>
      </c>
      <c r="E123" s="70">
        <f ca="1">IF($B123="","",COUNTIF(C$3:C$52,$B123))</f>
        <v>0</v>
      </c>
      <c r="F123" s="70" t="str">
        <f t="shared" ref="F123:P123" ca="1" si="55">IF(OR($E123="",$E123=0),"",SUMIF($C$3:$C$52,$B123,F$3:F$52))</f>
        <v/>
      </c>
      <c r="G123" s="87" t="str">
        <f t="shared" ca="1" si="55"/>
        <v/>
      </c>
      <c r="H123" s="87" t="str">
        <f t="shared" ca="1" si="55"/>
        <v/>
      </c>
      <c r="I123" s="85" t="str">
        <f t="shared" ca="1" si="55"/>
        <v/>
      </c>
      <c r="J123" s="87" t="str">
        <f t="shared" ca="1" si="55"/>
        <v/>
      </c>
      <c r="K123" s="87" t="str">
        <f t="shared" ca="1" si="55"/>
        <v/>
      </c>
      <c r="L123" s="87" t="str">
        <f t="shared" ca="1" si="55"/>
        <v/>
      </c>
      <c r="M123" s="70" t="str">
        <f t="shared" ca="1" si="55"/>
        <v/>
      </c>
      <c r="N123" s="70" t="str">
        <f t="shared" ca="1" si="55"/>
        <v/>
      </c>
      <c r="O123" s="87" t="str">
        <f t="shared" ca="1" si="55"/>
        <v/>
      </c>
      <c r="P123" s="87" t="str">
        <f t="shared" ca="1" si="55"/>
        <v/>
      </c>
      <c r="Q123" s="85">
        <f ca="1">IF(B$123="","",SUM(O123:P123))</f>
        <v>0</v>
      </c>
      <c r="R123" s="87" t="str">
        <f ca="1">IF(OR($E123="",$E123=0),"",SUMIF($C$3:$C$52,$B123,R$3:R$52))</f>
        <v/>
      </c>
      <c r="S123" s="87" t="str">
        <f ca="1">IF(OR($E123="",$E123=0),"",SUMIF($C$3:$C$52,$B123,S$3:S$52))</f>
        <v/>
      </c>
      <c r="T123" s="87" t="str">
        <f ca="1">IF(OR($E123="",$E123=0),"",SUMIF($C$3:$C$52,$B123,T$3:T$52))</f>
        <v/>
      </c>
      <c r="U123" s="85">
        <f ca="1">IF(B$123="","",SUM(R123:T123))</f>
        <v>0</v>
      </c>
      <c r="V123" s="87" t="str">
        <f t="shared" ref="V123:V179" ca="1" si="56">IF(OR(M123="",M123=0),"",U123/M123)</f>
        <v/>
      </c>
      <c r="Z123" s="402">
        <f>Z120+1</f>
        <v>2</v>
      </c>
      <c r="AA123" s="402" t="str">
        <f>IF(IBRF!H12="","",IBRF!H12)</f>
        <v>13</v>
      </c>
      <c r="AB123" s="70" t="s">
        <v>215</v>
      </c>
      <c r="AC123" s="70">
        <f ca="1">IF(OR($AD123="",$AD123=0),"",SUMIF($AB$3:$AB$52,$AA123,AC$3:AC$52))</f>
        <v>12</v>
      </c>
      <c r="AD123" s="70">
        <f ca="1">IF($AA123="","",COUNTIF(AB$3:AB$52,$AA123))</f>
        <v>2</v>
      </c>
      <c r="AE123" s="70">
        <f t="shared" ref="AE123:AS123" ca="1" si="57">IF(OR($AD123="",$AD123=0),"",SUMIF($AB$3:$AB$52,$AA123,AE$3:AE$52))</f>
        <v>-30</v>
      </c>
      <c r="AF123" s="87">
        <f t="shared" ca="1" si="57"/>
        <v>2</v>
      </c>
      <c r="AG123" s="87">
        <f t="shared" ca="1" si="57"/>
        <v>0</v>
      </c>
      <c r="AH123" s="85">
        <f t="shared" ca="1" si="57"/>
        <v>0</v>
      </c>
      <c r="AI123" s="87">
        <f t="shared" ca="1" si="57"/>
        <v>0</v>
      </c>
      <c r="AJ123" s="87">
        <f t="shared" ca="1" si="57"/>
        <v>0</v>
      </c>
      <c r="AK123" s="87">
        <f t="shared" ca="1" si="57"/>
        <v>0</v>
      </c>
      <c r="AL123" s="70">
        <f t="shared" ca="1" si="57"/>
        <v>4</v>
      </c>
      <c r="AM123" s="70">
        <f t="shared" ca="1" si="57"/>
        <v>0</v>
      </c>
      <c r="AN123" s="87">
        <f t="shared" ca="1" si="57"/>
        <v>0</v>
      </c>
      <c r="AO123" s="87">
        <f t="shared" ca="1" si="57"/>
        <v>0</v>
      </c>
      <c r="AP123" s="85">
        <f ca="1">IF($AA$123="","",SUM(AN123:AO123))</f>
        <v>0</v>
      </c>
      <c r="AQ123" s="87">
        <f t="shared" ca="1" si="57"/>
        <v>0</v>
      </c>
      <c r="AR123" s="87">
        <f t="shared" ca="1" si="57"/>
        <v>0</v>
      </c>
      <c r="AS123" s="87">
        <f t="shared" ca="1" si="57"/>
        <v>0</v>
      </c>
      <c r="AT123" s="85">
        <f ca="1">IF($AA$123="","",SUM(AQ123:AS123))</f>
        <v>0</v>
      </c>
      <c r="AU123" s="87">
        <f t="shared" ref="AU123:AU179" ca="1" si="58">IF(OR(AL123="",AL123=0),"",AT123/AL123)</f>
        <v>0</v>
      </c>
    </row>
    <row r="124" spans="1:49">
      <c r="A124" s="402"/>
      <c r="B124" s="703"/>
      <c r="C124" s="70" t="s">
        <v>218</v>
      </c>
      <c r="D124" s="70" t="str">
        <f ca="1">IF(OR($E124="",$E124=0),"",SUMIF($C$62:$C$111,$B123,D$62:D$111))</f>
        <v/>
      </c>
      <c r="E124" s="70">
        <f ca="1">IF($B123="","",COUNTIF(C$62:C$111,$B123))</f>
        <v>0</v>
      </c>
      <c r="F124" s="70" t="str">
        <f t="shared" ref="F124:T124" ca="1" si="59">IF(OR($E124="",$E124=0),"",SUMIF($C$62:$C$111,$B123,F$62:F$111))</f>
        <v/>
      </c>
      <c r="G124" s="87" t="str">
        <f t="shared" ca="1" si="59"/>
        <v/>
      </c>
      <c r="H124" s="87" t="str">
        <f t="shared" ca="1" si="59"/>
        <v/>
      </c>
      <c r="I124" s="85" t="str">
        <f t="shared" ca="1" si="59"/>
        <v/>
      </c>
      <c r="J124" s="87" t="str">
        <f t="shared" ca="1" si="59"/>
        <v/>
      </c>
      <c r="K124" s="87" t="str">
        <f t="shared" ca="1" si="59"/>
        <v/>
      </c>
      <c r="L124" s="87" t="str">
        <f t="shared" ca="1" si="59"/>
        <v/>
      </c>
      <c r="M124" s="70" t="str">
        <f t="shared" ca="1" si="59"/>
        <v/>
      </c>
      <c r="N124" s="70" t="str">
        <f t="shared" ca="1" si="59"/>
        <v/>
      </c>
      <c r="O124" s="87" t="str">
        <f t="shared" ca="1" si="59"/>
        <v/>
      </c>
      <c r="P124" s="87" t="str">
        <f t="shared" ca="1" si="59"/>
        <v/>
      </c>
      <c r="Q124" s="85">
        <f ca="1">IF(B$123="","",SUM(O124:P124))</f>
        <v>0</v>
      </c>
      <c r="R124" s="87" t="str">
        <f t="shared" ca="1" si="59"/>
        <v/>
      </c>
      <c r="S124" s="87" t="str">
        <f t="shared" ca="1" si="59"/>
        <v/>
      </c>
      <c r="T124" s="87" t="str">
        <f t="shared" ca="1" si="59"/>
        <v/>
      </c>
      <c r="U124" s="85">
        <f ca="1">IF(B$123="","",SUM(R124:T124))</f>
        <v>0</v>
      </c>
      <c r="V124" s="87" t="str">
        <f t="shared" ca="1" si="56"/>
        <v/>
      </c>
      <c r="Z124" s="402"/>
      <c r="AA124" s="402"/>
      <c r="AB124" s="70" t="s">
        <v>218</v>
      </c>
      <c r="AC124" s="70">
        <f ca="1">IF(OR($AD124="",$AD124=0),"",SUMIF($AB$62:$AB$111,$AA123,AC$62:AC$111))</f>
        <v>10</v>
      </c>
      <c r="AD124" s="70">
        <f ca="1">IF($AA123="","",COUNTIF(AB$62:AB$111,$AA123))</f>
        <v>1</v>
      </c>
      <c r="AE124" s="70">
        <f t="shared" ref="AE124:AO124" ca="1" si="60">IF(OR($AD124="",$AD124=0),"",SUMIF($AB$62:$AB$111,$AA123,AE$62:AE$111))</f>
        <v>3</v>
      </c>
      <c r="AF124" s="87">
        <f t="shared" ca="1" si="60"/>
        <v>0</v>
      </c>
      <c r="AG124" s="87">
        <f t="shared" ca="1" si="60"/>
        <v>0</v>
      </c>
      <c r="AH124" s="85">
        <f t="shared" ca="1" si="60"/>
        <v>0</v>
      </c>
      <c r="AI124" s="87">
        <f t="shared" ca="1" si="60"/>
        <v>0</v>
      </c>
      <c r="AJ124" s="87">
        <f t="shared" ca="1" si="60"/>
        <v>0</v>
      </c>
      <c r="AK124" s="87">
        <f t="shared" ca="1" si="60"/>
        <v>0</v>
      </c>
      <c r="AL124" s="70">
        <f t="shared" ca="1" si="60"/>
        <v>2</v>
      </c>
      <c r="AM124" s="70">
        <f t="shared" ca="1" si="60"/>
        <v>0</v>
      </c>
      <c r="AN124" s="87">
        <f t="shared" ca="1" si="60"/>
        <v>0</v>
      </c>
      <c r="AO124" s="87">
        <f t="shared" ca="1" si="60"/>
        <v>0</v>
      </c>
      <c r="AP124" s="85">
        <f ca="1">IF($AA$123="","",SUM(AN124:AO124))</f>
        <v>0</v>
      </c>
      <c r="AQ124" s="87">
        <f ca="1">IF(OR($AD124="",$AD124=0),"",SUMIF($AB$62:$AB$111,$AA123,AQ$62:AQ$111))</f>
        <v>0</v>
      </c>
      <c r="AR124" s="87">
        <f ca="1">IF(OR($AD124="",$AD124=0),"",SUMIF($AB$62:$AB$111,$AA123,AR$62:AR$111))</f>
        <v>0</v>
      </c>
      <c r="AS124" s="87">
        <f ca="1">IF(OR($AD124="",$AD124=0),"",SUMIF($AB$62:$AB$111,$AA123,AS$62:AS$111))</f>
        <v>0</v>
      </c>
      <c r="AT124" s="85">
        <f ca="1">IF($AA$123="","",SUM(AQ124:AS124))</f>
        <v>0</v>
      </c>
      <c r="AU124" s="87">
        <f t="shared" ca="1" si="58"/>
        <v>0</v>
      </c>
    </row>
    <row r="125" spans="1:49">
      <c r="A125" s="402"/>
      <c r="B125" s="703"/>
      <c r="C125" s="74" t="s">
        <v>225</v>
      </c>
      <c r="D125" s="74">
        <f ca="1">IF($B123="","",SUM(D123:D124))</f>
        <v>0</v>
      </c>
      <c r="E125" s="74">
        <f ca="1">IF($B123="","",SUM(E123:E124))</f>
        <v>0</v>
      </c>
      <c r="F125" s="74">
        <f ca="1">IF($B123="","",SUM(F123:F124))</f>
        <v>0</v>
      </c>
      <c r="G125" s="86">
        <f t="shared" ref="G125:L125" ca="1" si="61">IF($B123="","",SUM(G123,G124))</f>
        <v>0</v>
      </c>
      <c r="H125" s="86">
        <f t="shared" ca="1" si="61"/>
        <v>0</v>
      </c>
      <c r="I125" s="89">
        <f t="shared" ca="1" si="61"/>
        <v>0</v>
      </c>
      <c r="J125" s="86">
        <f t="shared" ca="1" si="61"/>
        <v>0</v>
      </c>
      <c r="K125" s="86">
        <f t="shared" ca="1" si="61"/>
        <v>0</v>
      </c>
      <c r="L125" s="86">
        <f t="shared" ca="1" si="61"/>
        <v>0</v>
      </c>
      <c r="M125" s="74">
        <f ca="1">IF($B123="","",SUM(M123:M124))</f>
        <v>0</v>
      </c>
      <c r="N125" s="74">
        <f ca="1">IF($B123="","",SUM(N123:N124))</f>
        <v>0</v>
      </c>
      <c r="O125" s="86">
        <f ca="1">IF($B123="","",SUM(O123,O124))</f>
        <v>0</v>
      </c>
      <c r="P125" s="86">
        <f ca="1">IF($B123="","",SUM(P123,P124))</f>
        <v>0</v>
      </c>
      <c r="Q125" s="89">
        <f ca="1">IF(B$123="","",SUM(O125:P125))</f>
        <v>0</v>
      </c>
      <c r="R125" s="86">
        <f ca="1">IF($B123="","",SUM(R123,R124))</f>
        <v>0</v>
      </c>
      <c r="S125" s="86">
        <f ca="1">IF($B123="","",SUM(S123,S124))</f>
        <v>0</v>
      </c>
      <c r="T125" s="86">
        <f ca="1">IF($B123="","",SUM(T123,T124))</f>
        <v>0</v>
      </c>
      <c r="U125" s="89">
        <f ca="1">IF(B$123="","",SUM(R125:T125))</f>
        <v>0</v>
      </c>
      <c r="V125" s="86" t="str">
        <f t="shared" ca="1" si="56"/>
        <v/>
      </c>
      <c r="Z125" s="402"/>
      <c r="AA125" s="402"/>
      <c r="AB125" s="74" t="s">
        <v>225</v>
      </c>
      <c r="AC125" s="74">
        <f ca="1">IF($AA123="","",SUM(AC123:AC124))</f>
        <v>22</v>
      </c>
      <c r="AD125" s="74">
        <f t="shared" ref="AD125:AS125" ca="1" si="62">IF($AA123="","",SUM(AD123,AD124))</f>
        <v>3</v>
      </c>
      <c r="AE125" s="74">
        <f t="shared" ca="1" si="62"/>
        <v>-27</v>
      </c>
      <c r="AF125" s="86">
        <f t="shared" ca="1" si="62"/>
        <v>2</v>
      </c>
      <c r="AG125" s="86">
        <f t="shared" ca="1" si="62"/>
        <v>0</v>
      </c>
      <c r="AH125" s="89">
        <f t="shared" ca="1" si="62"/>
        <v>0</v>
      </c>
      <c r="AI125" s="86">
        <f t="shared" ca="1" si="62"/>
        <v>0</v>
      </c>
      <c r="AJ125" s="86">
        <f t="shared" ca="1" si="62"/>
        <v>0</v>
      </c>
      <c r="AK125" s="86">
        <f t="shared" ca="1" si="62"/>
        <v>0</v>
      </c>
      <c r="AL125" s="74">
        <f t="shared" ca="1" si="62"/>
        <v>6</v>
      </c>
      <c r="AM125" s="74">
        <f t="shared" ca="1" si="62"/>
        <v>0</v>
      </c>
      <c r="AN125" s="86">
        <f t="shared" ca="1" si="62"/>
        <v>0</v>
      </c>
      <c r="AO125" s="86">
        <f t="shared" ca="1" si="62"/>
        <v>0</v>
      </c>
      <c r="AP125" s="89">
        <f ca="1">IF($AA$123="","",SUM(AN125:AO125))</f>
        <v>0</v>
      </c>
      <c r="AQ125" s="86">
        <f t="shared" ca="1" si="62"/>
        <v>0</v>
      </c>
      <c r="AR125" s="86">
        <f t="shared" ca="1" si="62"/>
        <v>0</v>
      </c>
      <c r="AS125" s="86">
        <f t="shared" ca="1" si="62"/>
        <v>0</v>
      </c>
      <c r="AT125" s="89">
        <f ca="1">IF($AA$123="","",SUM(AQ125:AS125))</f>
        <v>0</v>
      </c>
      <c r="AU125" s="86">
        <f t="shared" ca="1" si="58"/>
        <v>0</v>
      </c>
    </row>
    <row r="126" spans="1:49">
      <c r="A126" s="402">
        <f>A123+1</f>
        <v>3</v>
      </c>
      <c r="B126" s="703" t="str">
        <f>IF(IBRF!B13="","",IBRF!B13)</f>
        <v>1949</v>
      </c>
      <c r="C126" s="70" t="s">
        <v>215</v>
      </c>
      <c r="D126" s="70" t="str">
        <f ca="1">IF(OR($E126="",$E126=0),"",SUMIF($C$3:$C$52,$B126,D$3:D$52))</f>
        <v/>
      </c>
      <c r="E126" s="70">
        <f ca="1">IF($B126="","",COUNTIF(C$3:C$52,$B126))</f>
        <v>0</v>
      </c>
      <c r="F126" s="70" t="str">
        <f t="shared" ref="F126:P126" ca="1" si="63">IF(OR($E126="",$E126=0),"",SUMIF($C$3:$C$52,$B126,F$3:F$52))</f>
        <v/>
      </c>
      <c r="G126" s="87" t="str">
        <f t="shared" ca="1" si="63"/>
        <v/>
      </c>
      <c r="H126" s="87" t="str">
        <f t="shared" ca="1" si="63"/>
        <v/>
      </c>
      <c r="I126" s="85" t="str">
        <f t="shared" ca="1" si="63"/>
        <v/>
      </c>
      <c r="J126" s="87" t="str">
        <f t="shared" ca="1" si="63"/>
        <v/>
      </c>
      <c r="K126" s="87" t="str">
        <f t="shared" ca="1" si="63"/>
        <v/>
      </c>
      <c r="L126" s="87" t="str">
        <f t="shared" ca="1" si="63"/>
        <v/>
      </c>
      <c r="M126" s="70" t="str">
        <f t="shared" ca="1" si="63"/>
        <v/>
      </c>
      <c r="N126" s="70" t="str">
        <f t="shared" ca="1" si="63"/>
        <v/>
      </c>
      <c r="O126" s="87" t="str">
        <f t="shared" ca="1" si="63"/>
        <v/>
      </c>
      <c r="P126" s="87" t="str">
        <f t="shared" ca="1" si="63"/>
        <v/>
      </c>
      <c r="Q126" s="85">
        <f ca="1">IF(B$126="","",SUM(O126:P126))</f>
        <v>0</v>
      </c>
      <c r="R126" s="87" t="str">
        <f ca="1">IF(OR($E126="",$E126=0),"",SUMIF($C$3:$C$52,$B126,R$3:R$52))</f>
        <v/>
      </c>
      <c r="S126" s="87" t="str">
        <f ca="1">IF(OR($E126="",$E126=0),"",SUMIF($C$3:$C$52,$B126,S$3:S$52))</f>
        <v/>
      </c>
      <c r="T126" s="87" t="str">
        <f ca="1">IF(OR($E126="",$E126=0),"",SUMIF($C$3:$C$52,$B126,T$3:T$52))</f>
        <v/>
      </c>
      <c r="U126" s="85">
        <f ca="1">IF(B$126="","",SUM(R126:T126))</f>
        <v>0</v>
      </c>
      <c r="V126" s="87" t="str">
        <f t="shared" ca="1" si="56"/>
        <v/>
      </c>
      <c r="Z126" s="402">
        <f>Z123+1</f>
        <v>3</v>
      </c>
      <c r="AA126" s="402" t="str">
        <f>IF(IBRF!H13="","",IBRF!H13)</f>
        <v>138</v>
      </c>
      <c r="AB126" s="70" t="s">
        <v>215</v>
      </c>
      <c r="AC126" s="70">
        <f ca="1">IF(OR($AD126="",$AD126=0),"",SUMIF($AB$3:$AB$52,$AA126,AC$3:AC$52))</f>
        <v>5</v>
      </c>
      <c r="AD126" s="70">
        <f ca="1">IF($AA126="","",COUNTIF(AB$3:AB$52,$AA126))</f>
        <v>4</v>
      </c>
      <c r="AE126" s="70">
        <f t="shared" ref="AE126:AS126" ca="1" si="64">IF(OR($AD126="",$AD126=0),"",SUMIF($AB$3:$AB$52,$AA126,AE$3:AE$52))</f>
        <v>-34</v>
      </c>
      <c r="AF126" s="87">
        <f t="shared" ca="1" si="64"/>
        <v>0</v>
      </c>
      <c r="AG126" s="87">
        <f t="shared" ca="1" si="64"/>
        <v>1</v>
      </c>
      <c r="AH126" s="85">
        <f t="shared" ca="1" si="64"/>
        <v>-1</v>
      </c>
      <c r="AI126" s="87">
        <f t="shared" ca="1" si="64"/>
        <v>1</v>
      </c>
      <c r="AJ126" s="87">
        <f t="shared" ca="1" si="64"/>
        <v>0</v>
      </c>
      <c r="AK126" s="87">
        <f t="shared" ca="1" si="64"/>
        <v>0</v>
      </c>
      <c r="AL126" s="70">
        <f t="shared" ca="1" si="64"/>
        <v>4</v>
      </c>
      <c r="AM126" s="70">
        <f t="shared" ca="1" si="64"/>
        <v>0</v>
      </c>
      <c r="AN126" s="87">
        <f t="shared" ca="1" si="64"/>
        <v>0</v>
      </c>
      <c r="AO126" s="87">
        <f t="shared" ca="1" si="64"/>
        <v>0</v>
      </c>
      <c r="AP126" s="85">
        <f ca="1">IF($AA$126="","",SUM(AN126:AO126))</f>
        <v>0</v>
      </c>
      <c r="AQ126" s="87">
        <f t="shared" ca="1" si="64"/>
        <v>0</v>
      </c>
      <c r="AR126" s="87">
        <f t="shared" ca="1" si="64"/>
        <v>0</v>
      </c>
      <c r="AS126" s="87">
        <f t="shared" ca="1" si="64"/>
        <v>0</v>
      </c>
      <c r="AT126" s="85">
        <f ca="1">IF($AA$126="","",SUM(AQ126:AS126))</f>
        <v>0</v>
      </c>
      <c r="AU126" s="87">
        <f t="shared" ca="1" si="58"/>
        <v>0</v>
      </c>
    </row>
    <row r="127" spans="1:49">
      <c r="A127" s="402"/>
      <c r="B127" s="703"/>
      <c r="C127" s="70" t="s">
        <v>218</v>
      </c>
      <c r="D127" s="70" t="str">
        <f ca="1">IF(OR($E127="",$E127=0),"",SUMIF($C$62:$C$111,$B126,D$62:D$111))</f>
        <v/>
      </c>
      <c r="E127" s="70">
        <f ca="1">IF($B126="","",COUNTIF(C$62:C$111,$B126))</f>
        <v>0</v>
      </c>
      <c r="F127" s="70" t="str">
        <f t="shared" ref="F127:T127" ca="1" si="65">IF(OR($E127="",$E127=0),"",SUMIF($C$62:$C$111,$B126,F$62:F$111))</f>
        <v/>
      </c>
      <c r="G127" s="87" t="str">
        <f t="shared" ca="1" si="65"/>
        <v/>
      </c>
      <c r="H127" s="87" t="str">
        <f t="shared" ca="1" si="65"/>
        <v/>
      </c>
      <c r="I127" s="85" t="str">
        <f t="shared" ca="1" si="65"/>
        <v/>
      </c>
      <c r="J127" s="87" t="str">
        <f t="shared" ca="1" si="65"/>
        <v/>
      </c>
      <c r="K127" s="87" t="str">
        <f t="shared" ca="1" si="65"/>
        <v/>
      </c>
      <c r="L127" s="87" t="str">
        <f t="shared" ca="1" si="65"/>
        <v/>
      </c>
      <c r="M127" s="70" t="str">
        <f t="shared" ca="1" si="65"/>
        <v/>
      </c>
      <c r="N127" s="70" t="str">
        <f t="shared" ca="1" si="65"/>
        <v/>
      </c>
      <c r="O127" s="87" t="str">
        <f t="shared" ca="1" si="65"/>
        <v/>
      </c>
      <c r="P127" s="87" t="str">
        <f t="shared" ca="1" si="65"/>
        <v/>
      </c>
      <c r="Q127" s="85">
        <f ca="1">IF(B$126="","",SUM(O127:P127))</f>
        <v>0</v>
      </c>
      <c r="R127" s="87" t="str">
        <f t="shared" ca="1" si="65"/>
        <v/>
      </c>
      <c r="S127" s="87" t="str">
        <f t="shared" ca="1" si="65"/>
        <v/>
      </c>
      <c r="T127" s="87" t="str">
        <f t="shared" ca="1" si="65"/>
        <v/>
      </c>
      <c r="U127" s="85">
        <f ca="1">IF(B$126="","",SUM(R127:T127))</f>
        <v>0</v>
      </c>
      <c r="V127" s="87" t="str">
        <f t="shared" ca="1" si="56"/>
        <v/>
      </c>
      <c r="Z127" s="402"/>
      <c r="AA127" s="402"/>
      <c r="AB127" s="70" t="s">
        <v>218</v>
      </c>
      <c r="AC127" s="70">
        <f ca="1">IF(OR($AD127="",$AD127=0),"",SUMIF($AB$62:$AB$111,$AA126,AC$62:AC$111))</f>
        <v>9</v>
      </c>
      <c r="AD127" s="70">
        <f ca="1">IF($AA126="","",COUNTIF(AB$62:AB$111,$AA126))</f>
        <v>4</v>
      </c>
      <c r="AE127" s="70">
        <f t="shared" ref="AE127:AO127" ca="1" si="66">IF(OR($AD127="",$AD127=0),"",SUMIF($AB$62:$AB$111,$AA126,AE$62:AE$111))</f>
        <v>-11</v>
      </c>
      <c r="AF127" s="87">
        <f t="shared" ca="1" si="66"/>
        <v>0</v>
      </c>
      <c r="AG127" s="87">
        <f t="shared" ca="1" si="66"/>
        <v>1</v>
      </c>
      <c r="AH127" s="85">
        <f t="shared" ca="1" si="66"/>
        <v>5</v>
      </c>
      <c r="AI127" s="87">
        <f t="shared" ca="1" si="66"/>
        <v>1</v>
      </c>
      <c r="AJ127" s="87">
        <f t="shared" ca="1" si="66"/>
        <v>0</v>
      </c>
      <c r="AK127" s="87">
        <f t="shared" ca="1" si="66"/>
        <v>1</v>
      </c>
      <c r="AL127" s="70">
        <f t="shared" ca="1" si="66"/>
        <v>4</v>
      </c>
      <c r="AM127" s="70">
        <f t="shared" ca="1" si="66"/>
        <v>0</v>
      </c>
      <c r="AN127" s="87">
        <f t="shared" ca="1" si="66"/>
        <v>0</v>
      </c>
      <c r="AO127" s="87">
        <f t="shared" ca="1" si="66"/>
        <v>0</v>
      </c>
      <c r="AP127" s="85">
        <f ca="1">IF($AA$126="","",SUM(AN127:AO127))</f>
        <v>0</v>
      </c>
      <c r="AQ127" s="87">
        <f ca="1">IF(OR($AD127="",$AD127=0),"",SUMIF($AB$62:$AB$111,$AA126,AQ$62:AQ$111))</f>
        <v>0</v>
      </c>
      <c r="AR127" s="87">
        <f ca="1">IF(OR($AD127="",$AD127=0),"",SUMIF($AB$62:$AB$111,$AA126,AR$62:AR$111))</f>
        <v>0</v>
      </c>
      <c r="AS127" s="87">
        <f ca="1">IF(OR($AD127="",$AD127=0),"",SUMIF($AB$62:$AB$111,$AA126,AS$62:AS$111))</f>
        <v>0</v>
      </c>
      <c r="AT127" s="85">
        <f ca="1">IF($AA$126="","",SUM(AQ127:AS127))</f>
        <v>0</v>
      </c>
      <c r="AU127" s="87">
        <f t="shared" ca="1" si="58"/>
        <v>0</v>
      </c>
    </row>
    <row r="128" spans="1:49">
      <c r="A128" s="402"/>
      <c r="B128" s="703"/>
      <c r="C128" s="74" t="s">
        <v>225</v>
      </c>
      <c r="D128" s="74">
        <f ca="1">IF($B126="","",SUM(D126:D127))</f>
        <v>0</v>
      </c>
      <c r="E128" s="74">
        <f ca="1">IF($B126="","",SUM(E126:E127))</f>
        <v>0</v>
      </c>
      <c r="F128" s="74">
        <f ca="1">IF($B126="","",SUM(F126:F127))</f>
        <v>0</v>
      </c>
      <c r="G128" s="86">
        <f t="shared" ref="G128:L128" ca="1" si="67">IF($B126="","",SUM(G126,G127))</f>
        <v>0</v>
      </c>
      <c r="H128" s="86">
        <f t="shared" ca="1" si="67"/>
        <v>0</v>
      </c>
      <c r="I128" s="89">
        <f t="shared" ca="1" si="67"/>
        <v>0</v>
      </c>
      <c r="J128" s="86">
        <f t="shared" ca="1" si="67"/>
        <v>0</v>
      </c>
      <c r="K128" s="86">
        <f t="shared" ca="1" si="67"/>
        <v>0</v>
      </c>
      <c r="L128" s="86">
        <f t="shared" ca="1" si="67"/>
        <v>0</v>
      </c>
      <c r="M128" s="74">
        <f ca="1">IF($B126="","",SUM(M126:M127))</f>
        <v>0</v>
      </c>
      <c r="N128" s="74">
        <f ca="1">IF($B126="","",SUM(N126:N127))</f>
        <v>0</v>
      </c>
      <c r="O128" s="86">
        <f ca="1">IF($B126="","",SUM(O126,O127))</f>
        <v>0</v>
      </c>
      <c r="P128" s="86">
        <f ca="1">IF($B126="","",SUM(P126,P127))</f>
        <v>0</v>
      </c>
      <c r="Q128" s="89">
        <f ca="1">IF(B$126="","",SUM(O128:P128))</f>
        <v>0</v>
      </c>
      <c r="R128" s="86">
        <f ca="1">IF($B126="","",SUM(R126,R127))</f>
        <v>0</v>
      </c>
      <c r="S128" s="86">
        <f ca="1">IF($B126="","",SUM(S126,S127))</f>
        <v>0</v>
      </c>
      <c r="T128" s="86">
        <f ca="1">IF($B126="","",SUM(T126,T127))</f>
        <v>0</v>
      </c>
      <c r="U128" s="89">
        <f ca="1">IF(B$126="","",SUM(R128:T128))</f>
        <v>0</v>
      </c>
      <c r="V128" s="86" t="str">
        <f t="shared" ca="1" si="56"/>
        <v/>
      </c>
      <c r="Z128" s="402"/>
      <c r="AA128" s="402"/>
      <c r="AB128" s="74" t="s">
        <v>225</v>
      </c>
      <c r="AC128" s="74">
        <f ca="1">IF($AA126="","",SUM(AC126:AC127))</f>
        <v>14</v>
      </c>
      <c r="AD128" s="74">
        <f t="shared" ref="AD128:AS128" ca="1" si="68">IF($AA126="","",SUM(AD126,AD127))</f>
        <v>8</v>
      </c>
      <c r="AE128" s="74">
        <f t="shared" ca="1" si="68"/>
        <v>-45</v>
      </c>
      <c r="AF128" s="86">
        <f t="shared" ca="1" si="68"/>
        <v>0</v>
      </c>
      <c r="AG128" s="86">
        <f t="shared" ca="1" si="68"/>
        <v>2</v>
      </c>
      <c r="AH128" s="89">
        <f t="shared" ca="1" si="68"/>
        <v>4</v>
      </c>
      <c r="AI128" s="86">
        <f t="shared" ca="1" si="68"/>
        <v>2</v>
      </c>
      <c r="AJ128" s="86">
        <f t="shared" ca="1" si="68"/>
        <v>0</v>
      </c>
      <c r="AK128" s="86">
        <f t="shared" ca="1" si="68"/>
        <v>1</v>
      </c>
      <c r="AL128" s="74">
        <f t="shared" ca="1" si="68"/>
        <v>8</v>
      </c>
      <c r="AM128" s="74">
        <f t="shared" ca="1" si="68"/>
        <v>0</v>
      </c>
      <c r="AN128" s="86">
        <f t="shared" ca="1" si="68"/>
        <v>0</v>
      </c>
      <c r="AO128" s="86">
        <f t="shared" ca="1" si="68"/>
        <v>0</v>
      </c>
      <c r="AP128" s="89">
        <f ca="1">IF($AA$126="","",SUM(AN128:AO128))</f>
        <v>0</v>
      </c>
      <c r="AQ128" s="86">
        <f t="shared" ca="1" si="68"/>
        <v>0</v>
      </c>
      <c r="AR128" s="86">
        <f t="shared" ca="1" si="68"/>
        <v>0</v>
      </c>
      <c r="AS128" s="86">
        <f t="shared" ca="1" si="68"/>
        <v>0</v>
      </c>
      <c r="AT128" s="89">
        <f ca="1">IF($AA$126="","",SUM(AQ128:AS128))</f>
        <v>0</v>
      </c>
      <c r="AU128" s="86">
        <f t="shared" ca="1" si="58"/>
        <v>0</v>
      </c>
    </row>
    <row r="129" spans="1:47">
      <c r="A129" s="402">
        <f>A126+1</f>
        <v>4</v>
      </c>
      <c r="B129" s="703" t="str">
        <f>IF(IBRF!B14="","",IBRF!B14)</f>
        <v>23</v>
      </c>
      <c r="C129" s="70" t="s">
        <v>215</v>
      </c>
      <c r="D129" s="70" t="str">
        <f ca="1">IF(OR($E129="",$E129=0),"",SUMIF($C$3:$C$52,$B129,D$3:D$52))</f>
        <v/>
      </c>
      <c r="E129" s="70">
        <f ca="1">IF($B129="","",COUNTIF(C$3:C$52,$B129))</f>
        <v>0</v>
      </c>
      <c r="F129" s="70" t="str">
        <f t="shared" ref="F129:P129" ca="1" si="69">IF(OR($E129="",$E129=0),"",SUMIF($C$3:$C$52,$B129,F$3:F$52))</f>
        <v/>
      </c>
      <c r="G129" s="87" t="str">
        <f t="shared" ca="1" si="69"/>
        <v/>
      </c>
      <c r="H129" s="87" t="str">
        <f t="shared" ca="1" si="69"/>
        <v/>
      </c>
      <c r="I129" s="85" t="str">
        <f t="shared" ca="1" si="69"/>
        <v/>
      </c>
      <c r="J129" s="87" t="str">
        <f t="shared" ca="1" si="69"/>
        <v/>
      </c>
      <c r="K129" s="87" t="str">
        <f t="shared" ca="1" si="69"/>
        <v/>
      </c>
      <c r="L129" s="87" t="str">
        <f t="shared" ca="1" si="69"/>
        <v/>
      </c>
      <c r="M129" s="70" t="str">
        <f t="shared" ca="1" si="69"/>
        <v/>
      </c>
      <c r="N129" s="70" t="str">
        <f t="shared" ca="1" si="69"/>
        <v/>
      </c>
      <c r="O129" s="87" t="str">
        <f t="shared" ca="1" si="69"/>
        <v/>
      </c>
      <c r="P129" s="87" t="str">
        <f t="shared" ca="1" si="69"/>
        <v/>
      </c>
      <c r="Q129" s="85">
        <f ca="1">IF(B$129="","",SUM(O129:P129))</f>
        <v>0</v>
      </c>
      <c r="R129" s="87" t="str">
        <f ca="1">IF(OR($E129="",$E129=0),"",SUMIF($C$3:$C$52,$B129,R$3:R$52))</f>
        <v/>
      </c>
      <c r="S129" s="87" t="str">
        <f ca="1">IF(OR($E129="",$E129=0),"",SUMIF($C$3:$C$52,$B129,S$3:S$52))</f>
        <v/>
      </c>
      <c r="T129" s="87" t="str">
        <f ca="1">IF(OR($E129="",$E129=0),"",SUMIF($C$3:$C$52,$B129,T$3:T$52))</f>
        <v/>
      </c>
      <c r="U129" s="85">
        <f ca="1">IF(B$129="","",SUM(R129:T129))</f>
        <v>0</v>
      </c>
      <c r="V129" s="87" t="str">
        <f t="shared" ca="1" si="56"/>
        <v/>
      </c>
      <c r="Z129" s="402">
        <f>Z126+1</f>
        <v>4</v>
      </c>
      <c r="AA129" s="402" t="str">
        <f>IF(IBRF!H14="","",IBRF!H14)</f>
        <v>1977</v>
      </c>
      <c r="AB129" s="70" t="s">
        <v>215</v>
      </c>
      <c r="AC129" s="70" t="str">
        <f ca="1">IF(OR($AD129="",$AD129=0),"",SUMIF($AB$3:$AB$52,$AA129,AC$3:AC$52))</f>
        <v/>
      </c>
      <c r="AD129" s="70">
        <f ca="1">IF($AA129="","",COUNTIF(AB$3:AB$52,$AA129))</f>
        <v>0</v>
      </c>
      <c r="AE129" s="70" t="str">
        <f t="shared" ref="AE129:AS129" ca="1" si="70">IF(OR($AD129="",$AD129=0),"",SUMIF($AB$3:$AB$52,$AA129,AE$3:AE$52))</f>
        <v/>
      </c>
      <c r="AF129" s="87" t="str">
        <f t="shared" ca="1" si="70"/>
        <v/>
      </c>
      <c r="AG129" s="87" t="str">
        <f t="shared" ca="1" si="70"/>
        <v/>
      </c>
      <c r="AH129" s="85" t="str">
        <f t="shared" ca="1" si="70"/>
        <v/>
      </c>
      <c r="AI129" s="87" t="str">
        <f t="shared" ca="1" si="70"/>
        <v/>
      </c>
      <c r="AJ129" s="87" t="str">
        <f t="shared" ca="1" si="70"/>
        <v/>
      </c>
      <c r="AK129" s="87" t="str">
        <f t="shared" ca="1" si="70"/>
        <v/>
      </c>
      <c r="AL129" s="70" t="str">
        <f t="shared" ca="1" si="70"/>
        <v/>
      </c>
      <c r="AM129" s="70" t="str">
        <f t="shared" ca="1" si="70"/>
        <v/>
      </c>
      <c r="AN129" s="87" t="str">
        <f t="shared" ca="1" si="70"/>
        <v/>
      </c>
      <c r="AO129" s="87" t="str">
        <f t="shared" ca="1" si="70"/>
        <v/>
      </c>
      <c r="AP129" s="85">
        <f ca="1">IF($AA$129="","",SUM(AN129:AO129))</f>
        <v>0</v>
      </c>
      <c r="AQ129" s="87" t="str">
        <f t="shared" ca="1" si="70"/>
        <v/>
      </c>
      <c r="AR129" s="87" t="str">
        <f t="shared" ca="1" si="70"/>
        <v/>
      </c>
      <c r="AS129" s="87" t="str">
        <f t="shared" ca="1" si="70"/>
        <v/>
      </c>
      <c r="AT129" s="85">
        <f ca="1">IF($AA$129="","",SUM(AQ129:AS129))</f>
        <v>0</v>
      </c>
      <c r="AU129" s="87" t="str">
        <f t="shared" ca="1" si="58"/>
        <v/>
      </c>
    </row>
    <row r="130" spans="1:47">
      <c r="A130" s="402"/>
      <c r="B130" s="703"/>
      <c r="C130" s="70" t="s">
        <v>218</v>
      </c>
      <c r="D130" s="70" t="str">
        <f ca="1">IF(OR($E130="",$E130=0),"",SUMIF($C$62:$C$111,$B129,D$62:D$111))</f>
        <v/>
      </c>
      <c r="E130" s="70">
        <f ca="1">IF($B129="","",COUNTIF(C$62:C$111,$B129))</f>
        <v>0</v>
      </c>
      <c r="F130" s="70" t="str">
        <f t="shared" ref="F130:T130" ca="1" si="71">IF(OR($E130="",$E130=0),"",SUMIF($C$62:$C$111,$B129,F$62:F$111))</f>
        <v/>
      </c>
      <c r="G130" s="87" t="str">
        <f t="shared" ca="1" si="71"/>
        <v/>
      </c>
      <c r="H130" s="87" t="str">
        <f t="shared" ca="1" si="71"/>
        <v/>
      </c>
      <c r="I130" s="85" t="str">
        <f t="shared" ca="1" si="71"/>
        <v/>
      </c>
      <c r="J130" s="87" t="str">
        <f t="shared" ca="1" si="71"/>
        <v/>
      </c>
      <c r="K130" s="87" t="str">
        <f t="shared" ca="1" si="71"/>
        <v/>
      </c>
      <c r="L130" s="87" t="str">
        <f t="shared" ca="1" si="71"/>
        <v/>
      </c>
      <c r="M130" s="70" t="str">
        <f t="shared" ca="1" si="71"/>
        <v/>
      </c>
      <c r="N130" s="70" t="str">
        <f t="shared" ca="1" si="71"/>
        <v/>
      </c>
      <c r="O130" s="87" t="str">
        <f t="shared" ca="1" si="71"/>
        <v/>
      </c>
      <c r="P130" s="87" t="str">
        <f t="shared" ca="1" si="71"/>
        <v/>
      </c>
      <c r="Q130" s="85">
        <f ca="1">IF(B$129="","",SUM(O130:P130))</f>
        <v>0</v>
      </c>
      <c r="R130" s="87" t="str">
        <f t="shared" ca="1" si="71"/>
        <v/>
      </c>
      <c r="S130" s="87" t="str">
        <f t="shared" ca="1" si="71"/>
        <v/>
      </c>
      <c r="T130" s="87" t="str">
        <f t="shared" ca="1" si="71"/>
        <v/>
      </c>
      <c r="U130" s="85">
        <f ca="1">IF(B$129="","",SUM(R130:T130))</f>
        <v>0</v>
      </c>
      <c r="V130" s="87" t="str">
        <f t="shared" ca="1" si="56"/>
        <v/>
      </c>
      <c r="Z130" s="402"/>
      <c r="AA130" s="402"/>
      <c r="AB130" s="70" t="s">
        <v>218</v>
      </c>
      <c r="AC130" s="70" t="str">
        <f ca="1">IF(OR($AD130="",$AD130=0),"",SUMIF($AB$62:$AB$111,$AA129,AC$62:AC$111))</f>
        <v/>
      </c>
      <c r="AD130" s="70">
        <f ca="1">IF($AA129="","",COUNTIF(AB$62:AB$111,$AA129))</f>
        <v>0</v>
      </c>
      <c r="AE130" s="70" t="str">
        <f t="shared" ref="AE130:AO130" ca="1" si="72">IF(OR($AD130="",$AD130=0),"",SUMIF($AB$62:$AB$111,$AA129,AE$62:AE$111))</f>
        <v/>
      </c>
      <c r="AF130" s="87" t="str">
        <f t="shared" ca="1" si="72"/>
        <v/>
      </c>
      <c r="AG130" s="87" t="str">
        <f t="shared" ca="1" si="72"/>
        <v/>
      </c>
      <c r="AH130" s="85" t="str">
        <f t="shared" ca="1" si="72"/>
        <v/>
      </c>
      <c r="AI130" s="87" t="str">
        <f t="shared" ca="1" si="72"/>
        <v/>
      </c>
      <c r="AJ130" s="87" t="str">
        <f t="shared" ca="1" si="72"/>
        <v/>
      </c>
      <c r="AK130" s="87" t="str">
        <f t="shared" ca="1" si="72"/>
        <v/>
      </c>
      <c r="AL130" s="70" t="str">
        <f t="shared" ca="1" si="72"/>
        <v/>
      </c>
      <c r="AM130" s="70" t="str">
        <f t="shared" ca="1" si="72"/>
        <v/>
      </c>
      <c r="AN130" s="87" t="str">
        <f t="shared" ca="1" si="72"/>
        <v/>
      </c>
      <c r="AO130" s="87" t="str">
        <f t="shared" ca="1" si="72"/>
        <v/>
      </c>
      <c r="AP130" s="85">
        <f ca="1">IF($AA$129="","",SUM(AN130:AO130))</f>
        <v>0</v>
      </c>
      <c r="AQ130" s="87" t="str">
        <f ca="1">IF(OR($AD130="",$AD130=0),"",SUMIF($AB$62:$AB$111,$AA129,AQ$62:AQ$111))</f>
        <v/>
      </c>
      <c r="AR130" s="87" t="str">
        <f ca="1">IF(OR($AD130="",$AD130=0),"",SUMIF($AB$62:$AB$111,$AA129,AR$62:AR$111))</f>
        <v/>
      </c>
      <c r="AS130" s="87" t="str">
        <f ca="1">IF(OR($AD130="",$AD130=0),"",SUMIF($AB$62:$AB$111,$AA129,AS$62:AS$111))</f>
        <v/>
      </c>
      <c r="AT130" s="85">
        <f ca="1">IF($AA$129="","",SUM(AQ130:AS130))</f>
        <v>0</v>
      </c>
      <c r="AU130" s="87" t="str">
        <f t="shared" ca="1" si="58"/>
        <v/>
      </c>
    </row>
    <row r="131" spans="1:47">
      <c r="A131" s="402"/>
      <c r="B131" s="703"/>
      <c r="C131" s="74" t="s">
        <v>225</v>
      </c>
      <c r="D131" s="74">
        <f ca="1">IF($B129="","",SUM(D129:D130))</f>
        <v>0</v>
      </c>
      <c r="E131" s="74">
        <f ca="1">IF($B129="","",SUM(E129:E130))</f>
        <v>0</v>
      </c>
      <c r="F131" s="74">
        <f ca="1">IF($B129="","",SUM(F129:F130))</f>
        <v>0</v>
      </c>
      <c r="G131" s="86">
        <f t="shared" ref="G131:L131" ca="1" si="73">IF($B129="","",SUM(G129,G130))</f>
        <v>0</v>
      </c>
      <c r="H131" s="86">
        <f t="shared" ca="1" si="73"/>
        <v>0</v>
      </c>
      <c r="I131" s="89">
        <f t="shared" ca="1" si="73"/>
        <v>0</v>
      </c>
      <c r="J131" s="86">
        <f t="shared" ca="1" si="73"/>
        <v>0</v>
      </c>
      <c r="K131" s="86">
        <f t="shared" ca="1" si="73"/>
        <v>0</v>
      </c>
      <c r="L131" s="86">
        <f t="shared" ca="1" si="73"/>
        <v>0</v>
      </c>
      <c r="M131" s="74">
        <f ca="1">IF($B129="","",SUM(M129:M130))</f>
        <v>0</v>
      </c>
      <c r="N131" s="74">
        <f ca="1">IF($B129="","",SUM(N129:N130))</f>
        <v>0</v>
      </c>
      <c r="O131" s="86">
        <f ca="1">IF($B129="","",SUM(O129,O130))</f>
        <v>0</v>
      </c>
      <c r="P131" s="86">
        <f ca="1">IF($B129="","",SUM(P129,P130))</f>
        <v>0</v>
      </c>
      <c r="Q131" s="89">
        <f ca="1">IF(B$129="","",SUM(O131:P131))</f>
        <v>0</v>
      </c>
      <c r="R131" s="86">
        <f ca="1">IF($B129="","",SUM(R129,R130))</f>
        <v>0</v>
      </c>
      <c r="S131" s="86">
        <f ca="1">IF($B129="","",SUM(S129,S130))</f>
        <v>0</v>
      </c>
      <c r="T131" s="86">
        <f ca="1">IF($B129="","",SUM(T129,T130))</f>
        <v>0</v>
      </c>
      <c r="U131" s="89">
        <f ca="1">IF(B$129="","",SUM(R131:T131))</f>
        <v>0</v>
      </c>
      <c r="V131" s="86" t="str">
        <f t="shared" ca="1" si="56"/>
        <v/>
      </c>
      <c r="Z131" s="402"/>
      <c r="AA131" s="402"/>
      <c r="AB131" s="74" t="s">
        <v>225</v>
      </c>
      <c r="AC131" s="74">
        <f ca="1">IF($AA129="","",SUM(AC129:AC130))</f>
        <v>0</v>
      </c>
      <c r="AD131" s="74">
        <f t="shared" ref="AD131:AS131" ca="1" si="74">IF($AA129="","",SUM(AD129,AD130))</f>
        <v>0</v>
      </c>
      <c r="AE131" s="74">
        <f t="shared" ca="1" si="74"/>
        <v>0</v>
      </c>
      <c r="AF131" s="86">
        <f t="shared" ca="1" si="74"/>
        <v>0</v>
      </c>
      <c r="AG131" s="86">
        <f t="shared" ca="1" si="74"/>
        <v>0</v>
      </c>
      <c r="AH131" s="89">
        <f t="shared" ca="1" si="74"/>
        <v>0</v>
      </c>
      <c r="AI131" s="86">
        <f t="shared" ca="1" si="74"/>
        <v>0</v>
      </c>
      <c r="AJ131" s="86">
        <f t="shared" ca="1" si="74"/>
        <v>0</v>
      </c>
      <c r="AK131" s="86">
        <f t="shared" ca="1" si="74"/>
        <v>0</v>
      </c>
      <c r="AL131" s="74">
        <f t="shared" ca="1" si="74"/>
        <v>0</v>
      </c>
      <c r="AM131" s="74">
        <f t="shared" ca="1" si="74"/>
        <v>0</v>
      </c>
      <c r="AN131" s="86">
        <f t="shared" ca="1" si="74"/>
        <v>0</v>
      </c>
      <c r="AO131" s="86">
        <f t="shared" ca="1" si="74"/>
        <v>0</v>
      </c>
      <c r="AP131" s="89">
        <f ca="1">IF($AA$129="","",SUM(AN131:AO131))</f>
        <v>0</v>
      </c>
      <c r="AQ131" s="86">
        <f t="shared" ca="1" si="74"/>
        <v>0</v>
      </c>
      <c r="AR131" s="86">
        <f t="shared" ca="1" si="74"/>
        <v>0</v>
      </c>
      <c r="AS131" s="86">
        <f t="shared" ca="1" si="74"/>
        <v>0</v>
      </c>
      <c r="AT131" s="89">
        <f ca="1">IF($AA$129="","",SUM(AQ131:AS131))</f>
        <v>0</v>
      </c>
      <c r="AU131" s="86" t="str">
        <f t="shared" ca="1" si="58"/>
        <v/>
      </c>
    </row>
    <row r="132" spans="1:47">
      <c r="A132" s="402">
        <f>A129+1</f>
        <v>5</v>
      </c>
      <c r="B132" s="703" t="str">
        <f>IF(IBRF!B15="","",IBRF!B15)</f>
        <v>256</v>
      </c>
      <c r="C132" s="70" t="s">
        <v>215</v>
      </c>
      <c r="D132" s="70" t="str">
        <f ca="1">IF(OR($E132="",$E132=0),"",SUMIF($C$3:$C$52,$B132,D$3:D$52))</f>
        <v/>
      </c>
      <c r="E132" s="70">
        <f ca="1">IF($B132="","",COUNTIF(C$3:C$52,$B132))</f>
        <v>0</v>
      </c>
      <c r="F132" s="70" t="str">
        <f t="shared" ref="F132:P132" ca="1" si="75">IF(OR($E132="",$E132=0),"",SUMIF($C$3:$C$52,$B132,F$3:F$52))</f>
        <v/>
      </c>
      <c r="G132" s="87" t="str">
        <f t="shared" ca="1" si="75"/>
        <v/>
      </c>
      <c r="H132" s="87" t="str">
        <f t="shared" ca="1" si="75"/>
        <v/>
      </c>
      <c r="I132" s="85" t="str">
        <f t="shared" ca="1" si="75"/>
        <v/>
      </c>
      <c r="J132" s="87" t="str">
        <f t="shared" ca="1" si="75"/>
        <v/>
      </c>
      <c r="K132" s="87" t="str">
        <f t="shared" ca="1" si="75"/>
        <v/>
      </c>
      <c r="L132" s="87" t="str">
        <f t="shared" ca="1" si="75"/>
        <v/>
      </c>
      <c r="M132" s="70" t="str">
        <f t="shared" ca="1" si="75"/>
        <v/>
      </c>
      <c r="N132" s="70" t="str">
        <f t="shared" ca="1" si="75"/>
        <v/>
      </c>
      <c r="O132" s="87" t="str">
        <f t="shared" ca="1" si="75"/>
        <v/>
      </c>
      <c r="P132" s="87" t="str">
        <f t="shared" ca="1" si="75"/>
        <v/>
      </c>
      <c r="Q132" s="85">
        <f ca="1">IF(B$132="","",SUM(O132:P132))</f>
        <v>0</v>
      </c>
      <c r="R132" s="87" t="str">
        <f ca="1">IF(OR($E132="",$E132=0),"",SUMIF($C$3:$C$52,$B132,R$3:R$52))</f>
        <v/>
      </c>
      <c r="S132" s="87" t="str">
        <f ca="1">IF(OR($E132="",$E132=0),"",SUMIF($C$3:$C$52,$B132,S$3:S$52))</f>
        <v/>
      </c>
      <c r="T132" s="87" t="str">
        <f ca="1">IF(OR($E132="",$E132=0),"",SUMIF($C$3:$C$52,$B132,T$3:T$52))</f>
        <v/>
      </c>
      <c r="U132" s="85">
        <f ca="1">IF(B$132="","",SUM(R132:T132))</f>
        <v>0</v>
      </c>
      <c r="V132" s="87" t="str">
        <f t="shared" ca="1" si="56"/>
        <v/>
      </c>
      <c r="Z132" s="402">
        <f>Z129+1</f>
        <v>5</v>
      </c>
      <c r="AA132" s="402" t="str">
        <f>IF(IBRF!H15="","",IBRF!H15)</f>
        <v>2</v>
      </c>
      <c r="AB132" s="70" t="s">
        <v>215</v>
      </c>
      <c r="AC132" s="70" t="str">
        <f ca="1">IF(OR($AD132="",$AD132=0),"",SUMIF($AB$3:$AB$52,$AA132,AC$3:AC$52))</f>
        <v/>
      </c>
      <c r="AD132" s="70">
        <f ca="1">IF($AA132="","",COUNTIF(AB$3:AB$52,$AA132))</f>
        <v>0</v>
      </c>
      <c r="AE132" s="70" t="str">
        <f t="shared" ref="AE132:AS132" ca="1" si="76">IF(OR($AD132="",$AD132=0),"",SUMIF($AB$3:$AB$52,$AA132,AE$3:AE$52))</f>
        <v/>
      </c>
      <c r="AF132" s="87" t="str">
        <f t="shared" ca="1" si="76"/>
        <v/>
      </c>
      <c r="AG132" s="87" t="str">
        <f t="shared" ca="1" si="76"/>
        <v/>
      </c>
      <c r="AH132" s="85" t="str">
        <f t="shared" ca="1" si="76"/>
        <v/>
      </c>
      <c r="AI132" s="87" t="str">
        <f t="shared" ca="1" si="76"/>
        <v/>
      </c>
      <c r="AJ132" s="87" t="str">
        <f t="shared" ca="1" si="76"/>
        <v/>
      </c>
      <c r="AK132" s="87" t="str">
        <f t="shared" ca="1" si="76"/>
        <v/>
      </c>
      <c r="AL132" s="70" t="str">
        <f t="shared" ca="1" si="76"/>
        <v/>
      </c>
      <c r="AM132" s="70" t="str">
        <f t="shared" ca="1" si="76"/>
        <v/>
      </c>
      <c r="AN132" s="87" t="str">
        <f t="shared" ca="1" si="76"/>
        <v/>
      </c>
      <c r="AO132" s="87" t="str">
        <f t="shared" ca="1" si="76"/>
        <v/>
      </c>
      <c r="AP132" s="85">
        <f ca="1">IF($AA$132="","",SUM(AN132:AO132))</f>
        <v>0</v>
      </c>
      <c r="AQ132" s="87" t="str">
        <f t="shared" ca="1" si="76"/>
        <v/>
      </c>
      <c r="AR132" s="87" t="str">
        <f t="shared" ca="1" si="76"/>
        <v/>
      </c>
      <c r="AS132" s="87" t="str">
        <f t="shared" ca="1" si="76"/>
        <v/>
      </c>
      <c r="AT132" s="85">
        <f ca="1">IF($AA$132="","",SUM(AQ132:AS132))</f>
        <v>0</v>
      </c>
      <c r="AU132" s="87" t="str">
        <f t="shared" ca="1" si="58"/>
        <v/>
      </c>
    </row>
    <row r="133" spans="1:47">
      <c r="A133" s="402"/>
      <c r="B133" s="703"/>
      <c r="C133" s="70" t="s">
        <v>218</v>
      </c>
      <c r="D133" s="70" t="str">
        <f ca="1">IF(OR($E133="",$E133=0),"",SUMIF($C$62:$C$111,$B132,D$62:D$111))</f>
        <v/>
      </c>
      <c r="E133" s="70">
        <f ca="1">IF($B132="","",COUNTIF(C$62:C$111,$B132))</f>
        <v>0</v>
      </c>
      <c r="F133" s="70" t="str">
        <f t="shared" ref="F133:T133" ca="1" si="77">IF(OR($E133="",$E133=0),"",SUMIF($C$62:$C$111,$B132,F$62:F$111))</f>
        <v/>
      </c>
      <c r="G133" s="87" t="str">
        <f t="shared" ca="1" si="77"/>
        <v/>
      </c>
      <c r="H133" s="87" t="str">
        <f t="shared" ca="1" si="77"/>
        <v/>
      </c>
      <c r="I133" s="85" t="str">
        <f t="shared" ca="1" si="77"/>
        <v/>
      </c>
      <c r="J133" s="87" t="str">
        <f t="shared" ca="1" si="77"/>
        <v/>
      </c>
      <c r="K133" s="87" t="str">
        <f t="shared" ca="1" si="77"/>
        <v/>
      </c>
      <c r="L133" s="87" t="str">
        <f t="shared" ca="1" si="77"/>
        <v/>
      </c>
      <c r="M133" s="70" t="str">
        <f t="shared" ca="1" si="77"/>
        <v/>
      </c>
      <c r="N133" s="70" t="str">
        <f t="shared" ca="1" si="77"/>
        <v/>
      </c>
      <c r="O133" s="87" t="str">
        <f t="shared" ca="1" si="77"/>
        <v/>
      </c>
      <c r="P133" s="87" t="str">
        <f t="shared" ca="1" si="77"/>
        <v/>
      </c>
      <c r="Q133" s="85">
        <f ca="1">IF(B$132="","",SUM(O133:P133))</f>
        <v>0</v>
      </c>
      <c r="R133" s="87" t="str">
        <f t="shared" ca="1" si="77"/>
        <v/>
      </c>
      <c r="S133" s="87" t="str">
        <f t="shared" ca="1" si="77"/>
        <v/>
      </c>
      <c r="T133" s="87" t="str">
        <f t="shared" ca="1" si="77"/>
        <v/>
      </c>
      <c r="U133" s="85">
        <f ca="1">IF(B$132="","",SUM(R133:T133))</f>
        <v>0</v>
      </c>
      <c r="V133" s="87" t="str">
        <f t="shared" ca="1" si="56"/>
        <v/>
      </c>
      <c r="Z133" s="402"/>
      <c r="AA133" s="402"/>
      <c r="AB133" s="70" t="s">
        <v>218</v>
      </c>
      <c r="AC133" s="70" t="str">
        <f ca="1">IF(OR($AD133="",$AD133=0),"",SUMIF($AB$62:$AB$111,$AA132,AC$62:AC$111))</f>
        <v/>
      </c>
      <c r="AD133" s="70">
        <f ca="1">IF($AA132="","",COUNTIF(AB$62:AB$111,$AA132))</f>
        <v>0</v>
      </c>
      <c r="AE133" s="70" t="str">
        <f t="shared" ref="AE133:AO133" ca="1" si="78">IF(OR($AD133="",$AD133=0),"",SUMIF($AB$62:$AB$111,$AA132,AE$62:AE$111))</f>
        <v/>
      </c>
      <c r="AF133" s="87" t="str">
        <f t="shared" ca="1" si="78"/>
        <v/>
      </c>
      <c r="AG133" s="87" t="str">
        <f t="shared" ca="1" si="78"/>
        <v/>
      </c>
      <c r="AH133" s="85" t="str">
        <f t="shared" ca="1" si="78"/>
        <v/>
      </c>
      <c r="AI133" s="87" t="str">
        <f t="shared" ca="1" si="78"/>
        <v/>
      </c>
      <c r="AJ133" s="87" t="str">
        <f t="shared" ca="1" si="78"/>
        <v/>
      </c>
      <c r="AK133" s="87" t="str">
        <f t="shared" ca="1" si="78"/>
        <v/>
      </c>
      <c r="AL133" s="70" t="str">
        <f t="shared" ca="1" si="78"/>
        <v/>
      </c>
      <c r="AM133" s="70" t="str">
        <f t="shared" ca="1" si="78"/>
        <v/>
      </c>
      <c r="AN133" s="87" t="str">
        <f t="shared" ca="1" si="78"/>
        <v/>
      </c>
      <c r="AO133" s="87" t="str">
        <f t="shared" ca="1" si="78"/>
        <v/>
      </c>
      <c r="AP133" s="85">
        <f ca="1">IF($AA$132="","",SUM(AN133:AO133))</f>
        <v>0</v>
      </c>
      <c r="AQ133" s="87" t="str">
        <f ca="1">IF(OR($AD133="",$AD133=0),"",SUMIF($AB$62:$AB$111,$AA132,AQ$62:AQ$111))</f>
        <v/>
      </c>
      <c r="AR133" s="87" t="str">
        <f ca="1">IF(OR($AD133="",$AD133=0),"",SUMIF($AB$62:$AB$111,$AA132,AR$62:AR$111))</f>
        <v/>
      </c>
      <c r="AS133" s="87" t="str">
        <f ca="1">IF(OR($AD133="",$AD133=0),"",SUMIF($AB$62:$AB$111,$AA132,AS$62:AS$111))</f>
        <v/>
      </c>
      <c r="AT133" s="85">
        <f ca="1">IF($AA$132="","",SUM(AQ133:AS133))</f>
        <v>0</v>
      </c>
      <c r="AU133" s="87" t="str">
        <f t="shared" ca="1" si="58"/>
        <v/>
      </c>
    </row>
    <row r="134" spans="1:47">
      <c r="A134" s="402"/>
      <c r="B134" s="703"/>
      <c r="C134" s="74" t="s">
        <v>225</v>
      </c>
      <c r="D134" s="74">
        <f ca="1">IF($B132="","",SUM(D132:D133))</f>
        <v>0</v>
      </c>
      <c r="E134" s="74">
        <f ca="1">IF($B132="","",SUM(E132:E133))</f>
        <v>0</v>
      </c>
      <c r="F134" s="74">
        <f ca="1">IF($B132="","",SUM(F132:F133))</f>
        <v>0</v>
      </c>
      <c r="G134" s="86">
        <f t="shared" ref="G134:L134" ca="1" si="79">IF($B132="","",SUM(G132,G133))</f>
        <v>0</v>
      </c>
      <c r="H134" s="86">
        <f t="shared" ca="1" si="79"/>
        <v>0</v>
      </c>
      <c r="I134" s="89">
        <f t="shared" ca="1" si="79"/>
        <v>0</v>
      </c>
      <c r="J134" s="86">
        <f t="shared" ca="1" si="79"/>
        <v>0</v>
      </c>
      <c r="K134" s="86">
        <f t="shared" ca="1" si="79"/>
        <v>0</v>
      </c>
      <c r="L134" s="86">
        <f t="shared" ca="1" si="79"/>
        <v>0</v>
      </c>
      <c r="M134" s="74">
        <f ca="1">IF($B132="","",SUM(M132:M133))</f>
        <v>0</v>
      </c>
      <c r="N134" s="74">
        <f ca="1">IF($B132="","",SUM(N132:N133))</f>
        <v>0</v>
      </c>
      <c r="O134" s="86">
        <f ca="1">IF($B132="","",SUM(O132,O133))</f>
        <v>0</v>
      </c>
      <c r="P134" s="86">
        <f ca="1">IF($B132="","",SUM(P132,P133))</f>
        <v>0</v>
      </c>
      <c r="Q134" s="89">
        <f ca="1">IF(B$132="","",SUM(O134:P134))</f>
        <v>0</v>
      </c>
      <c r="R134" s="86">
        <f ca="1">IF($B132="","",SUM(R132,R133))</f>
        <v>0</v>
      </c>
      <c r="S134" s="86">
        <f ca="1">IF($B132="","",SUM(S132,S133))</f>
        <v>0</v>
      </c>
      <c r="T134" s="86">
        <f ca="1">IF($B132="","",SUM(T132,T133))</f>
        <v>0</v>
      </c>
      <c r="U134" s="89">
        <f ca="1">IF(B$132="","",SUM(R134:T134))</f>
        <v>0</v>
      </c>
      <c r="V134" s="86" t="str">
        <f t="shared" ca="1" si="56"/>
        <v/>
      </c>
      <c r="Z134" s="402"/>
      <c r="AA134" s="402"/>
      <c r="AB134" s="74" t="s">
        <v>225</v>
      </c>
      <c r="AC134" s="74">
        <f ca="1">IF($AA132="","",SUM(AC132:AC133))</f>
        <v>0</v>
      </c>
      <c r="AD134" s="74">
        <f t="shared" ref="AD134:AS134" ca="1" si="80">IF($AA132="","",SUM(AD132,AD133))</f>
        <v>0</v>
      </c>
      <c r="AE134" s="74">
        <f t="shared" ca="1" si="80"/>
        <v>0</v>
      </c>
      <c r="AF134" s="86">
        <f t="shared" ca="1" si="80"/>
        <v>0</v>
      </c>
      <c r="AG134" s="86">
        <f t="shared" ca="1" si="80"/>
        <v>0</v>
      </c>
      <c r="AH134" s="89">
        <f t="shared" ca="1" si="80"/>
        <v>0</v>
      </c>
      <c r="AI134" s="86">
        <f t="shared" ca="1" si="80"/>
        <v>0</v>
      </c>
      <c r="AJ134" s="86">
        <f t="shared" ca="1" si="80"/>
        <v>0</v>
      </c>
      <c r="AK134" s="86">
        <f t="shared" ca="1" si="80"/>
        <v>0</v>
      </c>
      <c r="AL134" s="74">
        <f t="shared" ca="1" si="80"/>
        <v>0</v>
      </c>
      <c r="AM134" s="74">
        <f t="shared" ca="1" si="80"/>
        <v>0</v>
      </c>
      <c r="AN134" s="86">
        <f t="shared" ca="1" si="80"/>
        <v>0</v>
      </c>
      <c r="AO134" s="86">
        <f t="shared" ca="1" si="80"/>
        <v>0</v>
      </c>
      <c r="AP134" s="89">
        <f ca="1">IF($AA$132="","",SUM(AN134:AO134))</f>
        <v>0</v>
      </c>
      <c r="AQ134" s="86">
        <f t="shared" ca="1" si="80"/>
        <v>0</v>
      </c>
      <c r="AR134" s="86">
        <f t="shared" ca="1" si="80"/>
        <v>0</v>
      </c>
      <c r="AS134" s="86">
        <f t="shared" ca="1" si="80"/>
        <v>0</v>
      </c>
      <c r="AT134" s="89">
        <f ca="1">IF($AA$132="","",SUM(AQ134:AS134))</f>
        <v>0</v>
      </c>
      <c r="AU134" s="86" t="str">
        <f t="shared" ca="1" si="58"/>
        <v/>
      </c>
    </row>
    <row r="135" spans="1:47">
      <c r="A135" s="402">
        <f>A132+1</f>
        <v>6</v>
      </c>
      <c r="B135" s="703" t="str">
        <f>IF(IBRF!B16="","",IBRF!B16)</f>
        <v>303</v>
      </c>
      <c r="C135" s="70" t="s">
        <v>215</v>
      </c>
      <c r="D135" s="70">
        <f ca="1">IF(OR($E135="",$E135=0),"",SUMIF($C$3:$C$52,$B135,D$3:D$52))</f>
        <v>56</v>
      </c>
      <c r="E135" s="70">
        <f ca="1">IF($B135="","",COUNTIF(C$3:C$52,$B135))</f>
        <v>5</v>
      </c>
      <c r="F135" s="70">
        <f t="shared" ref="F135:P135" ca="1" si="81">IF(OR($E135="",$E135=0),"",SUMIF($C$3:$C$52,$B135,F$3:F$52))</f>
        <v>49</v>
      </c>
      <c r="G135" s="87">
        <f t="shared" ca="1" si="81"/>
        <v>0</v>
      </c>
      <c r="H135" s="87">
        <f t="shared" ca="1" si="81"/>
        <v>4</v>
      </c>
      <c r="I135" s="85">
        <f t="shared" ca="1" si="81"/>
        <v>48</v>
      </c>
      <c r="J135" s="87">
        <f t="shared" ca="1" si="81"/>
        <v>2</v>
      </c>
      <c r="K135" s="87">
        <f t="shared" ca="1" si="81"/>
        <v>0</v>
      </c>
      <c r="L135" s="87">
        <f t="shared" ca="1" si="81"/>
        <v>0</v>
      </c>
      <c r="M135" s="70">
        <f t="shared" ca="1" si="81"/>
        <v>13</v>
      </c>
      <c r="N135" s="70">
        <f t="shared" ca="1" si="81"/>
        <v>0</v>
      </c>
      <c r="O135" s="87">
        <f t="shared" ca="1" si="81"/>
        <v>0</v>
      </c>
      <c r="P135" s="87">
        <f t="shared" ca="1" si="81"/>
        <v>0</v>
      </c>
      <c r="Q135" s="85">
        <f ca="1">IF(B$135="","",SUM(O135:P135))</f>
        <v>0</v>
      </c>
      <c r="R135" s="87">
        <f ca="1">IF(OR($E135="",$E135=0),"",SUMIF($C$3:$C$52,$B135,R$3:R$52))</f>
        <v>0</v>
      </c>
      <c r="S135" s="87">
        <f ca="1">IF(OR($E135="",$E135=0),"",SUMIF($C$3:$C$52,$B135,S$3:S$52))</f>
        <v>0</v>
      </c>
      <c r="T135" s="87">
        <f ca="1">IF(OR($E135="",$E135=0),"",SUMIF($C$3:$C$52,$B135,T$3:T$52))</f>
        <v>0</v>
      </c>
      <c r="U135" s="85">
        <f ca="1">IF(B$135="","",SUM(R135:T135))</f>
        <v>0</v>
      </c>
      <c r="V135" s="87">
        <f t="shared" ca="1" si="56"/>
        <v>0</v>
      </c>
      <c r="Z135" s="402">
        <f>Z132+1</f>
        <v>6</v>
      </c>
      <c r="AA135" s="402" t="str">
        <f>IF(IBRF!H16="","",IBRF!H16)</f>
        <v>21</v>
      </c>
      <c r="AB135" s="70" t="s">
        <v>215</v>
      </c>
      <c r="AC135" s="70">
        <f ca="1">IF(OR($AD135="",$AD135=0),"",SUMIF($AB$3:$AB$52,$AA135,AC$3:AC$52))</f>
        <v>8</v>
      </c>
      <c r="AD135" s="70">
        <f ca="1">IF($AA135="","",COUNTIF(AB$3:AB$52,$AA135))</f>
        <v>2</v>
      </c>
      <c r="AE135" s="70">
        <f t="shared" ref="AE135:AS135" ca="1" si="82">IF(OR($AD135="",$AD135=0),"",SUMIF($AB$3:$AB$52,$AA135,AE$3:AE$52))</f>
        <v>-2</v>
      </c>
      <c r="AF135" s="87">
        <f t="shared" ca="1" si="82"/>
        <v>0</v>
      </c>
      <c r="AG135" s="87">
        <f t="shared" ca="1" si="82"/>
        <v>1</v>
      </c>
      <c r="AH135" s="85">
        <f t="shared" ca="1" si="82"/>
        <v>7</v>
      </c>
      <c r="AI135" s="87">
        <f t="shared" ca="1" si="82"/>
        <v>0</v>
      </c>
      <c r="AJ135" s="87">
        <f t="shared" ca="1" si="82"/>
        <v>0</v>
      </c>
      <c r="AK135" s="87">
        <f t="shared" ca="1" si="82"/>
        <v>0</v>
      </c>
      <c r="AL135" s="70">
        <f t="shared" ca="1" si="82"/>
        <v>3</v>
      </c>
      <c r="AM135" s="70">
        <f t="shared" ca="1" si="82"/>
        <v>0</v>
      </c>
      <c r="AN135" s="87">
        <f t="shared" ca="1" si="82"/>
        <v>0</v>
      </c>
      <c r="AO135" s="87">
        <f t="shared" ca="1" si="82"/>
        <v>0</v>
      </c>
      <c r="AP135" s="85">
        <f ca="1">IF($AA$135="","",SUM(AN135:AO135))</f>
        <v>0</v>
      </c>
      <c r="AQ135" s="87">
        <f t="shared" ca="1" si="82"/>
        <v>0</v>
      </c>
      <c r="AR135" s="87">
        <f t="shared" ca="1" si="82"/>
        <v>0</v>
      </c>
      <c r="AS135" s="87">
        <f t="shared" ca="1" si="82"/>
        <v>0</v>
      </c>
      <c r="AT135" s="85">
        <f ca="1">IF($AA$135="","",SUM(AQ135:AS135))</f>
        <v>0</v>
      </c>
      <c r="AU135" s="87">
        <f t="shared" ca="1" si="58"/>
        <v>0</v>
      </c>
    </row>
    <row r="136" spans="1:47">
      <c r="A136" s="402"/>
      <c r="B136" s="703"/>
      <c r="C136" s="70" t="s">
        <v>218</v>
      </c>
      <c r="D136" s="70" t="str">
        <f ca="1">IF(OR($E136="",$E136=0),"",SUMIF($C$62:$C$111,$B135,D$62:D$111))</f>
        <v/>
      </c>
      <c r="E136" s="70">
        <f ca="1">IF($B135="","",COUNTIF(C$62:C$111,$B135))</f>
        <v>0</v>
      </c>
      <c r="F136" s="70" t="str">
        <f t="shared" ref="F136:T136" ca="1" si="83">IF(OR($E136="",$E136=0),"",SUMIF($C$62:$C$111,$B135,F$62:F$111))</f>
        <v/>
      </c>
      <c r="G136" s="87" t="str">
        <f t="shared" ca="1" si="83"/>
        <v/>
      </c>
      <c r="H136" s="87" t="str">
        <f t="shared" ca="1" si="83"/>
        <v/>
      </c>
      <c r="I136" s="85" t="str">
        <f t="shared" ca="1" si="83"/>
        <v/>
      </c>
      <c r="J136" s="87" t="str">
        <f t="shared" ca="1" si="83"/>
        <v/>
      </c>
      <c r="K136" s="87" t="str">
        <f t="shared" ca="1" si="83"/>
        <v/>
      </c>
      <c r="L136" s="87" t="str">
        <f t="shared" ca="1" si="83"/>
        <v/>
      </c>
      <c r="M136" s="70" t="str">
        <f t="shared" ca="1" si="83"/>
        <v/>
      </c>
      <c r="N136" s="70" t="str">
        <f t="shared" ca="1" si="83"/>
        <v/>
      </c>
      <c r="O136" s="87" t="str">
        <f t="shared" ca="1" si="83"/>
        <v/>
      </c>
      <c r="P136" s="87" t="str">
        <f t="shared" ca="1" si="83"/>
        <v/>
      </c>
      <c r="Q136" s="85">
        <f ca="1">IF(B$135="","",SUM(O136:P136))</f>
        <v>0</v>
      </c>
      <c r="R136" s="87" t="str">
        <f t="shared" ca="1" si="83"/>
        <v/>
      </c>
      <c r="S136" s="87" t="str">
        <f t="shared" ca="1" si="83"/>
        <v/>
      </c>
      <c r="T136" s="87" t="str">
        <f t="shared" ca="1" si="83"/>
        <v/>
      </c>
      <c r="U136" s="85">
        <f ca="1">IF(B$135="","",SUM(R136:T136))</f>
        <v>0</v>
      </c>
      <c r="V136" s="87" t="str">
        <f t="shared" ca="1" si="56"/>
        <v/>
      </c>
      <c r="Z136" s="402"/>
      <c r="AA136" s="402"/>
      <c r="AB136" s="70" t="s">
        <v>218</v>
      </c>
      <c r="AC136" s="70">
        <f ca="1">IF(OR($AD136="",$AD136=0),"",SUMIF($AB$62:$AB$111,$AA135,AC$62:AC$111))</f>
        <v>22</v>
      </c>
      <c r="AD136" s="70">
        <f ca="1">IF($AA135="","",COUNTIF(AB$62:AB$111,$AA135))</f>
        <v>5</v>
      </c>
      <c r="AE136" s="70">
        <f t="shared" ref="AE136:AO136" ca="1" si="84">IF(OR($AD136="",$AD136=0),"",SUMIF($AB$62:$AB$111,$AA135,AE$62:AE$111))</f>
        <v>-1</v>
      </c>
      <c r="AF136" s="87">
        <f t="shared" ca="1" si="84"/>
        <v>0</v>
      </c>
      <c r="AG136" s="87">
        <f t="shared" ca="1" si="84"/>
        <v>4</v>
      </c>
      <c r="AH136" s="85">
        <f t="shared" ca="1" si="84"/>
        <v>14</v>
      </c>
      <c r="AI136" s="87">
        <f t="shared" ca="1" si="84"/>
        <v>4</v>
      </c>
      <c r="AJ136" s="87">
        <f t="shared" ca="1" si="84"/>
        <v>0</v>
      </c>
      <c r="AK136" s="87">
        <f t="shared" ca="1" si="84"/>
        <v>1</v>
      </c>
      <c r="AL136" s="70">
        <f t="shared" ca="1" si="84"/>
        <v>6</v>
      </c>
      <c r="AM136" s="70">
        <f t="shared" ca="1" si="84"/>
        <v>0</v>
      </c>
      <c r="AN136" s="87">
        <f t="shared" ca="1" si="84"/>
        <v>0</v>
      </c>
      <c r="AO136" s="87">
        <f t="shared" ca="1" si="84"/>
        <v>0</v>
      </c>
      <c r="AP136" s="85">
        <f ca="1">IF($AA$135="","",SUM(AN136:AO136))</f>
        <v>0</v>
      </c>
      <c r="AQ136" s="87">
        <f ca="1">IF(OR($AD136="",$AD136=0),"",SUMIF($AB$62:$AB$111,$AA135,AQ$62:AQ$111))</f>
        <v>0</v>
      </c>
      <c r="AR136" s="87">
        <f ca="1">IF(OR($AD136="",$AD136=0),"",SUMIF($AB$62:$AB$111,$AA135,AR$62:AR$111))</f>
        <v>0</v>
      </c>
      <c r="AS136" s="87">
        <f ca="1">IF(OR($AD136="",$AD136=0),"",SUMIF($AB$62:$AB$111,$AA135,AS$62:AS$111))</f>
        <v>0</v>
      </c>
      <c r="AT136" s="85">
        <f ca="1">IF($AA$135="","",SUM(AQ136:AS136))</f>
        <v>0</v>
      </c>
      <c r="AU136" s="87">
        <f t="shared" ca="1" si="58"/>
        <v>0</v>
      </c>
    </row>
    <row r="137" spans="1:47">
      <c r="A137" s="402"/>
      <c r="B137" s="703"/>
      <c r="C137" s="74" t="s">
        <v>225</v>
      </c>
      <c r="D137" s="74">
        <f ca="1">IF($B135="","",SUM(D135:D136))</f>
        <v>56</v>
      </c>
      <c r="E137" s="74">
        <f ca="1">IF($B135="","",SUM(E135:E136))</f>
        <v>5</v>
      </c>
      <c r="F137" s="74">
        <f ca="1">IF($B135="","",SUM(F135:F136))</f>
        <v>49</v>
      </c>
      <c r="G137" s="86">
        <f t="shared" ref="G137:L137" ca="1" si="85">IF($B135="","",SUM(G135,G136))</f>
        <v>0</v>
      </c>
      <c r="H137" s="86">
        <f t="shared" ca="1" si="85"/>
        <v>4</v>
      </c>
      <c r="I137" s="89">
        <f t="shared" ca="1" si="85"/>
        <v>48</v>
      </c>
      <c r="J137" s="86">
        <f t="shared" ca="1" si="85"/>
        <v>2</v>
      </c>
      <c r="K137" s="86">
        <f t="shared" ca="1" si="85"/>
        <v>0</v>
      </c>
      <c r="L137" s="86">
        <f t="shared" ca="1" si="85"/>
        <v>0</v>
      </c>
      <c r="M137" s="74">
        <f ca="1">IF($B135="","",SUM(M135:M136))</f>
        <v>13</v>
      </c>
      <c r="N137" s="74">
        <f ca="1">IF($B135="","",SUM(N135:N136))</f>
        <v>0</v>
      </c>
      <c r="O137" s="86">
        <f ca="1">IF($B135="","",SUM(O135,O136))</f>
        <v>0</v>
      </c>
      <c r="P137" s="86">
        <f ca="1">IF($B135="","",SUM(P135,P136))</f>
        <v>0</v>
      </c>
      <c r="Q137" s="89">
        <f ca="1">IF(B$135="","",SUM(O137:P137))</f>
        <v>0</v>
      </c>
      <c r="R137" s="86">
        <f ca="1">IF($B135="","",SUM(R135,R136))</f>
        <v>0</v>
      </c>
      <c r="S137" s="86">
        <f ca="1">IF($B135="","",SUM(S135,S136))</f>
        <v>0</v>
      </c>
      <c r="T137" s="86">
        <f ca="1">IF($B135="","",SUM(T135,T136))</f>
        <v>0</v>
      </c>
      <c r="U137" s="89">
        <f ca="1">IF(B$135="","",SUM(R137:T137))</f>
        <v>0</v>
      </c>
      <c r="V137" s="86">
        <f t="shared" ca="1" si="56"/>
        <v>0</v>
      </c>
      <c r="Z137" s="402"/>
      <c r="AA137" s="402"/>
      <c r="AB137" s="74" t="s">
        <v>225</v>
      </c>
      <c r="AC137" s="74">
        <f ca="1">IF($AA135="","",SUM(AC135:AC136))</f>
        <v>30</v>
      </c>
      <c r="AD137" s="74">
        <f t="shared" ref="AD137:AS137" ca="1" si="86">IF($AA135="","",SUM(AD135,AD136))</f>
        <v>7</v>
      </c>
      <c r="AE137" s="74">
        <f t="shared" ca="1" si="86"/>
        <v>-3</v>
      </c>
      <c r="AF137" s="86">
        <f t="shared" ca="1" si="86"/>
        <v>0</v>
      </c>
      <c r="AG137" s="86">
        <f t="shared" ca="1" si="86"/>
        <v>5</v>
      </c>
      <c r="AH137" s="89">
        <f t="shared" ca="1" si="86"/>
        <v>21</v>
      </c>
      <c r="AI137" s="86">
        <f t="shared" ca="1" si="86"/>
        <v>4</v>
      </c>
      <c r="AJ137" s="86">
        <f t="shared" ca="1" si="86"/>
        <v>0</v>
      </c>
      <c r="AK137" s="86">
        <f t="shared" ca="1" si="86"/>
        <v>1</v>
      </c>
      <c r="AL137" s="74">
        <f t="shared" ca="1" si="86"/>
        <v>9</v>
      </c>
      <c r="AM137" s="74">
        <f t="shared" ca="1" si="86"/>
        <v>0</v>
      </c>
      <c r="AN137" s="86">
        <f t="shared" ca="1" si="86"/>
        <v>0</v>
      </c>
      <c r="AO137" s="86">
        <f t="shared" ca="1" si="86"/>
        <v>0</v>
      </c>
      <c r="AP137" s="89">
        <f ca="1">IF($AA$135="","",SUM(AN137:AO137))</f>
        <v>0</v>
      </c>
      <c r="AQ137" s="86">
        <f t="shared" ca="1" si="86"/>
        <v>0</v>
      </c>
      <c r="AR137" s="86">
        <f t="shared" ca="1" si="86"/>
        <v>0</v>
      </c>
      <c r="AS137" s="86">
        <f t="shared" ca="1" si="86"/>
        <v>0</v>
      </c>
      <c r="AT137" s="89">
        <f ca="1">IF($AA$135="","",SUM(AQ137:AS137))</f>
        <v>0</v>
      </c>
      <c r="AU137" s="86">
        <f t="shared" ca="1" si="58"/>
        <v>0</v>
      </c>
    </row>
    <row r="138" spans="1:47">
      <c r="A138" s="402">
        <f>A135+1</f>
        <v>7</v>
      </c>
      <c r="B138" s="703" t="str">
        <f>IF(IBRF!B17="","",IBRF!B17)</f>
        <v>362</v>
      </c>
      <c r="C138" s="70" t="s">
        <v>215</v>
      </c>
      <c r="D138" s="70" t="str">
        <f ca="1">IF(OR($E138="",$E138=0),"",SUMIF($C$3:$C$52,$B138,D$3:D$52))</f>
        <v/>
      </c>
      <c r="E138" s="70">
        <f ca="1">IF($B138="","",COUNTIF(C$3:C$52,$B138))</f>
        <v>0</v>
      </c>
      <c r="F138" s="70" t="str">
        <f t="shared" ref="F138:P138" ca="1" si="87">IF(OR($E138="",$E138=0),"",SUMIF($C$3:$C$52,$B138,F$3:F$52))</f>
        <v/>
      </c>
      <c r="G138" s="87" t="str">
        <f t="shared" ca="1" si="87"/>
        <v/>
      </c>
      <c r="H138" s="87" t="str">
        <f t="shared" ca="1" si="87"/>
        <v/>
      </c>
      <c r="I138" s="85" t="str">
        <f t="shared" ca="1" si="87"/>
        <v/>
      </c>
      <c r="J138" s="87" t="str">
        <f t="shared" ca="1" si="87"/>
        <v/>
      </c>
      <c r="K138" s="87" t="str">
        <f t="shared" ca="1" si="87"/>
        <v/>
      </c>
      <c r="L138" s="87" t="str">
        <f t="shared" ca="1" si="87"/>
        <v/>
      </c>
      <c r="M138" s="70" t="str">
        <f t="shared" ca="1" si="87"/>
        <v/>
      </c>
      <c r="N138" s="70" t="str">
        <f t="shared" ca="1" si="87"/>
        <v/>
      </c>
      <c r="O138" s="87" t="str">
        <f t="shared" ca="1" si="87"/>
        <v/>
      </c>
      <c r="P138" s="87" t="str">
        <f t="shared" ca="1" si="87"/>
        <v/>
      </c>
      <c r="Q138" s="85">
        <f ca="1">IF(B$138="","",SUM(O138:P138))</f>
        <v>0</v>
      </c>
      <c r="R138" s="87" t="str">
        <f ca="1">IF(OR($E138="",$E138=0),"",SUMIF($C$3:$C$52,$B138,R$3:R$52))</f>
        <v/>
      </c>
      <c r="S138" s="87" t="str">
        <f ca="1">IF(OR($E138="",$E138=0),"",SUMIF($C$3:$C$52,$B138,S$3:S$52))</f>
        <v/>
      </c>
      <c r="T138" s="87" t="str">
        <f ca="1">IF(OR($E138="",$E138=0),"",SUMIF($C$3:$C$52,$B138,T$3:T$52))</f>
        <v/>
      </c>
      <c r="U138" s="85">
        <f ca="1">IF(B$138="","",SUM(R138:T138))</f>
        <v>0</v>
      </c>
      <c r="V138" s="87" t="str">
        <f t="shared" ca="1" si="56"/>
        <v/>
      </c>
      <c r="Z138" s="402">
        <f>Z135+1</f>
        <v>7</v>
      </c>
      <c r="AA138" s="402" t="str">
        <f>IF(IBRF!H17="","",IBRF!H17)</f>
        <v>25</v>
      </c>
      <c r="AB138" s="70" t="s">
        <v>215</v>
      </c>
      <c r="AC138" s="70" t="str">
        <f ca="1">IF(OR($AD138="",$AD138=0),"",SUMIF($AB$3:$AB$52,$AA138,AC$3:AC$52))</f>
        <v/>
      </c>
      <c r="AD138" s="70">
        <f ca="1">IF($AA138="","",COUNTIF(AB$3:AB$52,$AA138))</f>
        <v>0</v>
      </c>
      <c r="AE138" s="70" t="str">
        <f t="shared" ref="AE138:AS138" ca="1" si="88">IF(OR($AD138="",$AD138=0),"",SUMIF($AB$3:$AB$52,$AA138,AE$3:AE$52))</f>
        <v/>
      </c>
      <c r="AF138" s="87" t="str">
        <f t="shared" ca="1" si="88"/>
        <v/>
      </c>
      <c r="AG138" s="87" t="str">
        <f t="shared" ca="1" si="88"/>
        <v/>
      </c>
      <c r="AH138" s="85" t="str">
        <f t="shared" ca="1" si="88"/>
        <v/>
      </c>
      <c r="AI138" s="87" t="str">
        <f t="shared" ca="1" si="88"/>
        <v/>
      </c>
      <c r="AJ138" s="87" t="str">
        <f t="shared" ca="1" si="88"/>
        <v/>
      </c>
      <c r="AK138" s="87" t="str">
        <f t="shared" ca="1" si="88"/>
        <v/>
      </c>
      <c r="AL138" s="70" t="str">
        <f t="shared" ca="1" si="88"/>
        <v/>
      </c>
      <c r="AM138" s="70" t="str">
        <f t="shared" ca="1" si="88"/>
        <v/>
      </c>
      <c r="AN138" s="87" t="str">
        <f t="shared" ca="1" si="88"/>
        <v/>
      </c>
      <c r="AO138" s="87" t="str">
        <f t="shared" ca="1" si="88"/>
        <v/>
      </c>
      <c r="AP138" s="85">
        <f ca="1">IF($AA$138="","",SUM(AN138:AO138))</f>
        <v>0</v>
      </c>
      <c r="AQ138" s="87" t="str">
        <f t="shared" ca="1" si="88"/>
        <v/>
      </c>
      <c r="AR138" s="87" t="str">
        <f t="shared" ca="1" si="88"/>
        <v/>
      </c>
      <c r="AS138" s="87" t="str">
        <f t="shared" ca="1" si="88"/>
        <v/>
      </c>
      <c r="AT138" s="85">
        <f ca="1">IF($AA$138="","",SUM(AQ138:AS138))</f>
        <v>0</v>
      </c>
      <c r="AU138" s="87" t="str">
        <f t="shared" ca="1" si="58"/>
        <v/>
      </c>
    </row>
    <row r="139" spans="1:47">
      <c r="A139" s="402"/>
      <c r="B139" s="703"/>
      <c r="C139" s="70" t="s">
        <v>218</v>
      </c>
      <c r="D139" s="70" t="str">
        <f ca="1">IF(OR($E139="",$E139=0),"",SUMIF($C$62:$C$111,$B138,D$62:D$111))</f>
        <v/>
      </c>
      <c r="E139" s="70">
        <f ca="1">IF($B138="","",COUNTIF(C$62:C$111,$B138))</f>
        <v>0</v>
      </c>
      <c r="F139" s="70" t="str">
        <f t="shared" ref="F139:T139" ca="1" si="89">IF(OR($E139="",$E139=0),"",SUMIF($C$62:$C$111,$B138,F$62:F$111))</f>
        <v/>
      </c>
      <c r="G139" s="87" t="str">
        <f t="shared" ca="1" si="89"/>
        <v/>
      </c>
      <c r="H139" s="87" t="str">
        <f t="shared" ca="1" si="89"/>
        <v/>
      </c>
      <c r="I139" s="85" t="str">
        <f t="shared" ca="1" si="89"/>
        <v/>
      </c>
      <c r="J139" s="87" t="str">
        <f t="shared" ca="1" si="89"/>
        <v/>
      </c>
      <c r="K139" s="87" t="str">
        <f t="shared" ca="1" si="89"/>
        <v/>
      </c>
      <c r="L139" s="87" t="str">
        <f t="shared" ca="1" si="89"/>
        <v/>
      </c>
      <c r="M139" s="70" t="str">
        <f t="shared" ca="1" si="89"/>
        <v/>
      </c>
      <c r="N139" s="70" t="str">
        <f t="shared" ca="1" si="89"/>
        <v/>
      </c>
      <c r="O139" s="87" t="str">
        <f t="shared" ca="1" si="89"/>
        <v/>
      </c>
      <c r="P139" s="87" t="str">
        <f t="shared" ca="1" si="89"/>
        <v/>
      </c>
      <c r="Q139" s="85">
        <f ca="1">IF(B$138="","",SUM(O139:P139))</f>
        <v>0</v>
      </c>
      <c r="R139" s="87" t="str">
        <f t="shared" ca="1" si="89"/>
        <v/>
      </c>
      <c r="S139" s="87" t="str">
        <f t="shared" ca="1" si="89"/>
        <v/>
      </c>
      <c r="T139" s="87" t="str">
        <f t="shared" ca="1" si="89"/>
        <v/>
      </c>
      <c r="U139" s="85">
        <f ca="1">IF(B$138="","",SUM(R139:T139))</f>
        <v>0</v>
      </c>
      <c r="V139" s="87" t="str">
        <f t="shared" ca="1" si="56"/>
        <v/>
      </c>
      <c r="Z139" s="402"/>
      <c r="AA139" s="402"/>
      <c r="AB139" s="70" t="s">
        <v>218</v>
      </c>
      <c r="AC139" s="70" t="str">
        <f ca="1">IF(OR($AD139="",$AD139=0),"",SUMIF($AB$62:$AB$111,$AA138,AC$62:AC$111))</f>
        <v/>
      </c>
      <c r="AD139" s="70">
        <f ca="1">IF($AA138="","",COUNTIF(AB$62:AB$111,$AA138))</f>
        <v>0</v>
      </c>
      <c r="AE139" s="70" t="str">
        <f t="shared" ref="AE139:AO139" ca="1" si="90">IF(OR($AD139="",$AD139=0),"",SUMIF($AB$62:$AB$111,$AA138,AE$62:AE$111))</f>
        <v/>
      </c>
      <c r="AF139" s="87" t="str">
        <f t="shared" ca="1" si="90"/>
        <v/>
      </c>
      <c r="AG139" s="87" t="str">
        <f t="shared" ca="1" si="90"/>
        <v/>
      </c>
      <c r="AH139" s="85" t="str">
        <f t="shared" ca="1" si="90"/>
        <v/>
      </c>
      <c r="AI139" s="87" t="str">
        <f t="shared" ca="1" si="90"/>
        <v/>
      </c>
      <c r="AJ139" s="87" t="str">
        <f t="shared" ca="1" si="90"/>
        <v/>
      </c>
      <c r="AK139" s="87" t="str">
        <f t="shared" ca="1" si="90"/>
        <v/>
      </c>
      <c r="AL139" s="70" t="str">
        <f t="shared" ca="1" si="90"/>
        <v/>
      </c>
      <c r="AM139" s="70" t="str">
        <f t="shared" ca="1" si="90"/>
        <v/>
      </c>
      <c r="AN139" s="87" t="str">
        <f t="shared" ca="1" si="90"/>
        <v/>
      </c>
      <c r="AO139" s="87" t="str">
        <f t="shared" ca="1" si="90"/>
        <v/>
      </c>
      <c r="AP139" s="85">
        <f ca="1">IF($AA$138="","",SUM(AN139:AO139))</f>
        <v>0</v>
      </c>
      <c r="AQ139" s="87" t="str">
        <f ca="1">IF(OR($AD139="",$AD139=0),"",SUMIF($AB$62:$AB$111,$AA138,AQ$62:AQ$111))</f>
        <v/>
      </c>
      <c r="AR139" s="87" t="str">
        <f ca="1">IF(OR($AD139="",$AD139=0),"",SUMIF($AB$62:$AB$111,$AA138,AR$62:AR$111))</f>
        <v/>
      </c>
      <c r="AS139" s="87" t="str">
        <f ca="1">IF(OR($AD139="",$AD139=0),"",SUMIF($AB$62:$AB$111,$AA138,AS$62:AS$111))</f>
        <v/>
      </c>
      <c r="AT139" s="85">
        <f ca="1">IF($AA$138="","",SUM(AQ139:AS139))</f>
        <v>0</v>
      </c>
      <c r="AU139" s="87" t="str">
        <f t="shared" ca="1" si="58"/>
        <v/>
      </c>
    </row>
    <row r="140" spans="1:47">
      <c r="A140" s="402"/>
      <c r="B140" s="703"/>
      <c r="C140" s="74" t="s">
        <v>225</v>
      </c>
      <c r="D140" s="74">
        <f ca="1">IF($B138="","",SUM(D138:D139))</f>
        <v>0</v>
      </c>
      <c r="E140" s="74">
        <f ca="1">IF($B138="","",SUM(E138:E139))</f>
        <v>0</v>
      </c>
      <c r="F140" s="74">
        <f ca="1">IF($B138="","",SUM(F138:F139))</f>
        <v>0</v>
      </c>
      <c r="G140" s="86">
        <f t="shared" ref="G140:L140" ca="1" si="91">IF($B138="","",SUM(G138,G139))</f>
        <v>0</v>
      </c>
      <c r="H140" s="86">
        <f t="shared" ca="1" si="91"/>
        <v>0</v>
      </c>
      <c r="I140" s="89">
        <f t="shared" ca="1" si="91"/>
        <v>0</v>
      </c>
      <c r="J140" s="86">
        <f t="shared" ca="1" si="91"/>
        <v>0</v>
      </c>
      <c r="K140" s="86">
        <f t="shared" ca="1" si="91"/>
        <v>0</v>
      </c>
      <c r="L140" s="86">
        <f t="shared" ca="1" si="91"/>
        <v>0</v>
      </c>
      <c r="M140" s="74">
        <f ca="1">IF($B138="","",SUM(M138:M139))</f>
        <v>0</v>
      </c>
      <c r="N140" s="74">
        <f ca="1">IF($B138="","",SUM(N138:N139))</f>
        <v>0</v>
      </c>
      <c r="O140" s="86">
        <f ca="1">IF($B138="","",SUM(O138,O139))</f>
        <v>0</v>
      </c>
      <c r="P140" s="86">
        <f ca="1">IF($B138="","",SUM(P138,P139))</f>
        <v>0</v>
      </c>
      <c r="Q140" s="89">
        <f ca="1">IF(B$138="","",SUM(O140:P140))</f>
        <v>0</v>
      </c>
      <c r="R140" s="86">
        <f ca="1">IF($B138="","",SUM(R138,R139))</f>
        <v>0</v>
      </c>
      <c r="S140" s="86">
        <f ca="1">IF($B138="","",SUM(S138,S139))</f>
        <v>0</v>
      </c>
      <c r="T140" s="86">
        <f ca="1">IF($B138="","",SUM(T138,T139))</f>
        <v>0</v>
      </c>
      <c r="U140" s="89">
        <f ca="1">IF(B$138="","",SUM(R140:T140))</f>
        <v>0</v>
      </c>
      <c r="V140" s="86" t="str">
        <f t="shared" ca="1" si="56"/>
        <v/>
      </c>
      <c r="Z140" s="402"/>
      <c r="AA140" s="402"/>
      <c r="AB140" s="74" t="s">
        <v>225</v>
      </c>
      <c r="AC140" s="74">
        <f ca="1">IF($AA138="","",SUM(AC138:AC139))</f>
        <v>0</v>
      </c>
      <c r="AD140" s="74">
        <f t="shared" ref="AD140:AS140" ca="1" si="92">IF($AA138="","",SUM(AD138,AD139))</f>
        <v>0</v>
      </c>
      <c r="AE140" s="74">
        <f t="shared" ca="1" si="92"/>
        <v>0</v>
      </c>
      <c r="AF140" s="86">
        <f t="shared" ca="1" si="92"/>
        <v>0</v>
      </c>
      <c r="AG140" s="86">
        <f t="shared" ca="1" si="92"/>
        <v>0</v>
      </c>
      <c r="AH140" s="89">
        <f t="shared" ca="1" si="92"/>
        <v>0</v>
      </c>
      <c r="AI140" s="86">
        <f t="shared" ca="1" si="92"/>
        <v>0</v>
      </c>
      <c r="AJ140" s="86">
        <f t="shared" ca="1" si="92"/>
        <v>0</v>
      </c>
      <c r="AK140" s="86">
        <f t="shared" ca="1" si="92"/>
        <v>0</v>
      </c>
      <c r="AL140" s="74">
        <f t="shared" ca="1" si="92"/>
        <v>0</v>
      </c>
      <c r="AM140" s="74">
        <f t="shared" ca="1" si="92"/>
        <v>0</v>
      </c>
      <c r="AN140" s="86">
        <f t="shared" ca="1" si="92"/>
        <v>0</v>
      </c>
      <c r="AO140" s="86">
        <f t="shared" ca="1" si="92"/>
        <v>0</v>
      </c>
      <c r="AP140" s="89">
        <f ca="1">IF($AA$138="","",SUM(AN140:AO140))</f>
        <v>0</v>
      </c>
      <c r="AQ140" s="86">
        <f t="shared" ca="1" si="92"/>
        <v>0</v>
      </c>
      <c r="AR140" s="86">
        <f t="shared" ca="1" si="92"/>
        <v>0</v>
      </c>
      <c r="AS140" s="86">
        <f t="shared" ca="1" si="92"/>
        <v>0</v>
      </c>
      <c r="AT140" s="89">
        <f ca="1">IF($AA$138="","",SUM(AQ140:AS140))</f>
        <v>0</v>
      </c>
      <c r="AU140" s="86" t="str">
        <f t="shared" ca="1" si="58"/>
        <v/>
      </c>
    </row>
    <row r="141" spans="1:47">
      <c r="A141" s="402">
        <f>A138+1</f>
        <v>8</v>
      </c>
      <c r="B141" s="703" t="str">
        <f>IF(IBRF!B18="","",IBRF!B18)</f>
        <v>4CE</v>
      </c>
      <c r="C141" s="70" t="s">
        <v>215</v>
      </c>
      <c r="D141" s="70">
        <f ca="1">IF(OR($E141="",$E141=0),"",SUMIF($C$3:$C$52,$B141,D$3:D$52))</f>
        <v>40</v>
      </c>
      <c r="E141" s="70">
        <f ca="1">IF($B141="","",COUNTIF(C$3:C$52,$B141))</f>
        <v>7</v>
      </c>
      <c r="F141" s="70">
        <f t="shared" ref="F141:P141" ca="1" si="93">IF(OR($E141="",$E141=0),"",SUMIF($C$3:$C$52,$B141,F$3:F$52))</f>
        <v>24</v>
      </c>
      <c r="G141" s="87">
        <f t="shared" ca="1" si="93"/>
        <v>0</v>
      </c>
      <c r="H141" s="87">
        <f t="shared" ca="1" si="93"/>
        <v>5</v>
      </c>
      <c r="I141" s="85">
        <f t="shared" ca="1" si="93"/>
        <v>35</v>
      </c>
      <c r="J141" s="87">
        <f t="shared" ca="1" si="93"/>
        <v>4</v>
      </c>
      <c r="K141" s="87">
        <f t="shared" ca="1" si="93"/>
        <v>0</v>
      </c>
      <c r="L141" s="87">
        <f t="shared" ca="1" si="93"/>
        <v>0</v>
      </c>
      <c r="M141" s="70">
        <f t="shared" ca="1" si="93"/>
        <v>13</v>
      </c>
      <c r="N141" s="70">
        <f t="shared" ca="1" si="93"/>
        <v>0</v>
      </c>
      <c r="O141" s="87">
        <f t="shared" ca="1" si="93"/>
        <v>0</v>
      </c>
      <c r="P141" s="87">
        <f t="shared" ca="1" si="93"/>
        <v>0</v>
      </c>
      <c r="Q141" s="85">
        <f ca="1">IF(B$141="","",SUM(O141:P141))</f>
        <v>0</v>
      </c>
      <c r="R141" s="87">
        <f ca="1">IF(OR($E141="",$E141=0),"",SUMIF($C$3:$C$52,$B141,R$3:R$52))</f>
        <v>0</v>
      </c>
      <c r="S141" s="87">
        <f ca="1">IF(OR($E141="",$E141=0),"",SUMIF($C$3:$C$52,$B141,S$3:S$52))</f>
        <v>0</v>
      </c>
      <c r="T141" s="87">
        <f ca="1">IF(OR($E141="",$E141=0),"",SUMIF($C$3:$C$52,$B141,T$3:T$52))</f>
        <v>0</v>
      </c>
      <c r="U141" s="85">
        <f ca="1">IF(B$141="","",SUM(R141:T141))</f>
        <v>0</v>
      </c>
      <c r="V141" s="87">
        <f ca="1">IF(OR(M141="",M141=0),"",U141/M141)</f>
        <v>0</v>
      </c>
      <c r="Z141" s="402">
        <f>Z138+1</f>
        <v>8</v>
      </c>
      <c r="AA141" s="402" t="str">
        <f>IF(IBRF!H18="","",IBRF!H18)</f>
        <v>333</v>
      </c>
      <c r="AB141" s="70" t="s">
        <v>215</v>
      </c>
      <c r="AC141" s="70" t="str">
        <f ca="1">IF(OR($AD141="",$AD141=0),"",SUMIF($AB$3:$AB$52,$AA141,AC$3:AC$52))</f>
        <v/>
      </c>
      <c r="AD141" s="70">
        <f ca="1">IF($AA141="","",COUNTIF(AB$3:AB$52,$AA141))</f>
        <v>0</v>
      </c>
      <c r="AE141" s="70" t="str">
        <f t="shared" ref="AE141:AS141" ca="1" si="94">IF(OR($AD141="",$AD141=0),"",SUMIF($AB$3:$AB$52,$AA141,AE$3:AE$52))</f>
        <v/>
      </c>
      <c r="AF141" s="87" t="str">
        <f t="shared" ca="1" si="94"/>
        <v/>
      </c>
      <c r="AG141" s="87" t="str">
        <f t="shared" ca="1" si="94"/>
        <v/>
      </c>
      <c r="AH141" s="85" t="str">
        <f t="shared" ca="1" si="94"/>
        <v/>
      </c>
      <c r="AI141" s="87" t="str">
        <f t="shared" ca="1" si="94"/>
        <v/>
      </c>
      <c r="AJ141" s="87" t="str">
        <f t="shared" ca="1" si="94"/>
        <v/>
      </c>
      <c r="AK141" s="87" t="str">
        <f t="shared" ca="1" si="94"/>
        <v/>
      </c>
      <c r="AL141" s="70" t="str">
        <f t="shared" ca="1" si="94"/>
        <v/>
      </c>
      <c r="AM141" s="70" t="str">
        <f t="shared" ca="1" si="94"/>
        <v/>
      </c>
      <c r="AN141" s="87" t="str">
        <f t="shared" ca="1" si="94"/>
        <v/>
      </c>
      <c r="AO141" s="87" t="str">
        <f t="shared" ca="1" si="94"/>
        <v/>
      </c>
      <c r="AP141" s="85">
        <f ca="1">IF($AA$141="","",SUM(AN141:AO141))</f>
        <v>0</v>
      </c>
      <c r="AQ141" s="87" t="str">
        <f t="shared" ca="1" si="94"/>
        <v/>
      </c>
      <c r="AR141" s="87" t="str">
        <f t="shared" ca="1" si="94"/>
        <v/>
      </c>
      <c r="AS141" s="87" t="str">
        <f t="shared" ca="1" si="94"/>
        <v/>
      </c>
      <c r="AT141" s="85">
        <f ca="1">IF($AA$141="","",SUM(AQ141:AS141))</f>
        <v>0</v>
      </c>
      <c r="AU141" s="87" t="str">
        <f t="shared" ca="1" si="58"/>
        <v/>
      </c>
    </row>
    <row r="142" spans="1:47">
      <c r="A142" s="402"/>
      <c r="B142" s="703"/>
      <c r="C142" s="70" t="s">
        <v>218</v>
      </c>
      <c r="D142" s="70">
        <f ca="1">IF(OR($E142="",$E142=0),"",SUMIF($C$62:$C$111,$B141,D$62:D$111))</f>
        <v>42</v>
      </c>
      <c r="E142" s="70">
        <f ca="1">IF($B141="","",COUNTIF(C$62:C$111,$B141))</f>
        <v>8</v>
      </c>
      <c r="F142" s="70">
        <f t="shared" ref="F142:T142" ca="1" si="95">IF(OR($E142="",$E142=0),"",SUMIF($C$62:$C$111,$B141,F$62:F$111))</f>
        <v>9</v>
      </c>
      <c r="G142" s="87">
        <f t="shared" ca="1" si="95"/>
        <v>2</v>
      </c>
      <c r="H142" s="87">
        <f t="shared" ca="1" si="95"/>
        <v>3</v>
      </c>
      <c r="I142" s="85">
        <f t="shared" ca="1" si="95"/>
        <v>21</v>
      </c>
      <c r="J142" s="87">
        <f t="shared" ca="1" si="95"/>
        <v>2</v>
      </c>
      <c r="K142" s="87">
        <f t="shared" ca="1" si="95"/>
        <v>0</v>
      </c>
      <c r="L142" s="87">
        <f t="shared" ca="1" si="95"/>
        <v>0</v>
      </c>
      <c r="M142" s="70">
        <f t="shared" ca="1" si="95"/>
        <v>12</v>
      </c>
      <c r="N142" s="70">
        <f t="shared" ca="1" si="95"/>
        <v>0</v>
      </c>
      <c r="O142" s="87">
        <f t="shared" ca="1" si="95"/>
        <v>0</v>
      </c>
      <c r="P142" s="87">
        <f t="shared" ca="1" si="95"/>
        <v>0</v>
      </c>
      <c r="Q142" s="85">
        <f ca="1">IF(B$141="","",SUM(O142:P142))</f>
        <v>0</v>
      </c>
      <c r="R142" s="87">
        <f t="shared" ca="1" si="95"/>
        <v>0</v>
      </c>
      <c r="S142" s="87">
        <f t="shared" ca="1" si="95"/>
        <v>0</v>
      </c>
      <c r="T142" s="87">
        <f t="shared" ca="1" si="95"/>
        <v>0</v>
      </c>
      <c r="U142" s="85">
        <f ca="1">IF(B$141="","",SUM(R142:T142))</f>
        <v>0</v>
      </c>
      <c r="V142" s="87">
        <f t="shared" ca="1" si="56"/>
        <v>0</v>
      </c>
      <c r="Z142" s="402"/>
      <c r="AA142" s="402"/>
      <c r="AB142" s="70" t="s">
        <v>218</v>
      </c>
      <c r="AC142" s="70" t="str">
        <f ca="1">IF(OR($AD142="",$AD142=0),"",SUMIF($AB$62:$AB$111,$AA141,AC$62:AC$111))</f>
        <v/>
      </c>
      <c r="AD142" s="70">
        <f ca="1">IF($AA141="","",COUNTIF(AB$62:AB$111,$AA141))</f>
        <v>0</v>
      </c>
      <c r="AE142" s="70" t="str">
        <f t="shared" ref="AE142:AO142" ca="1" si="96">IF(OR($AD142="",$AD142=0),"",SUMIF($AB$62:$AB$111,$AA141,AE$62:AE$111))</f>
        <v/>
      </c>
      <c r="AF142" s="87" t="str">
        <f t="shared" ca="1" si="96"/>
        <v/>
      </c>
      <c r="AG142" s="87" t="str">
        <f t="shared" ca="1" si="96"/>
        <v/>
      </c>
      <c r="AH142" s="85" t="str">
        <f t="shared" ca="1" si="96"/>
        <v/>
      </c>
      <c r="AI142" s="87" t="str">
        <f t="shared" ca="1" si="96"/>
        <v/>
      </c>
      <c r="AJ142" s="87" t="str">
        <f t="shared" ca="1" si="96"/>
        <v/>
      </c>
      <c r="AK142" s="87" t="str">
        <f t="shared" ca="1" si="96"/>
        <v/>
      </c>
      <c r="AL142" s="70" t="str">
        <f t="shared" ca="1" si="96"/>
        <v/>
      </c>
      <c r="AM142" s="70" t="str">
        <f t="shared" ca="1" si="96"/>
        <v/>
      </c>
      <c r="AN142" s="87" t="str">
        <f t="shared" ca="1" si="96"/>
        <v/>
      </c>
      <c r="AO142" s="87" t="str">
        <f t="shared" ca="1" si="96"/>
        <v/>
      </c>
      <c r="AP142" s="85">
        <f ca="1">IF($AA$141="","",SUM(AN142:AO142))</f>
        <v>0</v>
      </c>
      <c r="AQ142" s="87" t="str">
        <f ca="1">IF(OR($AD142="",$AD142=0),"",SUMIF($AB$62:$AB$111,$AA141,AQ$62:AQ$111))</f>
        <v/>
      </c>
      <c r="AR142" s="87" t="str">
        <f ca="1">IF(OR($AD142="",$AD142=0),"",SUMIF($AB$62:$AB$111,$AA141,AR$62:AR$111))</f>
        <v/>
      </c>
      <c r="AS142" s="87" t="str">
        <f ca="1">IF(OR($AD142="",$AD142=0),"",SUMIF($AB$62:$AB$111,$AA141,AS$62:AS$111))</f>
        <v/>
      </c>
      <c r="AT142" s="85">
        <f ca="1">IF($AA$141="","",SUM(AQ142:AS142))</f>
        <v>0</v>
      </c>
      <c r="AU142" s="87" t="str">
        <f t="shared" ca="1" si="58"/>
        <v/>
      </c>
    </row>
    <row r="143" spans="1:47">
      <c r="A143" s="402"/>
      <c r="B143" s="703"/>
      <c r="C143" s="74" t="s">
        <v>225</v>
      </c>
      <c r="D143" s="74">
        <f ca="1">IF($B141="","",SUM(D141:D142))</f>
        <v>82</v>
      </c>
      <c r="E143" s="74">
        <f ca="1">IF($B141="","",SUM(E141:E142))</f>
        <v>15</v>
      </c>
      <c r="F143" s="74">
        <f ca="1">IF($B141="","",SUM(F141:F142))</f>
        <v>33</v>
      </c>
      <c r="G143" s="86">
        <f t="shared" ref="G143:L143" ca="1" si="97">IF($B141="","",SUM(G141,G142))</f>
        <v>2</v>
      </c>
      <c r="H143" s="86">
        <f t="shared" ca="1" si="97"/>
        <v>8</v>
      </c>
      <c r="I143" s="89">
        <f t="shared" ca="1" si="97"/>
        <v>56</v>
      </c>
      <c r="J143" s="86">
        <f t="shared" ca="1" si="97"/>
        <v>6</v>
      </c>
      <c r="K143" s="86">
        <f t="shared" ca="1" si="97"/>
        <v>0</v>
      </c>
      <c r="L143" s="86">
        <f t="shared" ca="1" si="97"/>
        <v>0</v>
      </c>
      <c r="M143" s="74">
        <f ca="1">IF($B141="","",SUM(M141:M142))</f>
        <v>25</v>
      </c>
      <c r="N143" s="74">
        <f ca="1">IF($B141="","",SUM(N141:N142))</f>
        <v>0</v>
      </c>
      <c r="O143" s="86">
        <f ca="1">IF($B141="","",SUM(O141,O142))</f>
        <v>0</v>
      </c>
      <c r="P143" s="86">
        <f ca="1">IF($B141="","",SUM(P141,P142))</f>
        <v>0</v>
      </c>
      <c r="Q143" s="89">
        <f ca="1">IF(B$141="","",SUM(O143:P143))</f>
        <v>0</v>
      </c>
      <c r="R143" s="86">
        <f ca="1">IF($B141="","",SUM(R141,R142))</f>
        <v>0</v>
      </c>
      <c r="S143" s="86">
        <f ca="1">IF($B141="","",SUM(S141,S142))</f>
        <v>0</v>
      </c>
      <c r="T143" s="86">
        <f ca="1">IF($B141="","",SUM(T141,T142))</f>
        <v>0</v>
      </c>
      <c r="U143" s="89">
        <f ca="1">IF(B$141="","",SUM(R143:T143))</f>
        <v>0</v>
      </c>
      <c r="V143" s="86">
        <f t="shared" ca="1" si="56"/>
        <v>0</v>
      </c>
      <c r="Z143" s="402"/>
      <c r="AA143" s="402"/>
      <c r="AB143" s="74" t="s">
        <v>225</v>
      </c>
      <c r="AC143" s="74">
        <f ca="1">IF($AA141="","",SUM(AC141:AC142))</f>
        <v>0</v>
      </c>
      <c r="AD143" s="74">
        <f t="shared" ref="AD143:AS143" ca="1" si="98">IF($AA141="","",SUM(AD141,AD142))</f>
        <v>0</v>
      </c>
      <c r="AE143" s="74">
        <f t="shared" ca="1" si="98"/>
        <v>0</v>
      </c>
      <c r="AF143" s="86">
        <f t="shared" ca="1" si="98"/>
        <v>0</v>
      </c>
      <c r="AG143" s="86">
        <f t="shared" ca="1" si="98"/>
        <v>0</v>
      </c>
      <c r="AH143" s="89">
        <f t="shared" ca="1" si="98"/>
        <v>0</v>
      </c>
      <c r="AI143" s="86">
        <f t="shared" ca="1" si="98"/>
        <v>0</v>
      </c>
      <c r="AJ143" s="86">
        <f t="shared" ca="1" si="98"/>
        <v>0</v>
      </c>
      <c r="AK143" s="86">
        <f t="shared" ca="1" si="98"/>
        <v>0</v>
      </c>
      <c r="AL143" s="74">
        <f t="shared" ca="1" si="98"/>
        <v>0</v>
      </c>
      <c r="AM143" s="74">
        <f t="shared" ca="1" si="98"/>
        <v>0</v>
      </c>
      <c r="AN143" s="86">
        <f t="shared" ca="1" si="98"/>
        <v>0</v>
      </c>
      <c r="AO143" s="86">
        <f t="shared" ca="1" si="98"/>
        <v>0</v>
      </c>
      <c r="AP143" s="89">
        <f ca="1">IF($AA$141="","",SUM(AN143:AO143))</f>
        <v>0</v>
      </c>
      <c r="AQ143" s="86">
        <f t="shared" ca="1" si="98"/>
        <v>0</v>
      </c>
      <c r="AR143" s="86">
        <f t="shared" ca="1" si="98"/>
        <v>0</v>
      </c>
      <c r="AS143" s="86">
        <f t="shared" ca="1" si="98"/>
        <v>0</v>
      </c>
      <c r="AT143" s="89">
        <f ca="1">IF($AA$141="","",SUM(AQ143:AS143))</f>
        <v>0</v>
      </c>
      <c r="AU143" s="86" t="str">
        <f t="shared" ca="1" si="58"/>
        <v/>
      </c>
    </row>
    <row r="144" spans="1:47">
      <c r="A144" s="402">
        <f>A141+1</f>
        <v>9</v>
      </c>
      <c r="B144" s="703" t="str">
        <f>IF(IBRF!B19="","",IBRF!B19)</f>
        <v>4N6</v>
      </c>
      <c r="C144" s="70" t="s">
        <v>215</v>
      </c>
      <c r="D144" s="70" t="str">
        <f ca="1">IF(OR($E144="",$E144=0),"",SUMIF($C$3:$C$52,$B144,D$3:D$52))</f>
        <v/>
      </c>
      <c r="E144" s="70">
        <f ca="1">IF($B144="","",COUNTIF(C$3:C$52,$B144))</f>
        <v>0</v>
      </c>
      <c r="F144" s="70" t="str">
        <f t="shared" ref="F144:P144" ca="1" si="99">IF(OR($E144="",$E144=0),"",SUMIF($C$3:$C$52,$B144,F$3:F$52))</f>
        <v/>
      </c>
      <c r="G144" s="87" t="str">
        <f t="shared" ca="1" si="99"/>
        <v/>
      </c>
      <c r="H144" s="87" t="str">
        <f t="shared" ca="1" si="99"/>
        <v/>
      </c>
      <c r="I144" s="85" t="str">
        <f t="shared" ca="1" si="99"/>
        <v/>
      </c>
      <c r="J144" s="87" t="str">
        <f t="shared" ca="1" si="99"/>
        <v/>
      </c>
      <c r="K144" s="87" t="str">
        <f t="shared" ca="1" si="99"/>
        <v/>
      </c>
      <c r="L144" s="87" t="str">
        <f t="shared" ca="1" si="99"/>
        <v/>
      </c>
      <c r="M144" s="70" t="str">
        <f t="shared" ca="1" si="99"/>
        <v/>
      </c>
      <c r="N144" s="70" t="str">
        <f t="shared" ca="1" si="99"/>
        <v/>
      </c>
      <c r="O144" s="87" t="str">
        <f t="shared" ca="1" si="99"/>
        <v/>
      </c>
      <c r="P144" s="87" t="str">
        <f t="shared" ca="1" si="99"/>
        <v/>
      </c>
      <c r="Q144" s="85">
        <f ca="1">IF(B$144="","",SUM(O144:P144))</f>
        <v>0</v>
      </c>
      <c r="R144" s="87" t="str">
        <f ca="1">IF(OR($E144="",$E144=0),"",SUMIF($C$3:$C$52,$B144,R$3:R$52))</f>
        <v/>
      </c>
      <c r="S144" s="87" t="str">
        <f ca="1">IF(OR($E144="",$E144=0),"",SUMIF($C$3:$C$52,$B144,S$3:S$52))</f>
        <v/>
      </c>
      <c r="T144" s="87" t="str">
        <f ca="1">IF(OR($E144="",$E144=0),"",SUMIF($C$3:$C$52,$B144,T$3:T$52))</f>
        <v/>
      </c>
      <c r="U144" s="85">
        <f ca="1">IF(B$144="","",SUM(R144:T144))</f>
        <v>0</v>
      </c>
      <c r="V144" s="87" t="str">
        <f t="shared" ca="1" si="56"/>
        <v/>
      </c>
      <c r="Z144" s="402">
        <f>Z141+1</f>
        <v>9</v>
      </c>
      <c r="AA144" s="402" t="str">
        <f>IF(IBRF!H19="","",IBRF!H19)</f>
        <v>5</v>
      </c>
      <c r="AB144" s="70" t="s">
        <v>215</v>
      </c>
      <c r="AC144" s="70" t="str">
        <f ca="1">IF(OR($AD144="",$AD144=0),"",SUMIF($AB$3:$AB$52,$AA144,AC$3:AC$52))</f>
        <v/>
      </c>
      <c r="AD144" s="70">
        <f ca="1">IF($AA144="","",COUNTIF(AB$3:AB$52,$AA144))</f>
        <v>0</v>
      </c>
      <c r="AE144" s="70" t="str">
        <f t="shared" ref="AE144:AS144" ca="1" si="100">IF(OR($AD144="",$AD144=0),"",SUMIF($AB$3:$AB$52,$AA144,AE$3:AE$52))</f>
        <v/>
      </c>
      <c r="AF144" s="87" t="str">
        <f t="shared" ca="1" si="100"/>
        <v/>
      </c>
      <c r="AG144" s="87" t="str">
        <f t="shared" ca="1" si="100"/>
        <v/>
      </c>
      <c r="AH144" s="85" t="str">
        <f t="shared" ca="1" si="100"/>
        <v/>
      </c>
      <c r="AI144" s="87" t="str">
        <f t="shared" ca="1" si="100"/>
        <v/>
      </c>
      <c r="AJ144" s="87" t="str">
        <f t="shared" ca="1" si="100"/>
        <v/>
      </c>
      <c r="AK144" s="87" t="str">
        <f t="shared" ca="1" si="100"/>
        <v/>
      </c>
      <c r="AL144" s="70" t="str">
        <f t="shared" ca="1" si="100"/>
        <v/>
      </c>
      <c r="AM144" s="70" t="str">
        <f t="shared" ca="1" si="100"/>
        <v/>
      </c>
      <c r="AN144" s="87" t="str">
        <f t="shared" ca="1" si="100"/>
        <v/>
      </c>
      <c r="AO144" s="87" t="str">
        <f t="shared" ca="1" si="100"/>
        <v/>
      </c>
      <c r="AP144" s="85">
        <f ca="1">IF($AA$144="","",SUM(AN144:AO144))</f>
        <v>0</v>
      </c>
      <c r="AQ144" s="87" t="str">
        <f t="shared" ca="1" si="100"/>
        <v/>
      </c>
      <c r="AR144" s="87" t="str">
        <f t="shared" ca="1" si="100"/>
        <v/>
      </c>
      <c r="AS144" s="87" t="str">
        <f t="shared" ca="1" si="100"/>
        <v/>
      </c>
      <c r="AT144" s="85">
        <f ca="1">IF($AA$144="","",SUM(AQ144:AS144))</f>
        <v>0</v>
      </c>
      <c r="AU144" s="87" t="str">
        <f t="shared" ca="1" si="58"/>
        <v/>
      </c>
    </row>
    <row r="145" spans="1:47">
      <c r="A145" s="402"/>
      <c r="B145" s="703"/>
      <c r="C145" s="70" t="s">
        <v>218</v>
      </c>
      <c r="D145" s="70" t="str">
        <f ca="1">IF(OR($E145="",$E145=0),"",SUMIF($C$62:$C$111,$B144,D$62:D$111))</f>
        <v/>
      </c>
      <c r="E145" s="70">
        <f ca="1">IF($B144="","",COUNTIF(C$62:C$111,$B144))</f>
        <v>0</v>
      </c>
      <c r="F145" s="70" t="str">
        <f t="shared" ref="F145:T145" ca="1" si="101">IF(OR($E145="",$E145=0),"",SUMIF($C$62:$C$111,$B144,F$62:F$111))</f>
        <v/>
      </c>
      <c r="G145" s="87" t="str">
        <f t="shared" ca="1" si="101"/>
        <v/>
      </c>
      <c r="H145" s="87" t="str">
        <f t="shared" ca="1" si="101"/>
        <v/>
      </c>
      <c r="I145" s="85" t="str">
        <f t="shared" ca="1" si="101"/>
        <v/>
      </c>
      <c r="J145" s="87" t="str">
        <f t="shared" ca="1" si="101"/>
        <v/>
      </c>
      <c r="K145" s="87" t="str">
        <f t="shared" ca="1" si="101"/>
        <v/>
      </c>
      <c r="L145" s="87" t="str">
        <f t="shared" ca="1" si="101"/>
        <v/>
      </c>
      <c r="M145" s="70" t="str">
        <f t="shared" ca="1" si="101"/>
        <v/>
      </c>
      <c r="N145" s="70" t="str">
        <f t="shared" ca="1" si="101"/>
        <v/>
      </c>
      <c r="O145" s="87" t="str">
        <f t="shared" ca="1" si="101"/>
        <v/>
      </c>
      <c r="P145" s="87" t="str">
        <f t="shared" ca="1" si="101"/>
        <v/>
      </c>
      <c r="Q145" s="85">
        <f ca="1">IF(B$144="","",SUM(O145:P145))</f>
        <v>0</v>
      </c>
      <c r="R145" s="87" t="str">
        <f t="shared" ca="1" si="101"/>
        <v/>
      </c>
      <c r="S145" s="87" t="str">
        <f t="shared" ca="1" si="101"/>
        <v/>
      </c>
      <c r="T145" s="87" t="str">
        <f t="shared" ca="1" si="101"/>
        <v/>
      </c>
      <c r="U145" s="85">
        <f ca="1">IF(B$144="","",SUM(R145:T145))</f>
        <v>0</v>
      </c>
      <c r="V145" s="87" t="str">
        <f t="shared" ca="1" si="56"/>
        <v/>
      </c>
      <c r="Z145" s="402"/>
      <c r="AA145" s="402"/>
      <c r="AB145" s="70" t="s">
        <v>218</v>
      </c>
      <c r="AC145" s="70" t="str">
        <f ca="1">IF(OR($AD145="",$AD145=0),"",SUMIF($AB$62:$AB$111,$AA144,AC$62:AC$111))</f>
        <v/>
      </c>
      <c r="AD145" s="70">
        <f ca="1">IF($AA144="","",COUNTIF(AB$62:AB$111,$AA144))</f>
        <v>0</v>
      </c>
      <c r="AE145" s="70" t="str">
        <f t="shared" ref="AE145:AO145" ca="1" si="102">IF(OR($AD145="",$AD145=0),"",SUMIF($AB$62:$AB$111,$AA144,AE$62:AE$111))</f>
        <v/>
      </c>
      <c r="AF145" s="87" t="str">
        <f t="shared" ca="1" si="102"/>
        <v/>
      </c>
      <c r="AG145" s="87" t="str">
        <f t="shared" ca="1" si="102"/>
        <v/>
      </c>
      <c r="AH145" s="85" t="str">
        <f t="shared" ca="1" si="102"/>
        <v/>
      </c>
      <c r="AI145" s="87" t="str">
        <f t="shared" ca="1" si="102"/>
        <v/>
      </c>
      <c r="AJ145" s="87" t="str">
        <f t="shared" ca="1" si="102"/>
        <v/>
      </c>
      <c r="AK145" s="87" t="str">
        <f t="shared" ca="1" si="102"/>
        <v/>
      </c>
      <c r="AL145" s="70" t="str">
        <f t="shared" ca="1" si="102"/>
        <v/>
      </c>
      <c r="AM145" s="70" t="str">
        <f t="shared" ca="1" si="102"/>
        <v/>
      </c>
      <c r="AN145" s="87" t="str">
        <f t="shared" ca="1" si="102"/>
        <v/>
      </c>
      <c r="AO145" s="87" t="str">
        <f t="shared" ca="1" si="102"/>
        <v/>
      </c>
      <c r="AP145" s="85">
        <f ca="1">IF($AA$144="","",SUM(AN145:AO145))</f>
        <v>0</v>
      </c>
      <c r="AQ145" s="87" t="str">
        <f ca="1">IF(OR($AD145="",$AD145=0),"",SUMIF($AB$62:$AB$111,$AA144,AQ$62:AQ$111))</f>
        <v/>
      </c>
      <c r="AR145" s="87" t="str">
        <f ca="1">IF(OR($AD145="",$AD145=0),"",SUMIF($AB$62:$AB$111,$AA144,AR$62:AR$111))</f>
        <v/>
      </c>
      <c r="AS145" s="87" t="str">
        <f ca="1">IF(OR($AD145="",$AD145=0),"",SUMIF($AB$62:$AB$111,$AA144,AS$62:AS$111))</f>
        <v/>
      </c>
      <c r="AT145" s="85">
        <f ca="1">IF($AA$144="","",SUM(AQ145:AS145))</f>
        <v>0</v>
      </c>
      <c r="AU145" s="87" t="str">
        <f t="shared" ca="1" si="58"/>
        <v/>
      </c>
    </row>
    <row r="146" spans="1:47">
      <c r="A146" s="402"/>
      <c r="B146" s="703"/>
      <c r="C146" s="74" t="s">
        <v>225</v>
      </c>
      <c r="D146" s="74">
        <f ca="1">IF($B144="","",SUM(D144:D145))</f>
        <v>0</v>
      </c>
      <c r="E146" s="74">
        <f ca="1">IF($B144="","",SUM(E144:E145))</f>
        <v>0</v>
      </c>
      <c r="F146" s="74">
        <f ca="1">IF($B144="","",SUM(F144:F145))</f>
        <v>0</v>
      </c>
      <c r="G146" s="86">
        <f t="shared" ref="G146:L146" ca="1" si="103">IF($B144="","",SUM(G144,G145))</f>
        <v>0</v>
      </c>
      <c r="H146" s="86">
        <f t="shared" ca="1" si="103"/>
        <v>0</v>
      </c>
      <c r="I146" s="89">
        <f t="shared" ca="1" si="103"/>
        <v>0</v>
      </c>
      <c r="J146" s="86">
        <f t="shared" ca="1" si="103"/>
        <v>0</v>
      </c>
      <c r="K146" s="86">
        <f t="shared" ca="1" si="103"/>
        <v>0</v>
      </c>
      <c r="L146" s="86">
        <f t="shared" ca="1" si="103"/>
        <v>0</v>
      </c>
      <c r="M146" s="74">
        <f ca="1">IF($B144="","",SUM(M144:M145))</f>
        <v>0</v>
      </c>
      <c r="N146" s="74">
        <f ca="1">IF($B144="","",SUM(N144:N145))</f>
        <v>0</v>
      </c>
      <c r="O146" s="86">
        <f ca="1">IF($B144="","",SUM(O144,O145))</f>
        <v>0</v>
      </c>
      <c r="P146" s="86">
        <f ca="1">IF($B144="","",SUM(P144,P145))</f>
        <v>0</v>
      </c>
      <c r="Q146" s="89">
        <f ca="1">IF(B$144="","",SUM(O146:P146))</f>
        <v>0</v>
      </c>
      <c r="R146" s="86">
        <f ca="1">IF($B144="","",SUM(R144,R145))</f>
        <v>0</v>
      </c>
      <c r="S146" s="86">
        <f ca="1">IF($B144="","",SUM(S144,S145))</f>
        <v>0</v>
      </c>
      <c r="T146" s="86">
        <f ca="1">IF($B144="","",SUM(T144,T145))</f>
        <v>0</v>
      </c>
      <c r="U146" s="89">
        <f ca="1">IF(B$144="","",SUM(R146:T146))</f>
        <v>0</v>
      </c>
      <c r="V146" s="86" t="str">
        <f t="shared" ca="1" si="56"/>
        <v/>
      </c>
      <c r="Z146" s="402"/>
      <c r="AA146" s="402"/>
      <c r="AB146" s="74" t="s">
        <v>225</v>
      </c>
      <c r="AC146" s="74">
        <f ca="1">IF($AA144="","",SUM(AC144:AC145))</f>
        <v>0</v>
      </c>
      <c r="AD146" s="74">
        <f t="shared" ref="AD146:AS146" ca="1" si="104">IF($AA144="","",SUM(AD144,AD145))</f>
        <v>0</v>
      </c>
      <c r="AE146" s="74">
        <f t="shared" ca="1" si="104"/>
        <v>0</v>
      </c>
      <c r="AF146" s="86">
        <f t="shared" ca="1" si="104"/>
        <v>0</v>
      </c>
      <c r="AG146" s="86">
        <f t="shared" ca="1" si="104"/>
        <v>0</v>
      </c>
      <c r="AH146" s="89">
        <f t="shared" ca="1" si="104"/>
        <v>0</v>
      </c>
      <c r="AI146" s="86">
        <f t="shared" ca="1" si="104"/>
        <v>0</v>
      </c>
      <c r="AJ146" s="86">
        <f t="shared" ca="1" si="104"/>
        <v>0</v>
      </c>
      <c r="AK146" s="86">
        <f t="shared" ca="1" si="104"/>
        <v>0</v>
      </c>
      <c r="AL146" s="74">
        <f t="shared" ca="1" si="104"/>
        <v>0</v>
      </c>
      <c r="AM146" s="74">
        <f t="shared" ca="1" si="104"/>
        <v>0</v>
      </c>
      <c r="AN146" s="86">
        <f t="shared" ca="1" si="104"/>
        <v>0</v>
      </c>
      <c r="AO146" s="86">
        <f t="shared" ca="1" si="104"/>
        <v>0</v>
      </c>
      <c r="AP146" s="89">
        <f ca="1">IF($AA$144="","",SUM(AN146:AO146))</f>
        <v>0</v>
      </c>
      <c r="AQ146" s="86">
        <f t="shared" ca="1" si="104"/>
        <v>0</v>
      </c>
      <c r="AR146" s="86">
        <f t="shared" ca="1" si="104"/>
        <v>0</v>
      </c>
      <c r="AS146" s="86">
        <f t="shared" ca="1" si="104"/>
        <v>0</v>
      </c>
      <c r="AT146" s="89">
        <f ca="1">IF($AA$144="","",SUM(AQ146:AS146))</f>
        <v>0</v>
      </c>
      <c r="AU146" s="86" t="str">
        <f t="shared" ca="1" si="58"/>
        <v/>
      </c>
    </row>
    <row r="147" spans="1:47">
      <c r="A147" s="402">
        <f>A144+1</f>
        <v>10</v>
      </c>
      <c r="B147" s="703" t="str">
        <f>IF(IBRF!B20="","",IBRF!B20)</f>
        <v>55</v>
      </c>
      <c r="C147" s="70" t="s">
        <v>215</v>
      </c>
      <c r="D147" s="70" t="str">
        <f ca="1">IF(OR($E147="",$E147=0),"",SUMIF($C$3:$C$52,$B147,D$3:D$52))</f>
        <v/>
      </c>
      <c r="E147" s="70">
        <f ca="1">IF($B147="","",COUNTIF(C$3:C$52,$B147))</f>
        <v>0</v>
      </c>
      <c r="F147" s="70" t="str">
        <f t="shared" ref="F147:P147" ca="1" si="105">IF(OR($E147="",$E147=0),"",SUMIF($C$3:$C$52,$B147,F$3:F$52))</f>
        <v/>
      </c>
      <c r="G147" s="87" t="str">
        <f t="shared" ca="1" si="105"/>
        <v/>
      </c>
      <c r="H147" s="87" t="str">
        <f t="shared" ca="1" si="105"/>
        <v/>
      </c>
      <c r="I147" s="85" t="str">
        <f t="shared" ca="1" si="105"/>
        <v/>
      </c>
      <c r="J147" s="87" t="str">
        <f t="shared" ca="1" si="105"/>
        <v/>
      </c>
      <c r="K147" s="87" t="str">
        <f t="shared" ca="1" si="105"/>
        <v/>
      </c>
      <c r="L147" s="87" t="str">
        <f t="shared" ca="1" si="105"/>
        <v/>
      </c>
      <c r="M147" s="70" t="str">
        <f t="shared" ca="1" si="105"/>
        <v/>
      </c>
      <c r="N147" s="70" t="str">
        <f t="shared" ca="1" si="105"/>
        <v/>
      </c>
      <c r="O147" s="87" t="str">
        <f t="shared" ca="1" si="105"/>
        <v/>
      </c>
      <c r="P147" s="87" t="str">
        <f t="shared" ca="1" si="105"/>
        <v/>
      </c>
      <c r="Q147" s="85">
        <f ca="1">IF(B$147="","",SUM(O147:P147))</f>
        <v>0</v>
      </c>
      <c r="R147" s="87" t="str">
        <f ca="1">IF(OR($E147="",$E147=0),"",SUMIF($C$3:$C$52,$B147,R$3:R$52))</f>
        <v/>
      </c>
      <c r="S147" s="87" t="str">
        <f ca="1">IF(OR($E147="",$E147=0),"",SUMIF($C$3:$C$52,$B147,S$3:S$52))</f>
        <v/>
      </c>
      <c r="T147" s="87" t="str">
        <f ca="1">IF(OR($E147="",$E147=0),"",SUMIF($C$3:$C$52,$B147,T$3:T$52))</f>
        <v/>
      </c>
      <c r="U147" s="85">
        <f ca="1">IF(B$147="","",SUM(R147:T147))</f>
        <v>0</v>
      </c>
      <c r="V147" s="87" t="str">
        <f t="shared" ca="1" si="56"/>
        <v/>
      </c>
      <c r="Z147" s="402">
        <f>Z144+1</f>
        <v>10</v>
      </c>
      <c r="AA147" s="402" t="str">
        <f>IF(IBRF!H20="","",IBRF!H20)</f>
        <v>5X5</v>
      </c>
      <c r="AB147" s="70" t="s">
        <v>215</v>
      </c>
      <c r="AC147" s="70">
        <f ca="1">IF(OR($AD147="",$AD147=0),"",SUMIF($AB$3:$AB$52,$AA147,AC$3:AC$52))</f>
        <v>5</v>
      </c>
      <c r="AD147" s="70">
        <f ca="1">IF($AA147="","",COUNTIF(AB$3:AB$52,$AA147))</f>
        <v>3</v>
      </c>
      <c r="AE147" s="70">
        <f t="shared" ref="AE147:AS147" ca="1" si="106">IF(OR($AD147="",$AD147=0),"",SUMIF($AB$3:$AB$52,$AA147,AE$3:AE$52))</f>
        <v>1</v>
      </c>
      <c r="AF147" s="87">
        <f t="shared" ca="1" si="106"/>
        <v>0</v>
      </c>
      <c r="AG147" s="87">
        <f t="shared" ca="1" si="106"/>
        <v>1</v>
      </c>
      <c r="AH147" s="85">
        <f t="shared" ca="1" si="106"/>
        <v>5</v>
      </c>
      <c r="AI147" s="87">
        <f t="shared" ca="1" si="106"/>
        <v>1</v>
      </c>
      <c r="AJ147" s="87">
        <f t="shared" ca="1" si="106"/>
        <v>0</v>
      </c>
      <c r="AK147" s="87">
        <f t="shared" ca="1" si="106"/>
        <v>0</v>
      </c>
      <c r="AL147" s="70">
        <f t="shared" ca="1" si="106"/>
        <v>4</v>
      </c>
      <c r="AM147" s="70">
        <f t="shared" ca="1" si="106"/>
        <v>0</v>
      </c>
      <c r="AN147" s="87">
        <f t="shared" ca="1" si="106"/>
        <v>0</v>
      </c>
      <c r="AO147" s="87">
        <f t="shared" ca="1" si="106"/>
        <v>0</v>
      </c>
      <c r="AP147" s="85">
        <f ca="1">IF($AA$147="","",SUM(AN147:AO147))</f>
        <v>0</v>
      </c>
      <c r="AQ147" s="87">
        <f t="shared" ca="1" si="106"/>
        <v>0</v>
      </c>
      <c r="AR147" s="87">
        <f t="shared" ca="1" si="106"/>
        <v>0</v>
      </c>
      <c r="AS147" s="87">
        <f t="shared" ca="1" si="106"/>
        <v>0</v>
      </c>
      <c r="AT147" s="85">
        <f ca="1">IF($AA$147="","",SUM(AQ147:AS147))</f>
        <v>0</v>
      </c>
      <c r="AU147" s="87">
        <f t="shared" ca="1" si="58"/>
        <v>0</v>
      </c>
    </row>
    <row r="148" spans="1:47">
      <c r="A148" s="402"/>
      <c r="B148" s="703"/>
      <c r="C148" s="70" t="s">
        <v>218</v>
      </c>
      <c r="D148" s="70">
        <f ca="1">IF(OR($E148="",$E148=0),"",SUMIF($C$62:$C$111,$B147,D$62:D$111))</f>
        <v>12</v>
      </c>
      <c r="E148" s="70">
        <f ca="1">IF($B147="","",COUNTIF(C$62:C$111,$B147))</f>
        <v>4</v>
      </c>
      <c r="F148" s="70">
        <f t="shared" ref="F148:T148" ca="1" si="107">IF(OR($E148="",$E148=0),"",SUMIF($C$62:$C$111,$B147,F$62:F$111))</f>
        <v>1</v>
      </c>
      <c r="G148" s="87">
        <f t="shared" ca="1" si="107"/>
        <v>2</v>
      </c>
      <c r="H148" s="87">
        <f t="shared" ca="1" si="107"/>
        <v>1</v>
      </c>
      <c r="I148" s="85">
        <f t="shared" ca="1" si="107"/>
        <v>2</v>
      </c>
      <c r="J148" s="87">
        <f t="shared" ca="1" si="107"/>
        <v>1</v>
      </c>
      <c r="K148" s="87">
        <f t="shared" ca="1" si="107"/>
        <v>0</v>
      </c>
      <c r="L148" s="87">
        <f t="shared" ca="1" si="107"/>
        <v>0</v>
      </c>
      <c r="M148" s="70">
        <f t="shared" ca="1" si="107"/>
        <v>5</v>
      </c>
      <c r="N148" s="70">
        <f t="shared" ca="1" si="107"/>
        <v>0</v>
      </c>
      <c r="O148" s="87">
        <f t="shared" ca="1" si="107"/>
        <v>0</v>
      </c>
      <c r="P148" s="87">
        <f t="shared" ca="1" si="107"/>
        <v>0</v>
      </c>
      <c r="Q148" s="85">
        <f ca="1">IF(B$147="","",SUM(O148:P148))</f>
        <v>0</v>
      </c>
      <c r="R148" s="87">
        <f t="shared" ca="1" si="107"/>
        <v>0</v>
      </c>
      <c r="S148" s="87">
        <f t="shared" ca="1" si="107"/>
        <v>0</v>
      </c>
      <c r="T148" s="87">
        <f t="shared" ca="1" si="107"/>
        <v>0</v>
      </c>
      <c r="U148" s="85">
        <f ca="1">IF(B$147="","",SUM(R148:T148))</f>
        <v>0</v>
      </c>
      <c r="V148" s="87">
        <f t="shared" ca="1" si="56"/>
        <v>0</v>
      </c>
      <c r="Z148" s="402"/>
      <c r="AA148" s="402"/>
      <c r="AB148" s="70" t="s">
        <v>218</v>
      </c>
      <c r="AC148" s="70">
        <f ca="1">IF(OR($AD148="",$AD148=0),"",SUMIF($AB$62:$AB$111,$AA147,AC$62:AC$111))</f>
        <v>5</v>
      </c>
      <c r="AD148" s="70">
        <f ca="1">IF($AA147="","",COUNTIF(AB$62:AB$111,$AA147))</f>
        <v>5</v>
      </c>
      <c r="AE148" s="70">
        <f t="shared" ref="AE148:AO148" ca="1" si="108">IF(OR($AD148="",$AD148=0),"",SUMIF($AB$62:$AB$111,$AA147,AE$62:AE$111))</f>
        <v>-13</v>
      </c>
      <c r="AF148" s="87">
        <f t="shared" ca="1" si="108"/>
        <v>0</v>
      </c>
      <c r="AG148" s="87">
        <f t="shared" ca="1" si="108"/>
        <v>2</v>
      </c>
      <c r="AH148" s="85">
        <f t="shared" ca="1" si="108"/>
        <v>-2</v>
      </c>
      <c r="AI148" s="87">
        <f t="shared" ca="1" si="108"/>
        <v>1</v>
      </c>
      <c r="AJ148" s="87">
        <f t="shared" ca="1" si="108"/>
        <v>0</v>
      </c>
      <c r="AK148" s="87">
        <f t="shared" ca="1" si="108"/>
        <v>0</v>
      </c>
      <c r="AL148" s="70">
        <f t="shared" ca="1" si="108"/>
        <v>5</v>
      </c>
      <c r="AM148" s="70">
        <f t="shared" ca="1" si="108"/>
        <v>0</v>
      </c>
      <c r="AN148" s="87">
        <f t="shared" ca="1" si="108"/>
        <v>0</v>
      </c>
      <c r="AO148" s="87">
        <f t="shared" ca="1" si="108"/>
        <v>0</v>
      </c>
      <c r="AP148" s="85">
        <f ca="1">IF($AA$147="","",SUM(AN148:AO148))</f>
        <v>0</v>
      </c>
      <c r="AQ148" s="87">
        <f ca="1">IF(OR($AD148="",$AD148=0),"",SUMIF($AB$62:$AB$111,$AA147,AQ$62:AQ$111))</f>
        <v>0</v>
      </c>
      <c r="AR148" s="87">
        <f ca="1">IF(OR($AD148="",$AD148=0),"",SUMIF($AB$62:$AB$111,$AA147,AR$62:AR$111))</f>
        <v>0</v>
      </c>
      <c r="AS148" s="87">
        <f ca="1">IF(OR($AD148="",$AD148=0),"",SUMIF($AB$62:$AB$111,$AA147,AS$62:AS$111))</f>
        <v>0</v>
      </c>
      <c r="AT148" s="85">
        <f ca="1">IF($AA$147="","",SUM(AQ148:AS148))</f>
        <v>0</v>
      </c>
      <c r="AU148" s="87">
        <f t="shared" ca="1" si="58"/>
        <v>0</v>
      </c>
    </row>
    <row r="149" spans="1:47">
      <c r="A149" s="402"/>
      <c r="B149" s="703"/>
      <c r="C149" s="74" t="s">
        <v>225</v>
      </c>
      <c r="D149" s="74">
        <f ca="1">IF($B147="","",SUM(D147:D148))</f>
        <v>12</v>
      </c>
      <c r="E149" s="74">
        <f ca="1">IF($B147="","",SUM(E147:E148))</f>
        <v>4</v>
      </c>
      <c r="F149" s="74">
        <f ca="1">IF($B147="","",SUM(F147:F148))</f>
        <v>1</v>
      </c>
      <c r="G149" s="86">
        <f t="shared" ref="G149:L149" ca="1" si="109">IF($B147="","",SUM(G147,G148))</f>
        <v>2</v>
      </c>
      <c r="H149" s="86">
        <f t="shared" ca="1" si="109"/>
        <v>1</v>
      </c>
      <c r="I149" s="89">
        <f t="shared" ca="1" si="109"/>
        <v>2</v>
      </c>
      <c r="J149" s="86">
        <f t="shared" ca="1" si="109"/>
        <v>1</v>
      </c>
      <c r="K149" s="86">
        <f t="shared" ca="1" si="109"/>
        <v>0</v>
      </c>
      <c r="L149" s="86">
        <f t="shared" ca="1" si="109"/>
        <v>0</v>
      </c>
      <c r="M149" s="74">
        <f ca="1">IF($B147="","",SUM(M147:M148))</f>
        <v>5</v>
      </c>
      <c r="N149" s="74">
        <f ca="1">IF($B147="","",SUM(N147:N148))</f>
        <v>0</v>
      </c>
      <c r="O149" s="86">
        <f ca="1">IF($B147="","",SUM(O147,O148))</f>
        <v>0</v>
      </c>
      <c r="P149" s="86">
        <f ca="1">IF($B147="","",SUM(P147,P148))</f>
        <v>0</v>
      </c>
      <c r="Q149" s="89">
        <f ca="1">IF(B$147="","",SUM(O149:P149))</f>
        <v>0</v>
      </c>
      <c r="R149" s="86">
        <f ca="1">IF($B147="","",SUM(R147,R148))</f>
        <v>0</v>
      </c>
      <c r="S149" s="86">
        <f ca="1">IF($B147="","",SUM(S147,S148))</f>
        <v>0</v>
      </c>
      <c r="T149" s="86">
        <f ca="1">IF($B147="","",SUM(T147,T148))</f>
        <v>0</v>
      </c>
      <c r="U149" s="89">
        <f ca="1">IF(B$147="","",SUM(R149:T149))</f>
        <v>0</v>
      </c>
      <c r="V149" s="86">
        <f t="shared" ca="1" si="56"/>
        <v>0</v>
      </c>
      <c r="Z149" s="402"/>
      <c r="AA149" s="402"/>
      <c r="AB149" s="74" t="s">
        <v>225</v>
      </c>
      <c r="AC149" s="74">
        <f ca="1">IF($AA147="","",SUM(AC147:AC148))</f>
        <v>10</v>
      </c>
      <c r="AD149" s="74">
        <f t="shared" ref="AD149:AS149" ca="1" si="110">IF($AA147="","",SUM(AD147,AD148))</f>
        <v>8</v>
      </c>
      <c r="AE149" s="74">
        <f t="shared" ca="1" si="110"/>
        <v>-12</v>
      </c>
      <c r="AF149" s="86">
        <f t="shared" ca="1" si="110"/>
        <v>0</v>
      </c>
      <c r="AG149" s="86">
        <f t="shared" ca="1" si="110"/>
        <v>3</v>
      </c>
      <c r="AH149" s="89">
        <f t="shared" ca="1" si="110"/>
        <v>3</v>
      </c>
      <c r="AI149" s="86">
        <f t="shared" ca="1" si="110"/>
        <v>2</v>
      </c>
      <c r="AJ149" s="86">
        <f t="shared" ca="1" si="110"/>
        <v>0</v>
      </c>
      <c r="AK149" s="86">
        <f t="shared" ca="1" si="110"/>
        <v>0</v>
      </c>
      <c r="AL149" s="74">
        <f t="shared" ca="1" si="110"/>
        <v>9</v>
      </c>
      <c r="AM149" s="74">
        <f t="shared" ca="1" si="110"/>
        <v>0</v>
      </c>
      <c r="AN149" s="86">
        <f t="shared" ca="1" si="110"/>
        <v>0</v>
      </c>
      <c r="AO149" s="86">
        <f t="shared" ca="1" si="110"/>
        <v>0</v>
      </c>
      <c r="AP149" s="89">
        <f ca="1">IF($AA$147="","",SUM(AN149:AO149))</f>
        <v>0</v>
      </c>
      <c r="AQ149" s="86">
        <f t="shared" ca="1" si="110"/>
        <v>0</v>
      </c>
      <c r="AR149" s="86">
        <f t="shared" ca="1" si="110"/>
        <v>0</v>
      </c>
      <c r="AS149" s="86">
        <f t="shared" ca="1" si="110"/>
        <v>0</v>
      </c>
      <c r="AT149" s="89">
        <f ca="1">IF($AA$147="","",SUM(AQ149:AS149))</f>
        <v>0</v>
      </c>
      <c r="AU149" s="86">
        <f t="shared" ca="1" si="58"/>
        <v>0</v>
      </c>
    </row>
    <row r="150" spans="1:47">
      <c r="A150" s="402">
        <f>A147+1</f>
        <v>11</v>
      </c>
      <c r="B150" s="703" t="str">
        <f>IF(IBRF!B21="","",IBRF!B21)</f>
        <v>64</v>
      </c>
      <c r="C150" s="70" t="s">
        <v>215</v>
      </c>
      <c r="D150" s="70">
        <f ca="1">IF(OR($E150="",$E150=0),"",SUMIF($C$3:$C$52,$B150,D$3:D$52))</f>
        <v>58</v>
      </c>
      <c r="E150" s="70">
        <f ca="1">IF($B150="","",COUNTIF(C$3:C$52,$B150))</f>
        <v>5</v>
      </c>
      <c r="F150" s="70">
        <f t="shared" ref="F150:P150" ca="1" si="111">IF(OR($E150="",$E150=0),"",SUMIF($C$3:$C$52,$B150,F$3:F$52))</f>
        <v>38</v>
      </c>
      <c r="G150" s="87">
        <f t="shared" ca="1" si="111"/>
        <v>1</v>
      </c>
      <c r="H150" s="87">
        <f t="shared" ca="1" si="111"/>
        <v>2</v>
      </c>
      <c r="I150" s="85">
        <f t="shared" ca="1" si="111"/>
        <v>30</v>
      </c>
      <c r="J150" s="87">
        <f t="shared" ca="1" si="111"/>
        <v>2</v>
      </c>
      <c r="K150" s="87">
        <f t="shared" ca="1" si="111"/>
        <v>0</v>
      </c>
      <c r="L150" s="87">
        <f t="shared" ca="1" si="111"/>
        <v>1</v>
      </c>
      <c r="M150" s="70">
        <f t="shared" ca="1" si="111"/>
        <v>14</v>
      </c>
      <c r="N150" s="70">
        <f t="shared" ca="1" si="111"/>
        <v>0</v>
      </c>
      <c r="O150" s="87">
        <f t="shared" ca="1" si="111"/>
        <v>0</v>
      </c>
      <c r="P150" s="87">
        <f t="shared" ca="1" si="111"/>
        <v>0</v>
      </c>
      <c r="Q150" s="85">
        <f ca="1">IF(B$150="","",SUM(O150:P150))</f>
        <v>0</v>
      </c>
      <c r="R150" s="87">
        <f ca="1">IF(OR($E150="",$E150=0),"",SUMIF($C$3:$C$52,$B150,R$3:R$52))</f>
        <v>0</v>
      </c>
      <c r="S150" s="87">
        <f ca="1">IF(OR($E150="",$E150=0),"",SUMIF($C$3:$C$52,$B150,S$3:S$52))</f>
        <v>0</v>
      </c>
      <c r="T150" s="87">
        <f ca="1">IF(OR($E150="",$E150=0),"",SUMIF($C$3:$C$52,$B150,T$3:T$52))</f>
        <v>0</v>
      </c>
      <c r="U150" s="85">
        <f ca="1">IF(B$150="","",SUM(R150:T150))</f>
        <v>0</v>
      </c>
      <c r="V150" s="87">
        <f t="shared" ca="1" si="56"/>
        <v>0</v>
      </c>
      <c r="Z150" s="402">
        <f>Z147+1</f>
        <v>11</v>
      </c>
      <c r="AA150" s="402" t="str">
        <f>IF(IBRF!H21="","",IBRF!H21)</f>
        <v>96</v>
      </c>
      <c r="AB150" s="70" t="s">
        <v>215</v>
      </c>
      <c r="AC150" s="70">
        <f ca="1">IF(OR($AD150="",$AD150=0),"",SUMIF($AB$3:$AB$52,$AA150,AC$3:AC$52))</f>
        <v>0</v>
      </c>
      <c r="AD150" s="70">
        <f ca="1">IF($AA150="","",COUNTIF(AB$3:AB$52,$AA150))</f>
        <v>1</v>
      </c>
      <c r="AE150" s="70">
        <f t="shared" ref="AE150:AS150" ca="1" si="112">IF(OR($AD150="",$AD150=0),"",SUMIF($AB$3:$AB$52,$AA150,AE$3:AE$52))</f>
        <v>-20</v>
      </c>
      <c r="AF150" s="87">
        <f t="shared" ca="1" si="112"/>
        <v>1</v>
      </c>
      <c r="AG150" s="87">
        <f t="shared" ca="1" si="112"/>
        <v>0</v>
      </c>
      <c r="AH150" s="85">
        <f t="shared" ca="1" si="112"/>
        <v>0</v>
      </c>
      <c r="AI150" s="87">
        <f t="shared" ca="1" si="112"/>
        <v>0</v>
      </c>
      <c r="AJ150" s="87">
        <f t="shared" ca="1" si="112"/>
        <v>0</v>
      </c>
      <c r="AK150" s="87">
        <f t="shared" ca="1" si="112"/>
        <v>0</v>
      </c>
      <c r="AL150" s="70">
        <f t="shared" ca="1" si="112"/>
        <v>1</v>
      </c>
      <c r="AM150" s="70">
        <f t="shared" ca="1" si="112"/>
        <v>0</v>
      </c>
      <c r="AN150" s="87">
        <f t="shared" ca="1" si="112"/>
        <v>0</v>
      </c>
      <c r="AO150" s="87">
        <f t="shared" ca="1" si="112"/>
        <v>0</v>
      </c>
      <c r="AP150" s="85">
        <f ca="1">IF($AA$150="","",SUM(AN150:AO150))</f>
        <v>0</v>
      </c>
      <c r="AQ150" s="87">
        <f t="shared" ca="1" si="112"/>
        <v>0</v>
      </c>
      <c r="AR150" s="87">
        <f t="shared" ca="1" si="112"/>
        <v>0</v>
      </c>
      <c r="AS150" s="87">
        <f t="shared" ca="1" si="112"/>
        <v>0</v>
      </c>
      <c r="AT150" s="85">
        <f ca="1">IF($AA$150="","",SUM(AQ150:AS150))</f>
        <v>0</v>
      </c>
      <c r="AU150" s="87">
        <f t="shared" ca="1" si="58"/>
        <v>0</v>
      </c>
    </row>
    <row r="151" spans="1:47">
      <c r="A151" s="402"/>
      <c r="B151" s="703"/>
      <c r="C151" s="70" t="s">
        <v>218</v>
      </c>
      <c r="D151" s="70">
        <f ca="1">IF(OR($E151="",$E151=0),"",SUMIF($C$62:$C$111,$B150,D$62:D$111))</f>
        <v>24</v>
      </c>
      <c r="E151" s="70">
        <f ca="1">IF($B150="","",COUNTIF(C$62:C$111,$B150))</f>
        <v>6</v>
      </c>
      <c r="F151" s="70">
        <f t="shared" ref="F151:T151" ca="1" si="113">IF(OR($E151="",$E151=0),"",SUMIF($C$62:$C$111,$B150,F$62:F$111))</f>
        <v>11</v>
      </c>
      <c r="G151" s="87">
        <f t="shared" ca="1" si="113"/>
        <v>1</v>
      </c>
      <c r="H151" s="87">
        <f t="shared" ca="1" si="113"/>
        <v>4</v>
      </c>
      <c r="I151" s="85">
        <f t="shared" ca="1" si="113"/>
        <v>9</v>
      </c>
      <c r="J151" s="87">
        <f t="shared" ca="1" si="113"/>
        <v>3</v>
      </c>
      <c r="K151" s="87">
        <f t="shared" ca="1" si="113"/>
        <v>0</v>
      </c>
      <c r="L151" s="87">
        <f t="shared" ca="1" si="113"/>
        <v>0</v>
      </c>
      <c r="M151" s="70">
        <f t="shared" ca="1" si="113"/>
        <v>8</v>
      </c>
      <c r="N151" s="70">
        <f t="shared" ca="1" si="113"/>
        <v>0</v>
      </c>
      <c r="O151" s="87">
        <f t="shared" ca="1" si="113"/>
        <v>0</v>
      </c>
      <c r="P151" s="87">
        <f t="shared" ca="1" si="113"/>
        <v>0</v>
      </c>
      <c r="Q151" s="85">
        <f ca="1">IF(B$150="","",SUM(O151:P151))</f>
        <v>0</v>
      </c>
      <c r="R151" s="87">
        <f t="shared" ca="1" si="113"/>
        <v>0</v>
      </c>
      <c r="S151" s="87">
        <f t="shared" ca="1" si="113"/>
        <v>0</v>
      </c>
      <c r="T151" s="87">
        <f t="shared" ca="1" si="113"/>
        <v>0</v>
      </c>
      <c r="U151" s="85">
        <f ca="1">IF(B$150="","",SUM(R151:T151))</f>
        <v>0</v>
      </c>
      <c r="V151" s="87">
        <f t="shared" ca="1" si="56"/>
        <v>0</v>
      </c>
      <c r="Z151" s="402"/>
      <c r="AA151" s="402"/>
      <c r="AB151" s="70" t="s">
        <v>218</v>
      </c>
      <c r="AC151" s="70">
        <f ca="1">IF(OR($AD151="",$AD151=0),"",SUMIF($AB$62:$AB$111,$AA150,AC$62:AC$111))</f>
        <v>8</v>
      </c>
      <c r="AD151" s="70">
        <f ca="1">IF($AA150="","",COUNTIF(AB$62:AB$111,$AA150))</f>
        <v>2</v>
      </c>
      <c r="AE151" s="70">
        <f t="shared" ref="AE151:AO151" ca="1" si="114">IF(OR($AD151="",$AD151=0),"",SUMIF($AB$62:$AB$111,$AA150,AE$62:AE$111))</f>
        <v>4</v>
      </c>
      <c r="AF151" s="87">
        <f t="shared" ca="1" si="114"/>
        <v>0</v>
      </c>
      <c r="AG151" s="87">
        <f t="shared" ca="1" si="114"/>
        <v>1</v>
      </c>
      <c r="AH151" s="85">
        <f t="shared" ca="1" si="114"/>
        <v>8</v>
      </c>
      <c r="AI151" s="87">
        <f t="shared" ca="1" si="114"/>
        <v>0</v>
      </c>
      <c r="AJ151" s="87">
        <f t="shared" ca="1" si="114"/>
        <v>0</v>
      </c>
      <c r="AK151" s="87">
        <f t="shared" ca="1" si="114"/>
        <v>0</v>
      </c>
      <c r="AL151" s="70">
        <f t="shared" ca="1" si="114"/>
        <v>3</v>
      </c>
      <c r="AM151" s="70">
        <f t="shared" ca="1" si="114"/>
        <v>0</v>
      </c>
      <c r="AN151" s="87">
        <f t="shared" ca="1" si="114"/>
        <v>0</v>
      </c>
      <c r="AO151" s="87">
        <f t="shared" ca="1" si="114"/>
        <v>0</v>
      </c>
      <c r="AP151" s="85">
        <f ca="1">IF($AA$150="","",SUM(AN151:AO151))</f>
        <v>0</v>
      </c>
      <c r="AQ151" s="87">
        <f ca="1">IF(OR($AD151="",$AD151=0),"",SUMIF($AB$62:$AB$111,$AA150,AQ$62:AQ$111))</f>
        <v>0</v>
      </c>
      <c r="AR151" s="87">
        <f ca="1">IF(OR($AD151="",$AD151=0),"",SUMIF($AB$62:$AB$111,$AA150,AR$62:AR$111))</f>
        <v>0</v>
      </c>
      <c r="AS151" s="87">
        <f ca="1">IF(OR($AD151="",$AD151=0),"",SUMIF($AB$62:$AB$111,$AA150,AS$62:AS$111))</f>
        <v>0</v>
      </c>
      <c r="AT151" s="85">
        <f ca="1">IF($AA$150="","",SUM(AQ151:AS151))</f>
        <v>0</v>
      </c>
      <c r="AU151" s="87">
        <f t="shared" ca="1" si="58"/>
        <v>0</v>
      </c>
    </row>
    <row r="152" spans="1:47">
      <c r="A152" s="402"/>
      <c r="B152" s="703"/>
      <c r="C152" s="74" t="s">
        <v>225</v>
      </c>
      <c r="D152" s="74">
        <f ca="1">IF($B150="","",SUM(D150:D151))</f>
        <v>82</v>
      </c>
      <c r="E152" s="74">
        <f ca="1">IF($B150="","",SUM(E150:E151))</f>
        <v>11</v>
      </c>
      <c r="F152" s="74">
        <f ca="1">IF($B150="","",SUM(F150:F151))</f>
        <v>49</v>
      </c>
      <c r="G152" s="86">
        <f t="shared" ref="G152:L152" ca="1" si="115">IF($B150="","",SUM(G150,G151))</f>
        <v>2</v>
      </c>
      <c r="H152" s="86">
        <f t="shared" ca="1" si="115"/>
        <v>6</v>
      </c>
      <c r="I152" s="89">
        <f t="shared" ca="1" si="115"/>
        <v>39</v>
      </c>
      <c r="J152" s="86">
        <f t="shared" ca="1" si="115"/>
        <v>5</v>
      </c>
      <c r="K152" s="86">
        <f t="shared" ca="1" si="115"/>
        <v>0</v>
      </c>
      <c r="L152" s="86">
        <f t="shared" ca="1" si="115"/>
        <v>1</v>
      </c>
      <c r="M152" s="74">
        <f ca="1">IF($B150="","",SUM(M150:M151))</f>
        <v>22</v>
      </c>
      <c r="N152" s="74">
        <f ca="1">IF($B150="","",SUM(N150:N151))</f>
        <v>0</v>
      </c>
      <c r="O152" s="86">
        <f ca="1">IF($B150="","",SUM(O150,O151))</f>
        <v>0</v>
      </c>
      <c r="P152" s="86">
        <f ca="1">IF($B150="","",SUM(P150,P151))</f>
        <v>0</v>
      </c>
      <c r="Q152" s="89">
        <f ca="1">IF(B$150="","",SUM(O152:P152))</f>
        <v>0</v>
      </c>
      <c r="R152" s="86">
        <f ca="1">IF($B150="","",SUM(R150,R151))</f>
        <v>0</v>
      </c>
      <c r="S152" s="86">
        <f ca="1">IF($B150="","",SUM(S150,S151))</f>
        <v>0</v>
      </c>
      <c r="T152" s="86">
        <f ca="1">IF($B150="","",SUM(T150,T151))</f>
        <v>0</v>
      </c>
      <c r="U152" s="89">
        <f ca="1">IF(B$150="","",SUM(R152:T152))</f>
        <v>0</v>
      </c>
      <c r="V152" s="86">
        <f t="shared" ca="1" si="56"/>
        <v>0</v>
      </c>
      <c r="Z152" s="402"/>
      <c r="AA152" s="402"/>
      <c r="AB152" s="74" t="s">
        <v>225</v>
      </c>
      <c r="AC152" s="74">
        <f ca="1">IF($AA150="","",SUM(AC150:AC151))</f>
        <v>8</v>
      </c>
      <c r="AD152" s="74">
        <f t="shared" ref="AD152:AS152" ca="1" si="116">IF($AA150="","",SUM(AD150,AD151))</f>
        <v>3</v>
      </c>
      <c r="AE152" s="74">
        <f t="shared" ca="1" si="116"/>
        <v>-16</v>
      </c>
      <c r="AF152" s="86">
        <f t="shared" ca="1" si="116"/>
        <v>1</v>
      </c>
      <c r="AG152" s="86">
        <f t="shared" ca="1" si="116"/>
        <v>1</v>
      </c>
      <c r="AH152" s="89">
        <f t="shared" ca="1" si="116"/>
        <v>8</v>
      </c>
      <c r="AI152" s="86">
        <f t="shared" ca="1" si="116"/>
        <v>0</v>
      </c>
      <c r="AJ152" s="86">
        <f t="shared" ca="1" si="116"/>
        <v>0</v>
      </c>
      <c r="AK152" s="86">
        <f t="shared" ca="1" si="116"/>
        <v>0</v>
      </c>
      <c r="AL152" s="74">
        <f t="shared" ca="1" si="116"/>
        <v>4</v>
      </c>
      <c r="AM152" s="74">
        <f t="shared" ca="1" si="116"/>
        <v>0</v>
      </c>
      <c r="AN152" s="86">
        <f t="shared" ca="1" si="116"/>
        <v>0</v>
      </c>
      <c r="AO152" s="86">
        <f t="shared" ca="1" si="116"/>
        <v>0</v>
      </c>
      <c r="AP152" s="89">
        <f ca="1">IF($AA$150="","",SUM(AN152:AO152))</f>
        <v>0</v>
      </c>
      <c r="AQ152" s="86">
        <f t="shared" ca="1" si="116"/>
        <v>0</v>
      </c>
      <c r="AR152" s="86">
        <f t="shared" ca="1" si="116"/>
        <v>0</v>
      </c>
      <c r="AS152" s="86">
        <f t="shared" ca="1" si="116"/>
        <v>0</v>
      </c>
      <c r="AT152" s="89">
        <f ca="1">IF($AA$150="","",SUM(AQ152:AS152))</f>
        <v>0</v>
      </c>
      <c r="AU152" s="86">
        <f t="shared" ca="1" si="58"/>
        <v>0</v>
      </c>
    </row>
    <row r="153" spans="1:47">
      <c r="A153" s="402">
        <f>A150+1</f>
        <v>12</v>
      </c>
      <c r="B153" s="703" t="str">
        <f>IF(IBRF!B22="","",IBRF!B22)</f>
        <v>777</v>
      </c>
      <c r="C153" s="70" t="s">
        <v>215</v>
      </c>
      <c r="D153" s="70" t="str">
        <f ca="1">IF(OR($E153="",$E153=0),"",SUMIF($C$3:$C$52,$B153,D$3:D$52))</f>
        <v/>
      </c>
      <c r="E153" s="70">
        <f ca="1">IF($B153="","",COUNTIF(C$3:C$52,$B153))</f>
        <v>0</v>
      </c>
      <c r="F153" s="70" t="str">
        <f t="shared" ref="F153:P153" ca="1" si="117">IF(OR($E153="",$E153=0),"",SUMIF($C$3:$C$52,$B153,F$3:F$52))</f>
        <v/>
      </c>
      <c r="G153" s="87" t="str">
        <f t="shared" ca="1" si="117"/>
        <v/>
      </c>
      <c r="H153" s="87" t="str">
        <f t="shared" ca="1" si="117"/>
        <v/>
      </c>
      <c r="I153" s="85" t="str">
        <f t="shared" ca="1" si="117"/>
        <v/>
      </c>
      <c r="J153" s="87" t="str">
        <f t="shared" ca="1" si="117"/>
        <v/>
      </c>
      <c r="K153" s="87" t="str">
        <f t="shared" ca="1" si="117"/>
        <v/>
      </c>
      <c r="L153" s="87" t="str">
        <f t="shared" ca="1" si="117"/>
        <v/>
      </c>
      <c r="M153" s="70" t="str">
        <f t="shared" ca="1" si="117"/>
        <v/>
      </c>
      <c r="N153" s="70" t="str">
        <f t="shared" ca="1" si="117"/>
        <v/>
      </c>
      <c r="O153" s="87" t="str">
        <f t="shared" ca="1" si="117"/>
        <v/>
      </c>
      <c r="P153" s="87" t="str">
        <f t="shared" ca="1" si="117"/>
        <v/>
      </c>
      <c r="Q153" s="85">
        <f ca="1">IF(B$153="","",SUM(O153:P153))</f>
        <v>0</v>
      </c>
      <c r="R153" s="87" t="str">
        <f ca="1">IF(OR($E153="",$E153=0),"",SUMIF($C$3:$C$52,$B153,R$3:R$52))</f>
        <v/>
      </c>
      <c r="S153" s="87" t="str">
        <f ca="1">IF(OR($E153="",$E153=0),"",SUMIF($C$3:$C$52,$B153,S$3:S$52))</f>
        <v/>
      </c>
      <c r="T153" s="87" t="str">
        <f ca="1">IF(OR($E153="",$E153=0),"",SUMIF($C$3:$C$52,$B153,T$3:T$52))</f>
        <v/>
      </c>
      <c r="U153" s="85">
        <f ca="1">IF(B$153="","",SUM(R153:T153))</f>
        <v>0</v>
      </c>
      <c r="V153" s="87" t="str">
        <f t="shared" ca="1" si="56"/>
        <v/>
      </c>
      <c r="Z153" s="402">
        <f>Z150+1</f>
        <v>12</v>
      </c>
      <c r="AA153" s="402" t="str">
        <f>IF(IBRF!H22="","",IBRF!H22)</f>
        <v>A55</v>
      </c>
      <c r="AB153" s="70" t="s">
        <v>215</v>
      </c>
      <c r="AC153" s="70" t="str">
        <f ca="1">IF(OR($AD153="",$AD153=0),"",SUMIF($AB$3:$AB$52,$AA153,AC$3:AC$52))</f>
        <v/>
      </c>
      <c r="AD153" s="70">
        <f ca="1">IF($AA153="","",COUNTIF(AB$3:AB$52,$AA153))</f>
        <v>0</v>
      </c>
      <c r="AE153" s="70" t="str">
        <f t="shared" ref="AE153:AS153" ca="1" si="118">IF(OR($AD153="",$AD153=0),"",SUMIF($AB$3:$AB$52,$AA153,AE$3:AE$52))</f>
        <v/>
      </c>
      <c r="AF153" s="87" t="str">
        <f t="shared" ca="1" si="118"/>
        <v/>
      </c>
      <c r="AG153" s="87" t="str">
        <f t="shared" ca="1" si="118"/>
        <v/>
      </c>
      <c r="AH153" s="85" t="str">
        <f t="shared" ca="1" si="118"/>
        <v/>
      </c>
      <c r="AI153" s="87" t="str">
        <f t="shared" ca="1" si="118"/>
        <v/>
      </c>
      <c r="AJ153" s="87" t="str">
        <f t="shared" ca="1" si="118"/>
        <v/>
      </c>
      <c r="AK153" s="87" t="str">
        <f t="shared" ca="1" si="118"/>
        <v/>
      </c>
      <c r="AL153" s="70" t="str">
        <f t="shared" ca="1" si="118"/>
        <v/>
      </c>
      <c r="AM153" s="70" t="str">
        <f t="shared" ca="1" si="118"/>
        <v/>
      </c>
      <c r="AN153" s="87" t="str">
        <f t="shared" ca="1" si="118"/>
        <v/>
      </c>
      <c r="AO153" s="87" t="str">
        <f t="shared" ca="1" si="118"/>
        <v/>
      </c>
      <c r="AP153" s="85">
        <f ca="1">IF($AA$153="","",SUM(AN153:AO153))</f>
        <v>0</v>
      </c>
      <c r="AQ153" s="87" t="str">
        <f t="shared" ca="1" si="118"/>
        <v/>
      </c>
      <c r="AR153" s="87" t="str">
        <f t="shared" ca="1" si="118"/>
        <v/>
      </c>
      <c r="AS153" s="87" t="str">
        <f t="shared" ca="1" si="118"/>
        <v/>
      </c>
      <c r="AT153" s="85">
        <f ca="1">IF($AA$153="","",SUM(AQ153:AS153))</f>
        <v>0</v>
      </c>
      <c r="AU153" s="87" t="str">
        <f t="shared" ca="1" si="58"/>
        <v/>
      </c>
    </row>
    <row r="154" spans="1:47">
      <c r="A154" s="402"/>
      <c r="B154" s="703"/>
      <c r="C154" s="70" t="s">
        <v>218</v>
      </c>
      <c r="D154" s="70" t="str">
        <f ca="1">IF(OR($E154="",$E154=0),"",SUMIF($C$62:$C$111,$B153,D$62:D$111))</f>
        <v/>
      </c>
      <c r="E154" s="70">
        <f ca="1">IF($B153="","",COUNTIF(C$62:C$111,$B153))</f>
        <v>0</v>
      </c>
      <c r="F154" s="70" t="str">
        <f t="shared" ref="F154:T154" ca="1" si="119">IF(OR($E154="",$E154=0),"",SUMIF($C$62:$C$111,$B153,F$62:F$111))</f>
        <v/>
      </c>
      <c r="G154" s="87" t="str">
        <f t="shared" ca="1" si="119"/>
        <v/>
      </c>
      <c r="H154" s="87" t="str">
        <f t="shared" ca="1" si="119"/>
        <v/>
      </c>
      <c r="I154" s="85" t="str">
        <f t="shared" ca="1" si="119"/>
        <v/>
      </c>
      <c r="J154" s="87" t="str">
        <f t="shared" ca="1" si="119"/>
        <v/>
      </c>
      <c r="K154" s="87" t="str">
        <f t="shared" ca="1" si="119"/>
        <v/>
      </c>
      <c r="L154" s="87" t="str">
        <f t="shared" ca="1" si="119"/>
        <v/>
      </c>
      <c r="M154" s="70" t="str">
        <f t="shared" ca="1" si="119"/>
        <v/>
      </c>
      <c r="N154" s="70" t="str">
        <f t="shared" ca="1" si="119"/>
        <v/>
      </c>
      <c r="O154" s="87" t="str">
        <f t="shared" ca="1" si="119"/>
        <v/>
      </c>
      <c r="P154" s="87" t="str">
        <f t="shared" ca="1" si="119"/>
        <v/>
      </c>
      <c r="Q154" s="85">
        <f ca="1">IF(B$153="","",SUM(O154:P154))</f>
        <v>0</v>
      </c>
      <c r="R154" s="87" t="str">
        <f t="shared" ca="1" si="119"/>
        <v/>
      </c>
      <c r="S154" s="87" t="str">
        <f t="shared" ca="1" si="119"/>
        <v/>
      </c>
      <c r="T154" s="87" t="str">
        <f t="shared" ca="1" si="119"/>
        <v/>
      </c>
      <c r="U154" s="85">
        <f ca="1">IF(B$153="","",SUM(R154:T154))</f>
        <v>0</v>
      </c>
      <c r="V154" s="87" t="str">
        <f t="shared" ca="1" si="56"/>
        <v/>
      </c>
      <c r="Z154" s="402"/>
      <c r="AA154" s="402"/>
      <c r="AB154" s="70" t="s">
        <v>218</v>
      </c>
      <c r="AC154" s="70" t="str">
        <f ca="1">IF(OR($AD154="",$AD154=0),"",SUMIF($AB$62:$AB$111,$AA153,AC$62:AC$111))</f>
        <v/>
      </c>
      <c r="AD154" s="70">
        <f ca="1">IF($AA153="","",COUNTIF(AB$62:AB$111,$AA153))</f>
        <v>0</v>
      </c>
      <c r="AE154" s="70" t="str">
        <f t="shared" ref="AE154:AO154" ca="1" si="120">IF(OR($AD154="",$AD154=0),"",SUMIF($AB$62:$AB$111,$AA153,AE$62:AE$111))</f>
        <v/>
      </c>
      <c r="AF154" s="87" t="str">
        <f t="shared" ca="1" si="120"/>
        <v/>
      </c>
      <c r="AG154" s="87" t="str">
        <f t="shared" ca="1" si="120"/>
        <v/>
      </c>
      <c r="AH154" s="85" t="str">
        <f t="shared" ca="1" si="120"/>
        <v/>
      </c>
      <c r="AI154" s="87" t="str">
        <f t="shared" ca="1" si="120"/>
        <v/>
      </c>
      <c r="AJ154" s="87" t="str">
        <f t="shared" ca="1" si="120"/>
        <v/>
      </c>
      <c r="AK154" s="87" t="str">
        <f t="shared" ca="1" si="120"/>
        <v/>
      </c>
      <c r="AL154" s="70" t="str">
        <f t="shared" ca="1" si="120"/>
        <v/>
      </c>
      <c r="AM154" s="70" t="str">
        <f t="shared" ca="1" si="120"/>
        <v/>
      </c>
      <c r="AN154" s="87" t="str">
        <f t="shared" ca="1" si="120"/>
        <v/>
      </c>
      <c r="AO154" s="87" t="str">
        <f t="shared" ca="1" si="120"/>
        <v/>
      </c>
      <c r="AP154" s="85">
        <f ca="1">IF($AA$153="","",SUM(AN154:AO154))</f>
        <v>0</v>
      </c>
      <c r="AQ154" s="87" t="str">
        <f ca="1">IF(OR($AD154="",$AD154=0),"",SUMIF($AB$62:$AB$111,$AA153,AQ$62:AQ$111))</f>
        <v/>
      </c>
      <c r="AR154" s="87" t="str">
        <f ca="1">IF(OR($AD154="",$AD154=0),"",SUMIF($AB$62:$AB$111,$AA153,AR$62:AR$111))</f>
        <v/>
      </c>
      <c r="AS154" s="87" t="str">
        <f ca="1">IF(OR($AD154="",$AD154=0),"",SUMIF($AB$62:$AB$111,$AA153,AS$62:AS$111))</f>
        <v/>
      </c>
      <c r="AT154" s="85">
        <f ca="1">IF($AA$153="","",SUM(AQ154:AS154))</f>
        <v>0</v>
      </c>
      <c r="AU154" s="87" t="str">
        <f t="shared" ca="1" si="58"/>
        <v/>
      </c>
    </row>
    <row r="155" spans="1:47">
      <c r="A155" s="402"/>
      <c r="B155" s="703"/>
      <c r="C155" s="74" t="s">
        <v>225</v>
      </c>
      <c r="D155" s="74">
        <f ca="1">IF($B153="","",SUM(D153:D154))</f>
        <v>0</v>
      </c>
      <c r="E155" s="74">
        <f ca="1">IF($B153="","",SUM(E153:E154))</f>
        <v>0</v>
      </c>
      <c r="F155" s="74">
        <f ca="1">IF($B153="","",SUM(F153:F154))</f>
        <v>0</v>
      </c>
      <c r="G155" s="86">
        <f t="shared" ref="G155:L155" ca="1" si="121">IF($B153="","",SUM(G153,G154))</f>
        <v>0</v>
      </c>
      <c r="H155" s="86">
        <f t="shared" ca="1" si="121"/>
        <v>0</v>
      </c>
      <c r="I155" s="89">
        <f t="shared" ca="1" si="121"/>
        <v>0</v>
      </c>
      <c r="J155" s="86">
        <f t="shared" ca="1" si="121"/>
        <v>0</v>
      </c>
      <c r="K155" s="86">
        <f t="shared" ca="1" si="121"/>
        <v>0</v>
      </c>
      <c r="L155" s="86">
        <f t="shared" ca="1" si="121"/>
        <v>0</v>
      </c>
      <c r="M155" s="74">
        <f ca="1">IF($B153="","",SUM(M153:M154))</f>
        <v>0</v>
      </c>
      <c r="N155" s="74">
        <f ca="1">IF($B153="","",SUM(N153:N154))</f>
        <v>0</v>
      </c>
      <c r="O155" s="86">
        <f ca="1">IF($B153="","",SUM(O153,O154))</f>
        <v>0</v>
      </c>
      <c r="P155" s="86">
        <f ca="1">IF($B153="","",SUM(P153,P154))</f>
        <v>0</v>
      </c>
      <c r="Q155" s="89">
        <f ca="1">IF(B$153="","",SUM(O155:P155))</f>
        <v>0</v>
      </c>
      <c r="R155" s="86">
        <f ca="1">IF($B153="","",SUM(R153,R154))</f>
        <v>0</v>
      </c>
      <c r="S155" s="86">
        <f ca="1">IF($B153="","",SUM(S153,S154))</f>
        <v>0</v>
      </c>
      <c r="T155" s="86">
        <f ca="1">IF($B153="","",SUM(T153,T154))</f>
        <v>0</v>
      </c>
      <c r="U155" s="89">
        <f ca="1">IF(B$153="","",SUM(R155:T155))</f>
        <v>0</v>
      </c>
      <c r="V155" s="86" t="str">
        <f t="shared" ca="1" si="56"/>
        <v/>
      </c>
      <c r="Z155" s="402"/>
      <c r="AA155" s="402"/>
      <c r="AB155" s="74" t="s">
        <v>225</v>
      </c>
      <c r="AC155" s="74">
        <f ca="1">IF($AA153="","",SUM(AC153:AC154))</f>
        <v>0</v>
      </c>
      <c r="AD155" s="74">
        <f t="shared" ref="AD155:AS155" ca="1" si="122">IF($AA153="","",SUM(AD153,AD154))</f>
        <v>0</v>
      </c>
      <c r="AE155" s="74">
        <f t="shared" ca="1" si="122"/>
        <v>0</v>
      </c>
      <c r="AF155" s="86">
        <f t="shared" ca="1" si="122"/>
        <v>0</v>
      </c>
      <c r="AG155" s="86">
        <f t="shared" ca="1" si="122"/>
        <v>0</v>
      </c>
      <c r="AH155" s="89">
        <f t="shared" ca="1" si="122"/>
        <v>0</v>
      </c>
      <c r="AI155" s="86">
        <f t="shared" ca="1" si="122"/>
        <v>0</v>
      </c>
      <c r="AJ155" s="86">
        <f t="shared" ca="1" si="122"/>
        <v>0</v>
      </c>
      <c r="AK155" s="86">
        <f t="shared" ca="1" si="122"/>
        <v>0</v>
      </c>
      <c r="AL155" s="74">
        <f t="shared" ca="1" si="122"/>
        <v>0</v>
      </c>
      <c r="AM155" s="74">
        <f t="shared" ca="1" si="122"/>
        <v>0</v>
      </c>
      <c r="AN155" s="86">
        <f t="shared" ca="1" si="122"/>
        <v>0</v>
      </c>
      <c r="AO155" s="86">
        <f t="shared" ca="1" si="122"/>
        <v>0</v>
      </c>
      <c r="AP155" s="89">
        <f ca="1">IF($AA$153="","",SUM(AN155:AO155))</f>
        <v>0</v>
      </c>
      <c r="AQ155" s="86">
        <f t="shared" ca="1" si="122"/>
        <v>0</v>
      </c>
      <c r="AR155" s="86">
        <f t="shared" ca="1" si="122"/>
        <v>0</v>
      </c>
      <c r="AS155" s="86">
        <f t="shared" ca="1" si="122"/>
        <v>0</v>
      </c>
      <c r="AT155" s="89">
        <f ca="1">IF($AA$153="","",SUM(AQ155:AS155))</f>
        <v>0</v>
      </c>
      <c r="AU155" s="86" t="str">
        <f t="shared" ca="1" si="58"/>
        <v/>
      </c>
    </row>
    <row r="156" spans="1:47">
      <c r="A156" s="402">
        <f>A153+1</f>
        <v>13</v>
      </c>
      <c r="B156" s="703" t="str">
        <f>IF(IBRF!B23="","",IBRF!B23)</f>
        <v>88</v>
      </c>
      <c r="C156" s="70" t="s">
        <v>215</v>
      </c>
      <c r="D156" s="70" t="str">
        <f ca="1">IF(OR($E156="",$E156=0),"",SUMIF($C$3:$C$52,$B156,D$3:D$52))</f>
        <v/>
      </c>
      <c r="E156" s="70">
        <f ca="1">IF($B156="","",COUNTIF(C$3:C$52,$B156))</f>
        <v>0</v>
      </c>
      <c r="F156" s="70" t="str">
        <f t="shared" ref="F156:P156" ca="1" si="123">IF(OR($E156="",$E156=0),"",SUMIF($C$3:$C$52,$B156,F$3:F$52))</f>
        <v/>
      </c>
      <c r="G156" s="87" t="str">
        <f t="shared" ca="1" si="123"/>
        <v/>
      </c>
      <c r="H156" s="87" t="str">
        <f t="shared" ca="1" si="123"/>
        <v/>
      </c>
      <c r="I156" s="85" t="str">
        <f t="shared" ca="1" si="123"/>
        <v/>
      </c>
      <c r="J156" s="87" t="str">
        <f t="shared" ca="1" si="123"/>
        <v/>
      </c>
      <c r="K156" s="87" t="str">
        <f t="shared" ca="1" si="123"/>
        <v/>
      </c>
      <c r="L156" s="87" t="str">
        <f t="shared" ca="1" si="123"/>
        <v/>
      </c>
      <c r="M156" s="70" t="str">
        <f t="shared" ca="1" si="123"/>
        <v/>
      </c>
      <c r="N156" s="70" t="str">
        <f t="shared" ca="1" si="123"/>
        <v/>
      </c>
      <c r="O156" s="87" t="str">
        <f t="shared" ca="1" si="123"/>
        <v/>
      </c>
      <c r="P156" s="87" t="str">
        <f t="shared" ca="1" si="123"/>
        <v/>
      </c>
      <c r="Q156" s="85">
        <f ca="1">IF(B$156="","",SUM(O156:P156))</f>
        <v>0</v>
      </c>
      <c r="R156" s="87" t="str">
        <f ca="1">IF(OR($E156="",$E156=0),"",SUMIF($C$3:$C$52,$B156,R$3:R$52))</f>
        <v/>
      </c>
      <c r="S156" s="87" t="str">
        <f ca="1">IF(OR($E156="",$E156=0),"",SUMIF($C$3:$C$52,$B156,S$3:S$52))</f>
        <v/>
      </c>
      <c r="T156" s="87" t="str">
        <f ca="1">IF(OR($E156="",$E156=0),"",SUMIF($C$3:$C$52,$B156,T$3:T$52))</f>
        <v/>
      </c>
      <c r="U156" s="85">
        <f ca="1">IF(B$156="","",SUM(R156:T156))</f>
        <v>0</v>
      </c>
      <c r="V156" s="87" t="str">
        <f t="shared" ca="1" si="56"/>
        <v/>
      </c>
      <c r="Z156" s="402">
        <f>Z153+1</f>
        <v>13</v>
      </c>
      <c r="AA156" s="402" t="str">
        <f>IF(IBRF!H23="","",IBRF!H23)</f>
        <v>H1</v>
      </c>
      <c r="AB156" s="70" t="s">
        <v>215</v>
      </c>
      <c r="AC156" s="70">
        <f ca="1">IF(OR($AD156="",$AD156=0),"",SUMIF($AB$3:$AB$52,$AA156,AC$3:AC$52))</f>
        <v>0</v>
      </c>
      <c r="AD156" s="70">
        <f ca="1">IF($AA156="","",COUNTIF(AB$3:AB$52,$AA156))</f>
        <v>3</v>
      </c>
      <c r="AE156" s="70">
        <f t="shared" ref="AE156:AS156" ca="1" si="124">IF(OR($AD156="",$AD156=0),"",SUMIF($AB$3:$AB$52,$AA156,AE$3:AE$52))</f>
        <v>-26</v>
      </c>
      <c r="AF156" s="87">
        <f t="shared" ca="1" si="124"/>
        <v>0</v>
      </c>
      <c r="AG156" s="87">
        <f t="shared" ca="1" si="124"/>
        <v>0</v>
      </c>
      <c r="AH156" s="85">
        <f t="shared" ca="1" si="124"/>
        <v>0</v>
      </c>
      <c r="AI156" s="87">
        <f t="shared" ca="1" si="124"/>
        <v>0</v>
      </c>
      <c r="AJ156" s="87">
        <f t="shared" ca="1" si="124"/>
        <v>0</v>
      </c>
      <c r="AK156" s="87">
        <f t="shared" ca="1" si="124"/>
        <v>0</v>
      </c>
      <c r="AL156" s="70">
        <f t="shared" ca="1" si="124"/>
        <v>3</v>
      </c>
      <c r="AM156" s="70">
        <f t="shared" ca="1" si="124"/>
        <v>0</v>
      </c>
      <c r="AN156" s="87">
        <f t="shared" ca="1" si="124"/>
        <v>0</v>
      </c>
      <c r="AO156" s="87">
        <f t="shared" ca="1" si="124"/>
        <v>0</v>
      </c>
      <c r="AP156" s="85">
        <f ca="1">IF($AA$156="","",SUM(AN156:AO156))</f>
        <v>0</v>
      </c>
      <c r="AQ156" s="87">
        <f t="shared" ca="1" si="124"/>
        <v>0</v>
      </c>
      <c r="AR156" s="87">
        <f t="shared" ca="1" si="124"/>
        <v>0</v>
      </c>
      <c r="AS156" s="87">
        <f t="shared" ca="1" si="124"/>
        <v>0</v>
      </c>
      <c r="AT156" s="85">
        <f ca="1">IF($AA$156="","",SUM(AQ156:AS156))</f>
        <v>0</v>
      </c>
      <c r="AU156" s="87">
        <f t="shared" ca="1" si="58"/>
        <v>0</v>
      </c>
    </row>
    <row r="157" spans="1:47">
      <c r="A157" s="402"/>
      <c r="B157" s="703"/>
      <c r="C157" s="70" t="s">
        <v>218</v>
      </c>
      <c r="D157" s="70">
        <f ca="1">IF(OR($E157="",$E157=0),"",SUMIF($C$62:$C$111,$B156,D$62:D$111))</f>
        <v>13</v>
      </c>
      <c r="E157" s="70">
        <f ca="1">IF($B156="","",COUNTIF(C$62:C$111,$B156))</f>
        <v>3</v>
      </c>
      <c r="F157" s="70">
        <f t="shared" ref="F157:T157" ca="1" si="125">IF(OR($E157="",$E157=0),"",SUMIF($C$62:$C$111,$B156,F$62:F$111))</f>
        <v>13</v>
      </c>
      <c r="G157" s="87">
        <f t="shared" ca="1" si="125"/>
        <v>1</v>
      </c>
      <c r="H157" s="87">
        <f t="shared" ca="1" si="125"/>
        <v>2</v>
      </c>
      <c r="I157" s="85">
        <f t="shared" ca="1" si="125"/>
        <v>6</v>
      </c>
      <c r="J157" s="87">
        <f t="shared" ca="1" si="125"/>
        <v>2</v>
      </c>
      <c r="K157" s="87">
        <f t="shared" ca="1" si="125"/>
        <v>0</v>
      </c>
      <c r="L157" s="87">
        <f t="shared" ca="1" si="125"/>
        <v>0</v>
      </c>
      <c r="M157" s="70">
        <f t="shared" ca="1" si="125"/>
        <v>4</v>
      </c>
      <c r="N157" s="70">
        <f t="shared" ca="1" si="125"/>
        <v>0</v>
      </c>
      <c r="O157" s="87">
        <f t="shared" ca="1" si="125"/>
        <v>0</v>
      </c>
      <c r="P157" s="87">
        <f t="shared" ca="1" si="125"/>
        <v>0</v>
      </c>
      <c r="Q157" s="85">
        <f ca="1">IF(B$156="","",SUM(O157:P157))</f>
        <v>0</v>
      </c>
      <c r="R157" s="87">
        <f t="shared" ca="1" si="125"/>
        <v>0</v>
      </c>
      <c r="S157" s="87">
        <f t="shared" ca="1" si="125"/>
        <v>0</v>
      </c>
      <c r="T157" s="87">
        <f t="shared" ca="1" si="125"/>
        <v>0</v>
      </c>
      <c r="U157" s="85">
        <f ca="1">IF(B$156="","",SUM(R157:T157))</f>
        <v>0</v>
      </c>
      <c r="V157" s="87">
        <f t="shared" ca="1" si="56"/>
        <v>0</v>
      </c>
      <c r="Z157" s="402"/>
      <c r="AA157" s="402"/>
      <c r="AB157" s="70" t="s">
        <v>218</v>
      </c>
      <c r="AC157" s="70">
        <f ca="1">IF(OR($AD157="",$AD157=0),"",SUMIF($AB$62:$AB$111,$AA156,AC$62:AC$111))</f>
        <v>3</v>
      </c>
      <c r="AD157" s="70">
        <f ca="1">IF($AA156="","",COUNTIF(AB$62:AB$111,$AA156))</f>
        <v>5</v>
      </c>
      <c r="AE157" s="70">
        <f t="shared" ref="AE157:AO157" ca="1" si="126">IF(OR($AD157="",$AD157=0),"",SUMIF($AB$62:$AB$111,$AA156,AE$62:AE$111))</f>
        <v>-46</v>
      </c>
      <c r="AF157" s="87">
        <f t="shared" ca="1" si="126"/>
        <v>0</v>
      </c>
      <c r="AG157" s="87">
        <f t="shared" ca="1" si="126"/>
        <v>1</v>
      </c>
      <c r="AH157" s="85">
        <f t="shared" ca="1" si="126"/>
        <v>-4</v>
      </c>
      <c r="AI157" s="87">
        <f t="shared" ca="1" si="126"/>
        <v>1</v>
      </c>
      <c r="AJ157" s="87">
        <f t="shared" ca="1" si="126"/>
        <v>0</v>
      </c>
      <c r="AK157" s="87">
        <f t="shared" ca="1" si="126"/>
        <v>2</v>
      </c>
      <c r="AL157" s="70">
        <f t="shared" ca="1" si="126"/>
        <v>2</v>
      </c>
      <c r="AM157" s="70">
        <f ca="1">IF(OR($AD157="",$AD157=0),"",SUMIF($AB$62:$AB$111,$AA156,AM$62:AM$111))</f>
        <v>0</v>
      </c>
      <c r="AN157" s="87">
        <f t="shared" ca="1" si="126"/>
        <v>0</v>
      </c>
      <c r="AO157" s="87">
        <f t="shared" ca="1" si="126"/>
        <v>0</v>
      </c>
      <c r="AP157" s="85">
        <f ca="1">IF($AA$156="","",SUM(AN157:AO157))</f>
        <v>0</v>
      </c>
      <c r="AQ157" s="87">
        <f ca="1">IF(OR($AD157="",$AD157=0),"",SUMIF($AB$62:$AB$111,$AA156,AQ$62:AQ$111))</f>
        <v>0</v>
      </c>
      <c r="AR157" s="87">
        <f ca="1">IF(OR($AD157="",$AD157=0),"",SUMIF($AB$62:$AB$111,$AA156,AR$62:AR$111))</f>
        <v>0</v>
      </c>
      <c r="AS157" s="87">
        <f ca="1">IF(OR($AD157="",$AD157=0),"",SUMIF($AB$62:$AB$111,$AA156,AS$62:AS$111))</f>
        <v>0</v>
      </c>
      <c r="AT157" s="85">
        <f ca="1">IF($AA$156="","",SUM(AQ157:AS157))</f>
        <v>0</v>
      </c>
      <c r="AU157" s="87">
        <f t="shared" ca="1" si="58"/>
        <v>0</v>
      </c>
    </row>
    <row r="158" spans="1:47">
      <c r="A158" s="402"/>
      <c r="B158" s="703"/>
      <c r="C158" s="74" t="s">
        <v>225</v>
      </c>
      <c r="D158" s="74">
        <f ca="1">IF($B156="","",SUM(D156:D157))</f>
        <v>13</v>
      </c>
      <c r="E158" s="74">
        <f ca="1">IF($B156="","",SUM(E156:E157))</f>
        <v>3</v>
      </c>
      <c r="F158" s="74">
        <f ca="1">IF($B156="","",SUM(F156:F157))</f>
        <v>13</v>
      </c>
      <c r="G158" s="86">
        <f t="shared" ref="G158:L158" ca="1" si="127">IF($B156="","",SUM(G156,G157))</f>
        <v>1</v>
      </c>
      <c r="H158" s="86">
        <f t="shared" ca="1" si="127"/>
        <v>2</v>
      </c>
      <c r="I158" s="89">
        <f t="shared" ca="1" si="127"/>
        <v>6</v>
      </c>
      <c r="J158" s="86">
        <f t="shared" ca="1" si="127"/>
        <v>2</v>
      </c>
      <c r="K158" s="86">
        <f t="shared" ca="1" si="127"/>
        <v>0</v>
      </c>
      <c r="L158" s="86">
        <f t="shared" ca="1" si="127"/>
        <v>0</v>
      </c>
      <c r="M158" s="74">
        <f ca="1">IF($B156="","",SUM(M156:M157))</f>
        <v>4</v>
      </c>
      <c r="N158" s="74">
        <f ca="1">IF($B156="","",SUM(N156:N157))</f>
        <v>0</v>
      </c>
      <c r="O158" s="86">
        <f ca="1">IF($B156="","",SUM(O156,O157))</f>
        <v>0</v>
      </c>
      <c r="P158" s="86">
        <f ca="1">IF($B156="","",SUM(P156,P157))</f>
        <v>0</v>
      </c>
      <c r="Q158" s="89">
        <f ca="1">IF(B$156="","",SUM(O158:P158))</f>
        <v>0</v>
      </c>
      <c r="R158" s="86">
        <f ca="1">IF($B156="","",SUM(R156,R157))</f>
        <v>0</v>
      </c>
      <c r="S158" s="86">
        <f ca="1">IF($B156="","",SUM(S156,S157))</f>
        <v>0</v>
      </c>
      <c r="T158" s="86">
        <f ca="1">IF($B156="","",SUM(T156,T157))</f>
        <v>0</v>
      </c>
      <c r="U158" s="89">
        <f ca="1">IF(B$156="","",SUM(R158:T158))</f>
        <v>0</v>
      </c>
      <c r="V158" s="86">
        <f t="shared" ca="1" si="56"/>
        <v>0</v>
      </c>
      <c r="Z158" s="402"/>
      <c r="AA158" s="402"/>
      <c r="AB158" s="74" t="s">
        <v>225</v>
      </c>
      <c r="AC158" s="74">
        <f ca="1">IF($AA156="","",SUM(AC156:AC157))</f>
        <v>3</v>
      </c>
      <c r="AD158" s="74">
        <f t="shared" ref="AD158:AS158" ca="1" si="128">IF($AA156="","",SUM(AD156,AD157))</f>
        <v>8</v>
      </c>
      <c r="AE158" s="74">
        <f t="shared" ca="1" si="128"/>
        <v>-72</v>
      </c>
      <c r="AF158" s="86">
        <f t="shared" ca="1" si="128"/>
        <v>0</v>
      </c>
      <c r="AG158" s="86">
        <f t="shared" ca="1" si="128"/>
        <v>1</v>
      </c>
      <c r="AH158" s="89">
        <f t="shared" ca="1" si="128"/>
        <v>-4</v>
      </c>
      <c r="AI158" s="86">
        <f t="shared" ca="1" si="128"/>
        <v>1</v>
      </c>
      <c r="AJ158" s="86">
        <f t="shared" ca="1" si="128"/>
        <v>0</v>
      </c>
      <c r="AK158" s="86">
        <f t="shared" ca="1" si="128"/>
        <v>2</v>
      </c>
      <c r="AL158" s="74">
        <f t="shared" ca="1" si="128"/>
        <v>5</v>
      </c>
      <c r="AM158" s="74">
        <f t="shared" ca="1" si="128"/>
        <v>0</v>
      </c>
      <c r="AN158" s="86">
        <f t="shared" ca="1" si="128"/>
        <v>0</v>
      </c>
      <c r="AO158" s="86">
        <f t="shared" ca="1" si="128"/>
        <v>0</v>
      </c>
      <c r="AP158" s="89">
        <f ca="1">IF($AA$156="","",SUM(AN158:AO158))</f>
        <v>0</v>
      </c>
      <c r="AQ158" s="86">
        <f t="shared" ca="1" si="128"/>
        <v>0</v>
      </c>
      <c r="AR158" s="86">
        <f t="shared" ca="1" si="128"/>
        <v>0</v>
      </c>
      <c r="AS158" s="86">
        <f t="shared" ca="1" si="128"/>
        <v>0</v>
      </c>
      <c r="AT158" s="89">
        <f ca="1">IF($AA$156="","",SUM(AQ158:AS158))</f>
        <v>0</v>
      </c>
      <c r="AU158" s="86">
        <f t="shared" ca="1" si="58"/>
        <v>0</v>
      </c>
    </row>
    <row r="159" spans="1:47">
      <c r="A159" s="402">
        <f>A156+1</f>
        <v>14</v>
      </c>
      <c r="B159" s="703" t="str">
        <f>IF(IBRF!B24="","",IBRF!B24)</f>
        <v>C40</v>
      </c>
      <c r="C159" s="70" t="s">
        <v>215</v>
      </c>
      <c r="D159" s="70" t="str">
        <f ca="1">IF(OR($E159="",$E159=0),"",SUMIF($C$3:$C$52,$B159,D$3:D$52))</f>
        <v/>
      </c>
      <c r="E159" s="70">
        <f ca="1">IF($B159="","",COUNTIF(C$3:C$52,$B159))</f>
        <v>0</v>
      </c>
      <c r="F159" s="70" t="str">
        <f t="shared" ref="F159:P159" ca="1" si="129">IF(OR($E159="",$E159=0),"",SUMIF($C$3:$C$52,$B159,F$3:F$52))</f>
        <v/>
      </c>
      <c r="G159" s="87" t="str">
        <f t="shared" ca="1" si="129"/>
        <v/>
      </c>
      <c r="H159" s="87" t="str">
        <f t="shared" ca="1" si="129"/>
        <v/>
      </c>
      <c r="I159" s="85" t="str">
        <f t="shared" ca="1" si="129"/>
        <v/>
      </c>
      <c r="J159" s="87" t="str">
        <f t="shared" ca="1" si="129"/>
        <v/>
      </c>
      <c r="K159" s="87" t="str">
        <f t="shared" ca="1" si="129"/>
        <v/>
      </c>
      <c r="L159" s="87" t="str">
        <f t="shared" ca="1" si="129"/>
        <v/>
      </c>
      <c r="M159" s="70" t="str">
        <f t="shared" ca="1" si="129"/>
        <v/>
      </c>
      <c r="N159" s="70" t="str">
        <f t="shared" ca="1" si="129"/>
        <v/>
      </c>
      <c r="O159" s="87" t="str">
        <f t="shared" ca="1" si="129"/>
        <v/>
      </c>
      <c r="P159" s="87" t="str">
        <f t="shared" ca="1" si="129"/>
        <v/>
      </c>
      <c r="Q159" s="85">
        <f ca="1">IF(B$159="","",SUM(O159:P159))</f>
        <v>0</v>
      </c>
      <c r="R159" s="87" t="str">
        <f ca="1">IF(OR($E159="",$E159=0),"",SUMIF($C$3:$C$52,$B159,R$3:R$52))</f>
        <v/>
      </c>
      <c r="S159" s="87" t="str">
        <f ca="1">IF(OR($E159="",$E159=0),"",SUMIF($C$3:$C$52,$B159,S$3:S$52))</f>
        <v/>
      </c>
      <c r="T159" s="87" t="str">
        <f ca="1">IF(OR($E159="",$E159=0),"",SUMIF($C$3:$C$52,$B159,T$3:T$52))</f>
        <v/>
      </c>
      <c r="U159" s="85">
        <f ca="1">IF(B$159="","",SUM(R159:T159))</f>
        <v>0</v>
      </c>
      <c r="V159" s="87" t="str">
        <f t="shared" ca="1" si="56"/>
        <v/>
      </c>
      <c r="Z159" s="402">
        <f>Z156+1</f>
        <v>14</v>
      </c>
      <c r="AA159" s="402" t="str">
        <f>IF(IBRF!H24="","",IBRF!H24)</f>
        <v>N0 BS</v>
      </c>
      <c r="AB159" s="70" t="s">
        <v>215</v>
      </c>
      <c r="AC159" s="70" t="str">
        <f ca="1">IF(OR($AD159="",$AD159=0),"",SUMIF($AB$3:$AB$52,$AA159,AC$3:AC$52))</f>
        <v/>
      </c>
      <c r="AD159" s="70">
        <f ca="1">IF($AA159="","",COUNTIF(AB$3:AB$52,$AA159))</f>
        <v>0</v>
      </c>
      <c r="AE159" s="70" t="str">
        <f t="shared" ref="AE159:AS159" ca="1" si="130">IF(OR($AD159="",$AD159=0),"",SUMIF($AB$3:$AB$52,$AA159,AE$3:AE$52))</f>
        <v/>
      </c>
      <c r="AF159" s="87" t="str">
        <f t="shared" ca="1" si="130"/>
        <v/>
      </c>
      <c r="AG159" s="87" t="str">
        <f t="shared" ca="1" si="130"/>
        <v/>
      </c>
      <c r="AH159" s="85" t="str">
        <f t="shared" ca="1" si="130"/>
        <v/>
      </c>
      <c r="AI159" s="87" t="str">
        <f t="shared" ca="1" si="130"/>
        <v/>
      </c>
      <c r="AJ159" s="87" t="str">
        <f t="shared" ca="1" si="130"/>
        <v/>
      </c>
      <c r="AK159" s="87" t="str">
        <f t="shared" ca="1" si="130"/>
        <v/>
      </c>
      <c r="AL159" s="70" t="str">
        <f t="shared" ca="1" si="130"/>
        <v/>
      </c>
      <c r="AM159" s="70" t="str">
        <f t="shared" ca="1" si="130"/>
        <v/>
      </c>
      <c r="AN159" s="87" t="str">
        <f t="shared" ca="1" si="130"/>
        <v/>
      </c>
      <c r="AO159" s="87" t="str">
        <f t="shared" ca="1" si="130"/>
        <v/>
      </c>
      <c r="AP159" s="85">
        <f ca="1">IF($AA$159="","",SUM(AN159:AO159))</f>
        <v>0</v>
      </c>
      <c r="AQ159" s="87" t="str">
        <f t="shared" ca="1" si="130"/>
        <v/>
      </c>
      <c r="AR159" s="87" t="str">
        <f t="shared" ca="1" si="130"/>
        <v/>
      </c>
      <c r="AS159" s="87" t="str">
        <f t="shared" ca="1" si="130"/>
        <v/>
      </c>
      <c r="AT159" s="85">
        <f ca="1">IF($AA$159="","",SUM(AQ159:AS159))</f>
        <v>0</v>
      </c>
      <c r="AU159" s="87" t="str">
        <f t="shared" ca="1" si="58"/>
        <v/>
      </c>
    </row>
    <row r="160" spans="1:47">
      <c r="A160" s="402"/>
      <c r="B160" s="703"/>
      <c r="C160" s="70" t="s">
        <v>218</v>
      </c>
      <c r="D160" s="70">
        <f ca="1">IF(OR($E160="",$E160=0),"",SUMIF($C$62:$C$111,$B159,D$62:D$111))</f>
        <v>30</v>
      </c>
      <c r="E160" s="70">
        <f ca="1">IF($B159="","",COUNTIF(C$62:C$111,$B159))</f>
        <v>1</v>
      </c>
      <c r="F160" s="70">
        <f t="shared" ref="F160:T160" ca="1" si="131">IF(OR($E160="",$E160=0),"",SUMIF($C$62:$C$111,$B159,F$62:F$111))</f>
        <v>30</v>
      </c>
      <c r="G160" s="87">
        <f t="shared" ca="1" si="131"/>
        <v>0</v>
      </c>
      <c r="H160" s="87">
        <f t="shared" ca="1" si="131"/>
        <v>1</v>
      </c>
      <c r="I160" s="85">
        <f t="shared" ca="1" si="131"/>
        <v>30</v>
      </c>
      <c r="J160" s="87">
        <f t="shared" ca="1" si="131"/>
        <v>1</v>
      </c>
      <c r="K160" s="87">
        <f t="shared" ca="1" si="131"/>
        <v>0</v>
      </c>
      <c r="L160" s="87">
        <f t="shared" ca="1" si="131"/>
        <v>0</v>
      </c>
      <c r="M160" s="70">
        <f t="shared" ca="1" si="131"/>
        <v>6</v>
      </c>
      <c r="N160" s="70">
        <f t="shared" ca="1" si="131"/>
        <v>0</v>
      </c>
      <c r="O160" s="87">
        <f t="shared" ca="1" si="131"/>
        <v>0</v>
      </c>
      <c r="P160" s="87">
        <f t="shared" ca="1" si="131"/>
        <v>0</v>
      </c>
      <c r="Q160" s="85">
        <f ca="1">IF(B$159="","",SUM(O160:P160))</f>
        <v>0</v>
      </c>
      <c r="R160" s="87">
        <f t="shared" ca="1" si="131"/>
        <v>0</v>
      </c>
      <c r="S160" s="87">
        <f t="shared" ca="1" si="131"/>
        <v>0</v>
      </c>
      <c r="T160" s="87">
        <f t="shared" ca="1" si="131"/>
        <v>0</v>
      </c>
      <c r="U160" s="85">
        <f ca="1">IF(B$159="","",SUM(R160:T160))</f>
        <v>0</v>
      </c>
      <c r="V160" s="87">
        <f t="shared" ca="1" si="56"/>
        <v>0</v>
      </c>
      <c r="Z160" s="402"/>
      <c r="AA160" s="402"/>
      <c r="AB160" s="70" t="s">
        <v>218</v>
      </c>
      <c r="AC160" s="70" t="str">
        <f ca="1">IF(OR($AD160="",$AD160=0),"",SUMIF($AB$62:$AB$111,$AA159,AC$62:AC$111))</f>
        <v/>
      </c>
      <c r="AD160" s="70">
        <f ca="1">IF($AA159="","",COUNTIF(AB$62:AB$111,$AA159))</f>
        <v>0</v>
      </c>
      <c r="AE160" s="70" t="str">
        <f t="shared" ref="AE160:AO160" ca="1" si="132">IF(OR($AD160="",$AD160=0),"",SUMIF($AB$62:$AB$111,$AA159,AE$62:AE$111))</f>
        <v/>
      </c>
      <c r="AF160" s="87" t="str">
        <f t="shared" ca="1" si="132"/>
        <v/>
      </c>
      <c r="AG160" s="87" t="str">
        <f t="shared" ca="1" si="132"/>
        <v/>
      </c>
      <c r="AH160" s="85" t="str">
        <f t="shared" ca="1" si="132"/>
        <v/>
      </c>
      <c r="AI160" s="87" t="str">
        <f t="shared" ca="1" si="132"/>
        <v/>
      </c>
      <c r="AJ160" s="87" t="str">
        <f t="shared" ca="1" si="132"/>
        <v/>
      </c>
      <c r="AK160" s="87" t="str">
        <f t="shared" ca="1" si="132"/>
        <v/>
      </c>
      <c r="AL160" s="70" t="str">
        <f t="shared" ca="1" si="132"/>
        <v/>
      </c>
      <c r="AM160" s="70" t="str">
        <f t="shared" ca="1" si="132"/>
        <v/>
      </c>
      <c r="AN160" s="87" t="str">
        <f t="shared" ca="1" si="132"/>
        <v/>
      </c>
      <c r="AO160" s="87" t="str">
        <f t="shared" ca="1" si="132"/>
        <v/>
      </c>
      <c r="AP160" s="85">
        <f ca="1">IF($AA$159="","",SUM(AN160:AO160))</f>
        <v>0</v>
      </c>
      <c r="AQ160" s="87" t="str">
        <f ca="1">IF(OR($AD160="",$AD160=0),"",SUMIF($AB$62:$AB$111,$AA159,AQ$62:AQ$111))</f>
        <v/>
      </c>
      <c r="AR160" s="87" t="str">
        <f ca="1">IF(OR($AD160="",$AD160=0),"",SUMIF($AB$62:$AB$111,$AA159,AR$62:AR$111))</f>
        <v/>
      </c>
      <c r="AS160" s="87" t="str">
        <f ca="1">IF(OR($AD160="",$AD160=0),"",SUMIF($AB$62:$AB$111,$AA159,AS$62:AS$111))</f>
        <v/>
      </c>
      <c r="AT160" s="85">
        <f ca="1">IF($AA$159="","",SUM(AQ160:AS160))</f>
        <v>0</v>
      </c>
      <c r="AU160" s="87" t="str">
        <f t="shared" ca="1" si="58"/>
        <v/>
      </c>
    </row>
    <row r="161" spans="1:47">
      <c r="A161" s="402"/>
      <c r="B161" s="703"/>
      <c r="C161" s="74" t="s">
        <v>225</v>
      </c>
      <c r="D161" s="74">
        <f ca="1">IF($B159="","",SUM(D159:D160))</f>
        <v>30</v>
      </c>
      <c r="E161" s="74">
        <f ca="1">IF($B159="","",SUM(E159:E160))</f>
        <v>1</v>
      </c>
      <c r="F161" s="74">
        <f ca="1">IF($B159="","",SUM(F159:F160))</f>
        <v>30</v>
      </c>
      <c r="G161" s="86">
        <f t="shared" ref="G161:L161" ca="1" si="133">IF($B159="","",SUM(G159,G160))</f>
        <v>0</v>
      </c>
      <c r="H161" s="86">
        <f t="shared" ca="1" si="133"/>
        <v>1</v>
      </c>
      <c r="I161" s="89">
        <f t="shared" ca="1" si="133"/>
        <v>30</v>
      </c>
      <c r="J161" s="86">
        <f t="shared" ca="1" si="133"/>
        <v>1</v>
      </c>
      <c r="K161" s="86">
        <f t="shared" ca="1" si="133"/>
        <v>0</v>
      </c>
      <c r="L161" s="86">
        <f t="shared" ca="1" si="133"/>
        <v>0</v>
      </c>
      <c r="M161" s="74">
        <f ca="1">IF($B159="","",SUM(M159:M160))</f>
        <v>6</v>
      </c>
      <c r="N161" s="74">
        <f ca="1">IF($B159="","",SUM(N159:N160))</f>
        <v>0</v>
      </c>
      <c r="O161" s="86">
        <f ca="1">IF($B159="","",SUM(O159,O160))</f>
        <v>0</v>
      </c>
      <c r="P161" s="86">
        <f ca="1">IF($B159="","",SUM(P159,P160))</f>
        <v>0</v>
      </c>
      <c r="Q161" s="89">
        <f ca="1">IF(B$159="","",SUM(O161:P161))</f>
        <v>0</v>
      </c>
      <c r="R161" s="86">
        <f ca="1">IF($B159="","",SUM(R159,R160))</f>
        <v>0</v>
      </c>
      <c r="S161" s="86">
        <f ca="1">IF($B159="","",SUM(S159,S160))</f>
        <v>0</v>
      </c>
      <c r="T161" s="86">
        <f ca="1">IF($B159="","",SUM(T159,T160))</f>
        <v>0</v>
      </c>
      <c r="U161" s="89">
        <f ca="1">IF(B$159="","",SUM(R161:T161))</f>
        <v>0</v>
      </c>
      <c r="V161" s="86">
        <f t="shared" ca="1" si="56"/>
        <v>0</v>
      </c>
      <c r="Z161" s="402"/>
      <c r="AA161" s="402"/>
      <c r="AB161" s="74" t="s">
        <v>225</v>
      </c>
      <c r="AC161" s="74">
        <f ca="1">IF($AA159="","",SUM(AC159:AC160))</f>
        <v>0</v>
      </c>
      <c r="AD161" s="74">
        <f t="shared" ref="AD161:AS161" ca="1" si="134">IF($AA159="","",SUM(AD159,AD160))</f>
        <v>0</v>
      </c>
      <c r="AE161" s="74">
        <f t="shared" ca="1" si="134"/>
        <v>0</v>
      </c>
      <c r="AF161" s="86">
        <f t="shared" ca="1" si="134"/>
        <v>0</v>
      </c>
      <c r="AG161" s="86">
        <f t="shared" ca="1" si="134"/>
        <v>0</v>
      </c>
      <c r="AH161" s="89">
        <f t="shared" ca="1" si="134"/>
        <v>0</v>
      </c>
      <c r="AI161" s="86">
        <f t="shared" ca="1" si="134"/>
        <v>0</v>
      </c>
      <c r="AJ161" s="86">
        <f t="shared" ca="1" si="134"/>
        <v>0</v>
      </c>
      <c r="AK161" s="86">
        <f t="shared" ca="1" si="134"/>
        <v>0</v>
      </c>
      <c r="AL161" s="74">
        <f t="shared" ca="1" si="134"/>
        <v>0</v>
      </c>
      <c r="AM161" s="74">
        <f t="shared" ca="1" si="134"/>
        <v>0</v>
      </c>
      <c r="AN161" s="86">
        <f t="shared" ca="1" si="134"/>
        <v>0</v>
      </c>
      <c r="AO161" s="86">
        <f t="shared" ca="1" si="134"/>
        <v>0</v>
      </c>
      <c r="AP161" s="89">
        <f ca="1">IF($AA$159="","",SUM(AN161:AO161))</f>
        <v>0</v>
      </c>
      <c r="AQ161" s="86">
        <f t="shared" ca="1" si="134"/>
        <v>0</v>
      </c>
      <c r="AR161" s="86">
        <f t="shared" ca="1" si="134"/>
        <v>0</v>
      </c>
      <c r="AS161" s="86">
        <f t="shared" ca="1" si="134"/>
        <v>0</v>
      </c>
      <c r="AT161" s="89">
        <f ca="1">IF($AA$159="","",SUM(AQ161:AS161))</f>
        <v>0</v>
      </c>
      <c r="AU161" s="86" t="str">
        <f t="shared" ca="1" si="58"/>
        <v/>
      </c>
    </row>
    <row r="162" spans="1:47">
      <c r="A162" s="402">
        <f>A159+1</f>
        <v>15</v>
      </c>
      <c r="B162" s="703" t="str">
        <f>IF(IBRF!B25="","",IBRF!B25)</f>
        <v/>
      </c>
      <c r="C162" s="70" t="s">
        <v>215</v>
      </c>
      <c r="D162" s="70" t="str">
        <f>IF(OR($E162="",$E162=0),"",SUMIF($C$3:$C$52,$B162,D$3:D$52))</f>
        <v/>
      </c>
      <c r="E162" s="70" t="str">
        <f>IF($B162="","",COUNTIF(C$3:C$52,$B162))</f>
        <v/>
      </c>
      <c r="F162" s="70" t="str">
        <f t="shared" ref="F162:P162" si="135">IF(OR($E162="",$E162=0),"",SUMIF($C$3:$C$52,$B162,F$3:F$52))</f>
        <v/>
      </c>
      <c r="G162" s="87" t="str">
        <f t="shared" si="135"/>
        <v/>
      </c>
      <c r="H162" s="87" t="str">
        <f t="shared" si="135"/>
        <v/>
      </c>
      <c r="I162" s="85" t="str">
        <f t="shared" si="135"/>
        <v/>
      </c>
      <c r="J162" s="87" t="str">
        <f t="shared" si="135"/>
        <v/>
      </c>
      <c r="K162" s="87" t="str">
        <f t="shared" si="135"/>
        <v/>
      </c>
      <c r="L162" s="87" t="str">
        <f t="shared" si="135"/>
        <v/>
      </c>
      <c r="M162" s="70" t="str">
        <f t="shared" si="135"/>
        <v/>
      </c>
      <c r="N162" s="70" t="str">
        <f t="shared" si="135"/>
        <v/>
      </c>
      <c r="O162" s="87" t="str">
        <f t="shared" si="135"/>
        <v/>
      </c>
      <c r="P162" s="87" t="str">
        <f t="shared" si="135"/>
        <v/>
      </c>
      <c r="Q162" s="85" t="str">
        <f t="shared" ref="Q162:Q176" si="136">IF(B$162="","",SUM(O162:P162))</f>
        <v/>
      </c>
      <c r="R162" s="87" t="str">
        <f>IF(OR($E162="",$E162=0),"",SUMIF($C$3:$C$52,$B162,R$3:R$52))</f>
        <v/>
      </c>
      <c r="S162" s="87" t="str">
        <f>IF(OR($E162="",$E162=0),"",SUMIF($C$3:$C$52,$B162,S$3:S$52))</f>
        <v/>
      </c>
      <c r="T162" s="87" t="str">
        <f>IF(OR($E162="",$E162=0),"",SUMIF($C$3:$C$52,$B162,T$3:T$52))</f>
        <v/>
      </c>
      <c r="U162" s="85" t="str">
        <f t="shared" ref="U162:U176" si="137">IF(B$162="","",SUM(R162:T162))</f>
        <v/>
      </c>
      <c r="V162" s="87" t="str">
        <f t="shared" si="56"/>
        <v/>
      </c>
      <c r="Z162" s="402">
        <f>Z159+1</f>
        <v>15</v>
      </c>
      <c r="AA162" s="402" t="str">
        <f>IF(IBRF!H25="","",IBRF!H25)</f>
        <v/>
      </c>
      <c r="AB162" s="70" t="s">
        <v>215</v>
      </c>
      <c r="AC162" s="70" t="str">
        <f>IF(OR($AD162="",$AD162=0),"",SUMIF($AB$3:$AB$52,$AA162,AC$3:AC$52))</f>
        <v/>
      </c>
      <c r="AD162" s="70" t="str">
        <f>IF($AA162="","",COUNTIF(AB$3:AB$52,$AA162))</f>
        <v/>
      </c>
      <c r="AE162" s="70" t="str">
        <f t="shared" ref="AE162:AS162" si="138">IF(OR($AD162="",$AD162=0),"",SUMIF($AB$3:$AB$52,$AA162,AE$3:AE$52))</f>
        <v/>
      </c>
      <c r="AF162" s="87" t="str">
        <f t="shared" si="138"/>
        <v/>
      </c>
      <c r="AG162" s="87" t="str">
        <f t="shared" si="138"/>
        <v/>
      </c>
      <c r="AH162" s="85" t="str">
        <f t="shared" si="138"/>
        <v/>
      </c>
      <c r="AI162" s="87" t="str">
        <f t="shared" si="138"/>
        <v/>
      </c>
      <c r="AJ162" s="87" t="str">
        <f t="shared" si="138"/>
        <v/>
      </c>
      <c r="AK162" s="87" t="str">
        <f t="shared" si="138"/>
        <v/>
      </c>
      <c r="AL162" s="70" t="str">
        <f t="shared" si="138"/>
        <v/>
      </c>
      <c r="AM162" s="70" t="str">
        <f t="shared" si="138"/>
        <v/>
      </c>
      <c r="AN162" s="87" t="str">
        <f t="shared" si="138"/>
        <v/>
      </c>
      <c r="AO162" s="87" t="str">
        <f t="shared" si="138"/>
        <v/>
      </c>
      <c r="AP162" s="85" t="str">
        <f t="shared" ref="AP162:AP176" si="139">IF($AA$162="","",SUM(AN162:AO162))</f>
        <v/>
      </c>
      <c r="AQ162" s="87" t="str">
        <f t="shared" si="138"/>
        <v/>
      </c>
      <c r="AR162" s="87" t="str">
        <f t="shared" si="138"/>
        <v/>
      </c>
      <c r="AS162" s="87" t="str">
        <f t="shared" si="138"/>
        <v/>
      </c>
      <c r="AT162" s="85" t="str">
        <f t="shared" ref="AT162:AT176" si="140">IF($AA$162="","",SUM(AQ162:AS162))</f>
        <v/>
      </c>
      <c r="AU162" s="87" t="str">
        <f t="shared" si="58"/>
        <v/>
      </c>
    </row>
    <row r="163" spans="1:47">
      <c r="A163" s="402"/>
      <c r="B163" s="703"/>
      <c r="C163" s="70" t="s">
        <v>218</v>
      </c>
      <c r="D163" s="70" t="str">
        <f>IF(OR($E163="",$E163=0),"",SUMIF($C$62:$C$111,$B162,D$62:D$111))</f>
        <v/>
      </c>
      <c r="E163" s="70" t="str">
        <f>IF($B162="","",COUNTIF(C$62:C$111,$B162))</f>
        <v/>
      </c>
      <c r="F163" s="70" t="str">
        <f t="shared" ref="F163:T163" si="141">IF(OR($E163="",$E163=0),"",SUMIF($C$62:$C$111,$B162,F$62:F$111))</f>
        <v/>
      </c>
      <c r="G163" s="87" t="str">
        <f t="shared" si="141"/>
        <v/>
      </c>
      <c r="H163" s="87" t="str">
        <f t="shared" si="141"/>
        <v/>
      </c>
      <c r="I163" s="85" t="str">
        <f t="shared" si="141"/>
        <v/>
      </c>
      <c r="J163" s="87" t="str">
        <f t="shared" si="141"/>
        <v/>
      </c>
      <c r="K163" s="87" t="str">
        <f t="shared" si="141"/>
        <v/>
      </c>
      <c r="L163" s="87" t="str">
        <f t="shared" si="141"/>
        <v/>
      </c>
      <c r="M163" s="70" t="str">
        <f t="shared" si="141"/>
        <v/>
      </c>
      <c r="N163" s="70" t="str">
        <f t="shared" si="141"/>
        <v/>
      </c>
      <c r="O163" s="87" t="str">
        <f t="shared" si="141"/>
        <v/>
      </c>
      <c r="P163" s="87" t="str">
        <f t="shared" si="141"/>
        <v/>
      </c>
      <c r="Q163" s="85" t="str">
        <f t="shared" si="136"/>
        <v/>
      </c>
      <c r="R163" s="87" t="str">
        <f t="shared" si="141"/>
        <v/>
      </c>
      <c r="S163" s="87" t="str">
        <f t="shared" si="141"/>
        <v/>
      </c>
      <c r="T163" s="87" t="str">
        <f t="shared" si="141"/>
        <v/>
      </c>
      <c r="U163" s="85" t="str">
        <f t="shared" si="137"/>
        <v/>
      </c>
      <c r="V163" s="87" t="str">
        <f t="shared" si="56"/>
        <v/>
      </c>
      <c r="Z163" s="402"/>
      <c r="AA163" s="402"/>
      <c r="AB163" s="70" t="s">
        <v>218</v>
      </c>
      <c r="AC163" s="70" t="str">
        <f>IF(OR($AD163="",$AD163=0),"",SUMIF($AB$62:$AB$111,$AA162,AC$62:AC$111))</f>
        <v/>
      </c>
      <c r="AD163" s="70" t="str">
        <f>IF($AA162="","",COUNTIF(AB$62:AB$111,$AA162))</f>
        <v/>
      </c>
      <c r="AE163" s="70" t="str">
        <f t="shared" ref="AE163:AO163" si="142">IF(OR($AD163="",$AD163=0),"",SUMIF($AB$62:$AB$111,$AA162,AE$62:AE$111))</f>
        <v/>
      </c>
      <c r="AF163" s="87" t="str">
        <f t="shared" si="142"/>
        <v/>
      </c>
      <c r="AG163" s="87" t="str">
        <f t="shared" si="142"/>
        <v/>
      </c>
      <c r="AH163" s="85" t="str">
        <f t="shared" si="142"/>
        <v/>
      </c>
      <c r="AI163" s="87" t="str">
        <f t="shared" si="142"/>
        <v/>
      </c>
      <c r="AJ163" s="87" t="str">
        <f t="shared" si="142"/>
        <v/>
      </c>
      <c r="AK163" s="87" t="str">
        <f t="shared" si="142"/>
        <v/>
      </c>
      <c r="AL163" s="70" t="str">
        <f t="shared" si="142"/>
        <v/>
      </c>
      <c r="AM163" s="70" t="str">
        <f t="shared" si="142"/>
        <v/>
      </c>
      <c r="AN163" s="87" t="str">
        <f t="shared" si="142"/>
        <v/>
      </c>
      <c r="AO163" s="87" t="str">
        <f t="shared" si="142"/>
        <v/>
      </c>
      <c r="AP163" s="85" t="str">
        <f t="shared" si="139"/>
        <v/>
      </c>
      <c r="AQ163" s="87" t="str">
        <f>IF(OR($AD163="",$AD163=0),"",SUMIF($AB$62:$AB$111,$AA162,AQ$62:AQ$111))</f>
        <v/>
      </c>
      <c r="AR163" s="87" t="str">
        <f>IF(OR($AD163="",$AD163=0),"",SUMIF($AB$62:$AB$111,$AA162,AR$62:AR$111))</f>
        <v/>
      </c>
      <c r="AS163" s="87" t="str">
        <f>IF(OR($AD163="",$AD163=0),"",SUMIF($AB$62:$AB$111,$AA162,AS$62:AS$111))</f>
        <v/>
      </c>
      <c r="AT163" s="85" t="str">
        <f t="shared" si="140"/>
        <v/>
      </c>
      <c r="AU163" s="87" t="str">
        <f t="shared" si="58"/>
        <v/>
      </c>
    </row>
    <row r="164" spans="1:47">
      <c r="A164" s="402"/>
      <c r="B164" s="703"/>
      <c r="C164" s="74" t="s">
        <v>225</v>
      </c>
      <c r="D164" s="74" t="str">
        <f>IF($B162="","",SUM(D162:D163))</f>
        <v/>
      </c>
      <c r="E164" s="74" t="str">
        <f>IF($B162="","",SUM(E162:E163))</f>
        <v/>
      </c>
      <c r="F164" s="74" t="str">
        <f>IF($B162="","",SUM(F162:F163))</f>
        <v/>
      </c>
      <c r="G164" s="86" t="str">
        <f t="shared" ref="G164:L164" si="143">IF($B162="","",SUM(G162,G163))</f>
        <v/>
      </c>
      <c r="H164" s="86" t="str">
        <f t="shared" si="143"/>
        <v/>
      </c>
      <c r="I164" s="89" t="str">
        <f t="shared" si="143"/>
        <v/>
      </c>
      <c r="J164" s="86" t="str">
        <f t="shared" si="143"/>
        <v/>
      </c>
      <c r="K164" s="86" t="str">
        <f t="shared" si="143"/>
        <v/>
      </c>
      <c r="L164" s="86" t="str">
        <f t="shared" si="143"/>
        <v/>
      </c>
      <c r="M164" s="74" t="str">
        <f>IF($B162="","",SUM(M162:M163))</f>
        <v/>
      </c>
      <c r="N164" s="74" t="str">
        <f>IF($B162="","",SUM(N162:N163))</f>
        <v/>
      </c>
      <c r="O164" s="86" t="str">
        <f>IF($B162="","",SUM(O162,O163))</f>
        <v/>
      </c>
      <c r="P164" s="86" t="str">
        <f>IF($B162="","",SUM(P162,P163))</f>
        <v/>
      </c>
      <c r="Q164" s="89" t="str">
        <f t="shared" si="136"/>
        <v/>
      </c>
      <c r="R164" s="86" t="str">
        <f>IF($B162="","",SUM(R162,R163))</f>
        <v/>
      </c>
      <c r="S164" s="86" t="str">
        <f>IF($B162="","",SUM(S162,S163))</f>
        <v/>
      </c>
      <c r="T164" s="86" t="str">
        <f>IF($B162="","",SUM(T162,T163))</f>
        <v/>
      </c>
      <c r="U164" s="89" t="str">
        <f t="shared" si="137"/>
        <v/>
      </c>
      <c r="V164" s="86" t="str">
        <f t="shared" si="56"/>
        <v/>
      </c>
      <c r="Z164" s="402"/>
      <c r="AA164" s="402"/>
      <c r="AB164" s="74" t="s">
        <v>225</v>
      </c>
      <c r="AC164" s="74" t="str">
        <f>IF($AA162="","",SUM(AC162:AC163))</f>
        <v/>
      </c>
      <c r="AD164" s="74" t="str">
        <f t="shared" ref="AD164:AS164" si="144">IF($AA162="","",SUM(AD162,AD163))</f>
        <v/>
      </c>
      <c r="AE164" s="74" t="str">
        <f t="shared" si="144"/>
        <v/>
      </c>
      <c r="AF164" s="86" t="str">
        <f t="shared" si="144"/>
        <v/>
      </c>
      <c r="AG164" s="86" t="str">
        <f t="shared" si="144"/>
        <v/>
      </c>
      <c r="AH164" s="89" t="str">
        <f t="shared" si="144"/>
        <v/>
      </c>
      <c r="AI164" s="86" t="str">
        <f t="shared" si="144"/>
        <v/>
      </c>
      <c r="AJ164" s="86" t="str">
        <f t="shared" si="144"/>
        <v/>
      </c>
      <c r="AK164" s="86" t="str">
        <f t="shared" si="144"/>
        <v/>
      </c>
      <c r="AL164" s="74" t="str">
        <f t="shared" si="144"/>
        <v/>
      </c>
      <c r="AM164" s="74" t="str">
        <f t="shared" si="144"/>
        <v/>
      </c>
      <c r="AN164" s="86" t="str">
        <f t="shared" si="144"/>
        <v/>
      </c>
      <c r="AO164" s="86" t="str">
        <f t="shared" si="144"/>
        <v/>
      </c>
      <c r="AP164" s="89" t="str">
        <f t="shared" si="139"/>
        <v/>
      </c>
      <c r="AQ164" s="86" t="str">
        <f t="shared" si="144"/>
        <v/>
      </c>
      <c r="AR164" s="86" t="str">
        <f t="shared" si="144"/>
        <v/>
      </c>
      <c r="AS164" s="86" t="str">
        <f t="shared" si="144"/>
        <v/>
      </c>
      <c r="AT164" s="89" t="str">
        <f t="shared" si="140"/>
        <v/>
      </c>
      <c r="AU164" s="86" t="str">
        <f t="shared" si="58"/>
        <v/>
      </c>
    </row>
    <row r="165" spans="1:47">
      <c r="A165" s="402">
        <f>A162+1</f>
        <v>16</v>
      </c>
      <c r="B165" s="703" t="str">
        <f>IF(IBRF!B26="","",IBRF!B26)</f>
        <v/>
      </c>
      <c r="C165" s="70" t="s">
        <v>215</v>
      </c>
      <c r="D165" s="70" t="str">
        <f>IF(OR($E165="",$E165=0),"",SUMIF($C$3:$C$52,$B165,D$3:D$52))</f>
        <v/>
      </c>
      <c r="E165" s="70" t="str">
        <f>IF($B165="","",COUNTIF(C$3:C$52,$B165))</f>
        <v/>
      </c>
      <c r="F165" s="70" t="str">
        <f t="shared" ref="F165:P165" si="145">IF(OR($E165="",$E165=0),"",SUMIF($C$3:$C$52,$B165,F$3:F$52))</f>
        <v/>
      </c>
      <c r="G165" s="87" t="str">
        <f t="shared" si="145"/>
        <v/>
      </c>
      <c r="H165" s="87" t="str">
        <f t="shared" si="145"/>
        <v/>
      </c>
      <c r="I165" s="85" t="str">
        <f t="shared" si="145"/>
        <v/>
      </c>
      <c r="J165" s="87" t="str">
        <f t="shared" si="145"/>
        <v/>
      </c>
      <c r="K165" s="87" t="str">
        <f t="shared" si="145"/>
        <v/>
      </c>
      <c r="L165" s="87" t="str">
        <f t="shared" si="145"/>
        <v/>
      </c>
      <c r="M165" s="70" t="str">
        <f t="shared" si="145"/>
        <v/>
      </c>
      <c r="N165" s="70" t="str">
        <f t="shared" si="145"/>
        <v/>
      </c>
      <c r="O165" s="87" t="str">
        <f t="shared" si="145"/>
        <v/>
      </c>
      <c r="P165" s="87" t="str">
        <f t="shared" si="145"/>
        <v/>
      </c>
      <c r="Q165" s="85" t="str">
        <f t="shared" si="136"/>
        <v/>
      </c>
      <c r="R165" s="87" t="str">
        <f>IF(OR($E165="",$E165=0),"",SUMIF($C$3:$C$52,$B165,R$3:R$52))</f>
        <v/>
      </c>
      <c r="S165" s="87" t="str">
        <f>IF(OR($E165="",$E165=0),"",SUMIF($C$3:$C$52,$B165,S$3:S$52))</f>
        <v/>
      </c>
      <c r="T165" s="87" t="str">
        <f>IF(OR($E165="",$E165=0),"",SUMIF($C$3:$C$52,$B165,T$3:T$52))</f>
        <v/>
      </c>
      <c r="U165" s="85" t="str">
        <f t="shared" si="137"/>
        <v/>
      </c>
      <c r="V165" s="87" t="str">
        <f t="shared" ref="V165:V176" si="146">IF(OR(M165="",M165=0),"",U165/M165)</f>
        <v/>
      </c>
      <c r="Z165" s="402">
        <f>Z162+1</f>
        <v>16</v>
      </c>
      <c r="AA165" s="402" t="str">
        <f>IF(IBRF!H26="","",IBRF!H26)</f>
        <v/>
      </c>
      <c r="AB165" s="70" t="s">
        <v>215</v>
      </c>
      <c r="AC165" s="70" t="str">
        <f>IF(OR($AD165="",$AD165=0),"",SUMIF($AB$3:$AB$52,$AA165,AC$3:AC$52))</f>
        <v/>
      </c>
      <c r="AD165" s="70" t="str">
        <f>IF($AA165="","",COUNTIF(AB$3:AB$52,$AA165))</f>
        <v/>
      </c>
      <c r="AE165" s="70" t="str">
        <f t="shared" ref="AE165:AS165" si="147">IF(OR($AD165="",$AD165=0),"",SUMIF($AB$3:$AB$52,$AA165,AE$3:AE$52))</f>
        <v/>
      </c>
      <c r="AF165" s="87" t="str">
        <f t="shared" si="147"/>
        <v/>
      </c>
      <c r="AG165" s="87" t="str">
        <f t="shared" si="147"/>
        <v/>
      </c>
      <c r="AH165" s="85" t="str">
        <f t="shared" si="147"/>
        <v/>
      </c>
      <c r="AI165" s="87" t="str">
        <f t="shared" si="147"/>
        <v/>
      </c>
      <c r="AJ165" s="87" t="str">
        <f t="shared" si="147"/>
        <v/>
      </c>
      <c r="AK165" s="87" t="str">
        <f t="shared" si="147"/>
        <v/>
      </c>
      <c r="AL165" s="70" t="str">
        <f t="shared" si="147"/>
        <v/>
      </c>
      <c r="AM165" s="70" t="str">
        <f t="shared" si="147"/>
        <v/>
      </c>
      <c r="AN165" s="87" t="str">
        <f t="shared" si="147"/>
        <v/>
      </c>
      <c r="AO165" s="87" t="str">
        <f t="shared" si="147"/>
        <v/>
      </c>
      <c r="AP165" s="85" t="str">
        <f t="shared" si="139"/>
        <v/>
      </c>
      <c r="AQ165" s="87" t="str">
        <f t="shared" si="147"/>
        <v/>
      </c>
      <c r="AR165" s="87" t="str">
        <f t="shared" si="147"/>
        <v/>
      </c>
      <c r="AS165" s="87" t="str">
        <f t="shared" si="147"/>
        <v/>
      </c>
      <c r="AT165" s="85" t="str">
        <f t="shared" si="140"/>
        <v/>
      </c>
      <c r="AU165" s="87" t="str">
        <f t="shared" ref="AU165:AU176" si="148">IF(OR(AL165="",AL165=0),"",AT165/AL165)</f>
        <v/>
      </c>
    </row>
    <row r="166" spans="1:47">
      <c r="A166" s="402"/>
      <c r="B166" s="703"/>
      <c r="C166" s="70" t="s">
        <v>218</v>
      </c>
      <c r="D166" s="70" t="str">
        <f>IF(OR($E166="",$E166=0),"",SUMIF($C$62:$C$111,$B165,D$62:D$111))</f>
        <v/>
      </c>
      <c r="E166" s="70" t="str">
        <f>IF($B165="","",COUNTIF(C$62:C$111,$B165))</f>
        <v/>
      </c>
      <c r="F166" s="70" t="str">
        <f t="shared" ref="F166:T166" si="149">IF(OR($E166="",$E166=0),"",SUMIF($C$62:$C$111,$B165,F$62:F$111))</f>
        <v/>
      </c>
      <c r="G166" s="87" t="str">
        <f t="shared" si="149"/>
        <v/>
      </c>
      <c r="H166" s="87" t="str">
        <f t="shared" si="149"/>
        <v/>
      </c>
      <c r="I166" s="85" t="str">
        <f t="shared" si="149"/>
        <v/>
      </c>
      <c r="J166" s="87" t="str">
        <f t="shared" si="149"/>
        <v/>
      </c>
      <c r="K166" s="87" t="str">
        <f t="shared" si="149"/>
        <v/>
      </c>
      <c r="L166" s="87" t="str">
        <f t="shared" si="149"/>
        <v/>
      </c>
      <c r="M166" s="70" t="str">
        <f t="shared" si="149"/>
        <v/>
      </c>
      <c r="N166" s="70" t="str">
        <f t="shared" si="149"/>
        <v/>
      </c>
      <c r="O166" s="87" t="str">
        <f t="shared" si="149"/>
        <v/>
      </c>
      <c r="P166" s="87" t="str">
        <f t="shared" si="149"/>
        <v/>
      </c>
      <c r="Q166" s="85" t="str">
        <f t="shared" si="136"/>
        <v/>
      </c>
      <c r="R166" s="87" t="str">
        <f t="shared" si="149"/>
        <v/>
      </c>
      <c r="S166" s="87" t="str">
        <f t="shared" si="149"/>
        <v/>
      </c>
      <c r="T166" s="87" t="str">
        <f t="shared" si="149"/>
        <v/>
      </c>
      <c r="U166" s="85" t="str">
        <f t="shared" si="137"/>
        <v/>
      </c>
      <c r="V166" s="87" t="str">
        <f t="shared" si="146"/>
        <v/>
      </c>
      <c r="Z166" s="402"/>
      <c r="AA166" s="402"/>
      <c r="AB166" s="70" t="s">
        <v>218</v>
      </c>
      <c r="AC166" s="70" t="str">
        <f>IF(OR($AD166="",$AD166=0),"",SUMIF($AB$62:$AB$111,$AA165,AC$62:AC$111))</f>
        <v/>
      </c>
      <c r="AD166" s="70" t="str">
        <f>IF($AA165="","",COUNTIF(AB$62:AB$111,$AA165))</f>
        <v/>
      </c>
      <c r="AE166" s="70" t="str">
        <f t="shared" ref="AE166:AO166" si="150">IF(OR($AD166="",$AD166=0),"",SUMIF($AB$62:$AB$111,$AA165,AE$62:AE$111))</f>
        <v/>
      </c>
      <c r="AF166" s="87" t="str">
        <f t="shared" si="150"/>
        <v/>
      </c>
      <c r="AG166" s="87" t="str">
        <f t="shared" si="150"/>
        <v/>
      </c>
      <c r="AH166" s="85" t="str">
        <f t="shared" si="150"/>
        <v/>
      </c>
      <c r="AI166" s="87" t="str">
        <f t="shared" si="150"/>
        <v/>
      </c>
      <c r="AJ166" s="87" t="str">
        <f t="shared" si="150"/>
        <v/>
      </c>
      <c r="AK166" s="87" t="str">
        <f t="shared" si="150"/>
        <v/>
      </c>
      <c r="AL166" s="70" t="str">
        <f t="shared" si="150"/>
        <v/>
      </c>
      <c r="AM166" s="70" t="str">
        <f t="shared" si="150"/>
        <v/>
      </c>
      <c r="AN166" s="87" t="str">
        <f t="shared" si="150"/>
        <v/>
      </c>
      <c r="AO166" s="87" t="str">
        <f t="shared" si="150"/>
        <v/>
      </c>
      <c r="AP166" s="85" t="str">
        <f t="shared" si="139"/>
        <v/>
      </c>
      <c r="AQ166" s="87" t="str">
        <f>IF(OR($AD166="",$AD166=0),"",SUMIF($AB$62:$AB$111,$AA165,AQ$62:AQ$111))</f>
        <v/>
      </c>
      <c r="AR166" s="87" t="str">
        <f>IF(OR($AD166="",$AD166=0),"",SUMIF($AB$62:$AB$111,$AA165,AR$62:AR$111))</f>
        <v/>
      </c>
      <c r="AS166" s="87" t="str">
        <f>IF(OR($AD166="",$AD166=0),"",SUMIF($AB$62:$AB$111,$AA165,AS$62:AS$111))</f>
        <v/>
      </c>
      <c r="AT166" s="85" t="str">
        <f t="shared" si="140"/>
        <v/>
      </c>
      <c r="AU166" s="87" t="str">
        <f t="shared" si="148"/>
        <v/>
      </c>
    </row>
    <row r="167" spans="1:47">
      <c r="A167" s="402"/>
      <c r="B167" s="703"/>
      <c r="C167" s="74" t="s">
        <v>225</v>
      </c>
      <c r="D167" s="74" t="str">
        <f>IF($B165="","",SUM(D165:D166))</f>
        <v/>
      </c>
      <c r="E167" s="74" t="str">
        <f>IF($B165="","",SUM(E165:E166))</f>
        <v/>
      </c>
      <c r="F167" s="74" t="str">
        <f>IF($B165="","",SUM(F165:F166))</f>
        <v/>
      </c>
      <c r="G167" s="86" t="str">
        <f t="shared" ref="G167:L167" si="151">IF($B165="","",SUM(G165,G166))</f>
        <v/>
      </c>
      <c r="H167" s="86" t="str">
        <f t="shared" si="151"/>
        <v/>
      </c>
      <c r="I167" s="89" t="str">
        <f t="shared" si="151"/>
        <v/>
      </c>
      <c r="J167" s="86" t="str">
        <f t="shared" si="151"/>
        <v/>
      </c>
      <c r="K167" s="86" t="str">
        <f t="shared" si="151"/>
        <v/>
      </c>
      <c r="L167" s="86" t="str">
        <f t="shared" si="151"/>
        <v/>
      </c>
      <c r="M167" s="74" t="str">
        <f>IF($B165="","",SUM(M165:M166))</f>
        <v/>
      </c>
      <c r="N167" s="74" t="str">
        <f>IF($B165="","",SUM(N165:N166))</f>
        <v/>
      </c>
      <c r="O167" s="86" t="str">
        <f>IF($B165="","",SUM(O165,O166))</f>
        <v/>
      </c>
      <c r="P167" s="86" t="str">
        <f>IF($B165="","",SUM(P165,P166))</f>
        <v/>
      </c>
      <c r="Q167" s="89" t="str">
        <f t="shared" si="136"/>
        <v/>
      </c>
      <c r="R167" s="86" t="str">
        <f>IF($B165="","",SUM(R165,R166))</f>
        <v/>
      </c>
      <c r="S167" s="86" t="str">
        <f>IF($B165="","",SUM(S165,S166))</f>
        <v/>
      </c>
      <c r="T167" s="86" t="str">
        <f>IF($B165="","",SUM(T165,T166))</f>
        <v/>
      </c>
      <c r="U167" s="89" t="str">
        <f t="shared" si="137"/>
        <v/>
      </c>
      <c r="V167" s="86" t="str">
        <f t="shared" si="146"/>
        <v/>
      </c>
      <c r="Z167" s="402"/>
      <c r="AA167" s="402"/>
      <c r="AB167" s="74" t="s">
        <v>225</v>
      </c>
      <c r="AC167" s="74" t="str">
        <f>IF($AA165="","",SUM(AC165:AC166))</f>
        <v/>
      </c>
      <c r="AD167" s="74" t="str">
        <f t="shared" ref="AD167:AO167" si="152">IF($AA165="","",SUM(AD165,AD166))</f>
        <v/>
      </c>
      <c r="AE167" s="74" t="str">
        <f t="shared" si="152"/>
        <v/>
      </c>
      <c r="AF167" s="86" t="str">
        <f t="shared" si="152"/>
        <v/>
      </c>
      <c r="AG167" s="86" t="str">
        <f t="shared" si="152"/>
        <v/>
      </c>
      <c r="AH167" s="89" t="str">
        <f t="shared" si="152"/>
        <v/>
      </c>
      <c r="AI167" s="86" t="str">
        <f t="shared" si="152"/>
        <v/>
      </c>
      <c r="AJ167" s="86" t="str">
        <f t="shared" si="152"/>
        <v/>
      </c>
      <c r="AK167" s="86" t="str">
        <f t="shared" si="152"/>
        <v/>
      </c>
      <c r="AL167" s="74" t="str">
        <f t="shared" si="152"/>
        <v/>
      </c>
      <c r="AM167" s="74" t="str">
        <f t="shared" si="152"/>
        <v/>
      </c>
      <c r="AN167" s="86" t="str">
        <f t="shared" si="152"/>
        <v/>
      </c>
      <c r="AO167" s="86" t="str">
        <f t="shared" si="152"/>
        <v/>
      </c>
      <c r="AP167" s="89" t="str">
        <f t="shared" si="139"/>
        <v/>
      </c>
      <c r="AQ167" s="86" t="str">
        <f>IF($AA165="","",SUM(AQ165,AQ166))</f>
        <v/>
      </c>
      <c r="AR167" s="86" t="str">
        <f>IF($AA165="","",SUM(AR165,AR166))</f>
        <v/>
      </c>
      <c r="AS167" s="86" t="str">
        <f>IF($AA165="","",SUM(AS165,AS166))</f>
        <v/>
      </c>
      <c r="AT167" s="89" t="str">
        <f t="shared" si="140"/>
        <v/>
      </c>
      <c r="AU167" s="86" t="str">
        <f t="shared" si="148"/>
        <v/>
      </c>
    </row>
    <row r="168" spans="1:47">
      <c r="A168" s="402">
        <f>A165+1</f>
        <v>17</v>
      </c>
      <c r="B168" s="703" t="str">
        <f>IF(IBRF!B27="","",IBRF!B27)</f>
        <v/>
      </c>
      <c r="C168" s="70" t="s">
        <v>215</v>
      </c>
      <c r="D168" s="70" t="str">
        <f>IF(OR($E168="",$E168=0),"",SUMIF($C$3:$C$52,$B168,D$3:D$52))</f>
        <v/>
      </c>
      <c r="E168" s="70" t="str">
        <f>IF($B168="","",COUNTIF(C$3:C$52,$B168))</f>
        <v/>
      </c>
      <c r="F168" s="70" t="str">
        <f t="shared" ref="F168:P168" si="153">IF(OR($E168="",$E168=0),"",SUMIF($C$3:$C$52,$B168,F$3:F$52))</f>
        <v/>
      </c>
      <c r="G168" s="87" t="str">
        <f t="shared" si="153"/>
        <v/>
      </c>
      <c r="H168" s="87" t="str">
        <f t="shared" si="153"/>
        <v/>
      </c>
      <c r="I168" s="85" t="str">
        <f t="shared" si="153"/>
        <v/>
      </c>
      <c r="J168" s="87" t="str">
        <f t="shared" si="153"/>
        <v/>
      </c>
      <c r="K168" s="87" t="str">
        <f t="shared" si="153"/>
        <v/>
      </c>
      <c r="L168" s="87" t="str">
        <f t="shared" si="153"/>
        <v/>
      </c>
      <c r="M168" s="70" t="str">
        <f t="shared" si="153"/>
        <v/>
      </c>
      <c r="N168" s="70" t="str">
        <f t="shared" si="153"/>
        <v/>
      </c>
      <c r="O168" s="87" t="str">
        <f t="shared" si="153"/>
        <v/>
      </c>
      <c r="P168" s="87" t="str">
        <f t="shared" si="153"/>
        <v/>
      </c>
      <c r="Q168" s="85" t="str">
        <f t="shared" si="136"/>
        <v/>
      </c>
      <c r="R168" s="87" t="str">
        <f>IF(OR($E168="",$E168=0),"",SUMIF($C$3:$C$52,$B168,R$3:R$52))</f>
        <v/>
      </c>
      <c r="S168" s="87" t="str">
        <f>IF(OR($E168="",$E168=0),"",SUMIF($C$3:$C$52,$B168,S$3:S$52))</f>
        <v/>
      </c>
      <c r="T168" s="87" t="str">
        <f>IF(OR($E168="",$E168=0),"",SUMIF($C$3:$C$52,$B168,T$3:T$52))</f>
        <v/>
      </c>
      <c r="U168" s="85" t="str">
        <f t="shared" si="137"/>
        <v/>
      </c>
      <c r="V168" s="87" t="str">
        <f t="shared" si="146"/>
        <v/>
      </c>
      <c r="Z168" s="402">
        <f>Z165+1</f>
        <v>17</v>
      </c>
      <c r="AA168" s="402" t="str">
        <f>IF(IBRF!H27="","",IBRF!H27)</f>
        <v/>
      </c>
      <c r="AB168" s="70" t="s">
        <v>215</v>
      </c>
      <c r="AC168" s="70" t="str">
        <f>IF(OR($AD168="",$AD168=0),"",SUMIF($AB$3:$AB$52,$AA168,AC$3:AC$52))</f>
        <v/>
      </c>
      <c r="AD168" s="70" t="str">
        <f>IF($AA168="","",COUNTIF(AB$3:AB$52,$AA168))</f>
        <v/>
      </c>
      <c r="AE168" s="70" t="str">
        <f t="shared" ref="AE168:AS168" si="154">IF(OR($AD168="",$AD168=0),"",SUMIF($AB$3:$AB$52,$AA168,AE$3:AE$52))</f>
        <v/>
      </c>
      <c r="AF168" s="87" t="str">
        <f t="shared" si="154"/>
        <v/>
      </c>
      <c r="AG168" s="87" t="str">
        <f t="shared" si="154"/>
        <v/>
      </c>
      <c r="AH168" s="85" t="str">
        <f t="shared" si="154"/>
        <v/>
      </c>
      <c r="AI168" s="87" t="str">
        <f t="shared" si="154"/>
        <v/>
      </c>
      <c r="AJ168" s="87" t="str">
        <f t="shared" si="154"/>
        <v/>
      </c>
      <c r="AK168" s="87" t="str">
        <f t="shared" si="154"/>
        <v/>
      </c>
      <c r="AL168" s="70" t="str">
        <f t="shared" si="154"/>
        <v/>
      </c>
      <c r="AM168" s="70" t="str">
        <f t="shared" si="154"/>
        <v/>
      </c>
      <c r="AN168" s="87" t="str">
        <f t="shared" si="154"/>
        <v/>
      </c>
      <c r="AO168" s="87" t="str">
        <f t="shared" si="154"/>
        <v/>
      </c>
      <c r="AP168" s="85" t="str">
        <f t="shared" si="139"/>
        <v/>
      </c>
      <c r="AQ168" s="87" t="str">
        <f t="shared" si="154"/>
        <v/>
      </c>
      <c r="AR168" s="87" t="str">
        <f t="shared" si="154"/>
        <v/>
      </c>
      <c r="AS168" s="87" t="str">
        <f t="shared" si="154"/>
        <v/>
      </c>
      <c r="AT168" s="85" t="str">
        <f t="shared" si="140"/>
        <v/>
      </c>
      <c r="AU168" s="87" t="str">
        <f t="shared" si="148"/>
        <v/>
      </c>
    </row>
    <row r="169" spans="1:47">
      <c r="A169" s="402"/>
      <c r="B169" s="703"/>
      <c r="C169" s="70" t="s">
        <v>218</v>
      </c>
      <c r="D169" s="70" t="str">
        <f>IF(OR($E169="",$E169=0),"",SUMIF($C$62:$C$111,$B168,D$62:D$111))</f>
        <v/>
      </c>
      <c r="E169" s="70" t="str">
        <f>IF($B168="","",COUNTIF(C$62:C$111,$B168))</f>
        <v/>
      </c>
      <c r="F169" s="70" t="str">
        <f t="shared" ref="F169:T169" si="155">IF(OR($E169="",$E169=0),"",SUMIF($C$62:$C$111,$B168,F$62:F$111))</f>
        <v/>
      </c>
      <c r="G169" s="87" t="str">
        <f t="shared" si="155"/>
        <v/>
      </c>
      <c r="H169" s="87" t="str">
        <f t="shared" si="155"/>
        <v/>
      </c>
      <c r="I169" s="85" t="str">
        <f t="shared" si="155"/>
        <v/>
      </c>
      <c r="J169" s="87" t="str">
        <f t="shared" si="155"/>
        <v/>
      </c>
      <c r="K169" s="87" t="str">
        <f t="shared" si="155"/>
        <v/>
      </c>
      <c r="L169" s="87" t="str">
        <f t="shared" si="155"/>
        <v/>
      </c>
      <c r="M169" s="70" t="str">
        <f t="shared" si="155"/>
        <v/>
      </c>
      <c r="N169" s="70" t="str">
        <f t="shared" si="155"/>
        <v/>
      </c>
      <c r="O169" s="87" t="str">
        <f t="shared" si="155"/>
        <v/>
      </c>
      <c r="P169" s="87" t="str">
        <f t="shared" si="155"/>
        <v/>
      </c>
      <c r="Q169" s="85" t="str">
        <f t="shared" si="136"/>
        <v/>
      </c>
      <c r="R169" s="87" t="str">
        <f t="shared" si="155"/>
        <v/>
      </c>
      <c r="S169" s="87" t="str">
        <f t="shared" si="155"/>
        <v/>
      </c>
      <c r="T169" s="87" t="str">
        <f t="shared" si="155"/>
        <v/>
      </c>
      <c r="U169" s="85" t="str">
        <f t="shared" si="137"/>
        <v/>
      </c>
      <c r="V169" s="87" t="str">
        <f t="shared" si="146"/>
        <v/>
      </c>
      <c r="Z169" s="402"/>
      <c r="AA169" s="402"/>
      <c r="AB169" s="70" t="s">
        <v>218</v>
      </c>
      <c r="AC169" s="70" t="str">
        <f>IF(OR($AD169="",$AD169=0),"",SUMIF($AB$62:$AB$111,$AA168,AC$62:AC$111))</f>
        <v/>
      </c>
      <c r="AD169" s="70" t="str">
        <f>IF($AA168="","",COUNTIF(AB$62:AB$111,$AA168))</f>
        <v/>
      </c>
      <c r="AE169" s="70" t="str">
        <f t="shared" ref="AE169:AO169" si="156">IF(OR($AD169="",$AD169=0),"",SUMIF($AB$62:$AB$111,$AA168,AE$62:AE$111))</f>
        <v/>
      </c>
      <c r="AF169" s="87" t="str">
        <f t="shared" si="156"/>
        <v/>
      </c>
      <c r="AG169" s="87" t="str">
        <f t="shared" si="156"/>
        <v/>
      </c>
      <c r="AH169" s="85" t="str">
        <f t="shared" si="156"/>
        <v/>
      </c>
      <c r="AI169" s="87" t="str">
        <f t="shared" si="156"/>
        <v/>
      </c>
      <c r="AJ169" s="87" t="str">
        <f t="shared" si="156"/>
        <v/>
      </c>
      <c r="AK169" s="87" t="str">
        <f t="shared" si="156"/>
        <v/>
      </c>
      <c r="AL169" s="70" t="str">
        <f t="shared" si="156"/>
        <v/>
      </c>
      <c r="AM169" s="70" t="str">
        <f t="shared" si="156"/>
        <v/>
      </c>
      <c r="AN169" s="87" t="str">
        <f t="shared" si="156"/>
        <v/>
      </c>
      <c r="AO169" s="87" t="str">
        <f t="shared" si="156"/>
        <v/>
      </c>
      <c r="AP169" s="85" t="str">
        <f t="shared" si="139"/>
        <v/>
      </c>
      <c r="AQ169" s="87" t="str">
        <f>IF(OR($AD169="",$AD169=0),"",SUMIF($AB$62:$AB$111,$AA168,AQ$62:AQ$111))</f>
        <v/>
      </c>
      <c r="AR169" s="87" t="str">
        <f>IF(OR($AD169="",$AD169=0),"",SUMIF($AB$62:$AB$111,$AA168,AR$62:AR$111))</f>
        <v/>
      </c>
      <c r="AS169" s="87" t="str">
        <f>IF(OR($AD169="",$AD169=0),"",SUMIF($AB$62:$AB$111,$AA168,AS$62:AS$111))</f>
        <v/>
      </c>
      <c r="AT169" s="85" t="str">
        <f t="shared" si="140"/>
        <v/>
      </c>
      <c r="AU169" s="87" t="str">
        <f t="shared" si="148"/>
        <v/>
      </c>
    </row>
    <row r="170" spans="1:47">
      <c r="A170" s="402"/>
      <c r="B170" s="703"/>
      <c r="C170" s="74" t="s">
        <v>225</v>
      </c>
      <c r="D170" s="74" t="str">
        <f>IF($B168="","",SUM(D168:D169))</f>
        <v/>
      </c>
      <c r="E170" s="74" t="str">
        <f>IF($B168="","",SUM(E168:E169))</f>
        <v/>
      </c>
      <c r="F170" s="74" t="str">
        <f>IF($B168="","",SUM(F168:F169))</f>
        <v/>
      </c>
      <c r="G170" s="86" t="str">
        <f t="shared" ref="G170:L170" si="157">IF($B168="","",SUM(G168,G169))</f>
        <v/>
      </c>
      <c r="H170" s="86" t="str">
        <f t="shared" si="157"/>
        <v/>
      </c>
      <c r="I170" s="89" t="str">
        <f t="shared" si="157"/>
        <v/>
      </c>
      <c r="J170" s="86" t="str">
        <f t="shared" si="157"/>
        <v/>
      </c>
      <c r="K170" s="86" t="str">
        <f t="shared" si="157"/>
        <v/>
      </c>
      <c r="L170" s="86" t="str">
        <f t="shared" si="157"/>
        <v/>
      </c>
      <c r="M170" s="74" t="str">
        <f>IF($B168="","",SUM(M168:M169))</f>
        <v/>
      </c>
      <c r="N170" s="74" t="str">
        <f>IF($B168="","",SUM(N168:N169))</f>
        <v/>
      </c>
      <c r="O170" s="86" t="str">
        <f>IF($B168="","",SUM(O168,O169))</f>
        <v/>
      </c>
      <c r="P170" s="86" t="str">
        <f>IF($B168="","",SUM(P168,P169))</f>
        <v/>
      </c>
      <c r="Q170" s="89" t="str">
        <f t="shared" si="136"/>
        <v/>
      </c>
      <c r="R170" s="86" t="str">
        <f>IF($B168="","",SUM(R168,R169))</f>
        <v/>
      </c>
      <c r="S170" s="86" t="str">
        <f>IF($B168="","",SUM(S168,S169))</f>
        <v/>
      </c>
      <c r="T170" s="86" t="str">
        <f>IF($B168="","",SUM(T168,T169))</f>
        <v/>
      </c>
      <c r="U170" s="89" t="str">
        <f t="shared" si="137"/>
        <v/>
      </c>
      <c r="V170" s="86" t="str">
        <f t="shared" si="146"/>
        <v/>
      </c>
      <c r="Z170" s="402"/>
      <c r="AA170" s="402"/>
      <c r="AB170" s="74" t="s">
        <v>225</v>
      </c>
      <c r="AC170" s="74" t="str">
        <f>IF($AA168="","",SUM(AC168:AC169))</f>
        <v/>
      </c>
      <c r="AD170" s="74" t="str">
        <f t="shared" ref="AD170:AO170" si="158">IF($AA168="","",SUM(AD168,AD169))</f>
        <v/>
      </c>
      <c r="AE170" s="74" t="str">
        <f t="shared" si="158"/>
        <v/>
      </c>
      <c r="AF170" s="86" t="str">
        <f t="shared" si="158"/>
        <v/>
      </c>
      <c r="AG170" s="86" t="str">
        <f t="shared" si="158"/>
        <v/>
      </c>
      <c r="AH170" s="89" t="str">
        <f t="shared" si="158"/>
        <v/>
      </c>
      <c r="AI170" s="86" t="str">
        <f t="shared" si="158"/>
        <v/>
      </c>
      <c r="AJ170" s="86" t="str">
        <f t="shared" si="158"/>
        <v/>
      </c>
      <c r="AK170" s="86" t="str">
        <f t="shared" si="158"/>
        <v/>
      </c>
      <c r="AL170" s="74" t="str">
        <f t="shared" si="158"/>
        <v/>
      </c>
      <c r="AM170" s="74" t="str">
        <f t="shared" si="158"/>
        <v/>
      </c>
      <c r="AN170" s="86" t="str">
        <f t="shared" si="158"/>
        <v/>
      </c>
      <c r="AO170" s="86" t="str">
        <f t="shared" si="158"/>
        <v/>
      </c>
      <c r="AP170" s="89" t="str">
        <f t="shared" si="139"/>
        <v/>
      </c>
      <c r="AQ170" s="86" t="str">
        <f>IF($AA168="","",SUM(AQ168,AQ169))</f>
        <v/>
      </c>
      <c r="AR170" s="86" t="str">
        <f>IF($AA168="","",SUM(AR168,AR169))</f>
        <v/>
      </c>
      <c r="AS170" s="86" t="str">
        <f>IF($AA168="","",SUM(AS168,AS169))</f>
        <v/>
      </c>
      <c r="AT170" s="89" t="str">
        <f t="shared" si="140"/>
        <v/>
      </c>
      <c r="AU170" s="86" t="str">
        <f t="shared" si="148"/>
        <v/>
      </c>
    </row>
    <row r="171" spans="1:47">
      <c r="A171" s="402">
        <f>A168+1</f>
        <v>18</v>
      </c>
      <c r="B171" s="703" t="str">
        <f>IF(IBRF!B28="","",IBRF!B28)</f>
        <v/>
      </c>
      <c r="C171" s="70" t="s">
        <v>215</v>
      </c>
      <c r="D171" s="70" t="str">
        <f>IF(OR($E171="",$E171=0),"",SUMIF($C$3:$C$52,$B171,D$3:D$52))</f>
        <v/>
      </c>
      <c r="E171" s="70" t="str">
        <f>IF($B171="","",COUNTIF(C$3:C$52,$B171))</f>
        <v/>
      </c>
      <c r="F171" s="70" t="str">
        <f t="shared" ref="F171:P171" si="159">IF(OR($E171="",$E171=0),"",SUMIF($C$3:$C$52,$B171,F$3:F$52))</f>
        <v/>
      </c>
      <c r="G171" s="87" t="str">
        <f t="shared" si="159"/>
        <v/>
      </c>
      <c r="H171" s="87" t="str">
        <f t="shared" si="159"/>
        <v/>
      </c>
      <c r="I171" s="85" t="str">
        <f t="shared" si="159"/>
        <v/>
      </c>
      <c r="J171" s="87" t="str">
        <f t="shared" si="159"/>
        <v/>
      </c>
      <c r="K171" s="87" t="str">
        <f t="shared" si="159"/>
        <v/>
      </c>
      <c r="L171" s="87" t="str">
        <f t="shared" si="159"/>
        <v/>
      </c>
      <c r="M171" s="70" t="str">
        <f t="shared" si="159"/>
        <v/>
      </c>
      <c r="N171" s="70" t="str">
        <f t="shared" si="159"/>
        <v/>
      </c>
      <c r="O171" s="87" t="str">
        <f t="shared" si="159"/>
        <v/>
      </c>
      <c r="P171" s="87" t="str">
        <f t="shared" si="159"/>
        <v/>
      </c>
      <c r="Q171" s="85" t="str">
        <f t="shared" si="136"/>
        <v/>
      </c>
      <c r="R171" s="87" t="str">
        <f>IF(OR($E171="",$E171=0),"",SUMIF($C$3:$C$52,$B171,R$3:R$52))</f>
        <v/>
      </c>
      <c r="S171" s="87" t="str">
        <f>IF(OR($E171="",$E171=0),"",SUMIF($C$3:$C$52,$B171,S$3:S$52))</f>
        <v/>
      </c>
      <c r="T171" s="87" t="str">
        <f>IF(OR($E171="",$E171=0),"",SUMIF($C$3:$C$52,$B171,T$3:T$52))</f>
        <v/>
      </c>
      <c r="U171" s="85" t="str">
        <f t="shared" si="137"/>
        <v/>
      </c>
      <c r="V171" s="87" t="str">
        <f t="shared" si="146"/>
        <v/>
      </c>
      <c r="Z171" s="402">
        <f>Z168+1</f>
        <v>18</v>
      </c>
      <c r="AA171" s="402" t="str">
        <f>IF(IBRF!H28="","",IBRF!H28)</f>
        <v/>
      </c>
      <c r="AB171" s="70" t="s">
        <v>215</v>
      </c>
      <c r="AC171" s="70" t="str">
        <f>IF(OR($AD171="",$AD171=0),"",SUMIF($AB$3:$AB$52,$AA171,AC$3:AC$52))</f>
        <v/>
      </c>
      <c r="AD171" s="70" t="str">
        <f>IF($AA171="","",COUNTIF(AB$3:AB$52,$AA171))</f>
        <v/>
      </c>
      <c r="AE171" s="70" t="str">
        <f t="shared" ref="AE171:AS171" si="160">IF(OR($AD171="",$AD171=0),"",SUMIF($AB$3:$AB$52,$AA171,AE$3:AE$52))</f>
        <v/>
      </c>
      <c r="AF171" s="87" t="str">
        <f t="shared" si="160"/>
        <v/>
      </c>
      <c r="AG171" s="87" t="str">
        <f t="shared" si="160"/>
        <v/>
      </c>
      <c r="AH171" s="85" t="str">
        <f t="shared" si="160"/>
        <v/>
      </c>
      <c r="AI171" s="87" t="str">
        <f t="shared" si="160"/>
        <v/>
      </c>
      <c r="AJ171" s="87" t="str">
        <f t="shared" si="160"/>
        <v/>
      </c>
      <c r="AK171" s="87" t="str">
        <f t="shared" si="160"/>
        <v/>
      </c>
      <c r="AL171" s="70" t="str">
        <f t="shared" si="160"/>
        <v/>
      </c>
      <c r="AM171" s="70" t="str">
        <f t="shared" si="160"/>
        <v/>
      </c>
      <c r="AN171" s="87" t="str">
        <f t="shared" si="160"/>
        <v/>
      </c>
      <c r="AO171" s="87" t="str">
        <f t="shared" si="160"/>
        <v/>
      </c>
      <c r="AP171" s="85" t="str">
        <f t="shared" si="139"/>
        <v/>
      </c>
      <c r="AQ171" s="87" t="str">
        <f t="shared" si="160"/>
        <v/>
      </c>
      <c r="AR171" s="87" t="str">
        <f t="shared" si="160"/>
        <v/>
      </c>
      <c r="AS171" s="87" t="str">
        <f t="shared" si="160"/>
        <v/>
      </c>
      <c r="AT171" s="85" t="str">
        <f t="shared" si="140"/>
        <v/>
      </c>
      <c r="AU171" s="87" t="str">
        <f t="shared" si="148"/>
        <v/>
      </c>
    </row>
    <row r="172" spans="1:47">
      <c r="A172" s="402"/>
      <c r="B172" s="703"/>
      <c r="C172" s="70" t="s">
        <v>218</v>
      </c>
      <c r="D172" s="70" t="str">
        <f>IF(OR($E172="",$E172=0),"",SUMIF($C$62:$C$111,$B171,D$62:D$111))</f>
        <v/>
      </c>
      <c r="E172" s="70" t="str">
        <f>IF($B171="","",COUNTIF(C$62:C$111,$B171))</f>
        <v/>
      </c>
      <c r="F172" s="70" t="str">
        <f t="shared" ref="F172:T172" si="161">IF(OR($E172="",$E172=0),"",SUMIF($C$62:$C$111,$B171,F$62:F$111))</f>
        <v/>
      </c>
      <c r="G172" s="87" t="str">
        <f t="shared" si="161"/>
        <v/>
      </c>
      <c r="H172" s="87" t="str">
        <f t="shared" si="161"/>
        <v/>
      </c>
      <c r="I172" s="85" t="str">
        <f t="shared" si="161"/>
        <v/>
      </c>
      <c r="J172" s="87" t="str">
        <f t="shared" si="161"/>
        <v/>
      </c>
      <c r="K172" s="87" t="str">
        <f t="shared" si="161"/>
        <v/>
      </c>
      <c r="L172" s="87" t="str">
        <f t="shared" si="161"/>
        <v/>
      </c>
      <c r="M172" s="70" t="str">
        <f t="shared" si="161"/>
        <v/>
      </c>
      <c r="N172" s="70" t="str">
        <f t="shared" si="161"/>
        <v/>
      </c>
      <c r="O172" s="87" t="str">
        <f t="shared" si="161"/>
        <v/>
      </c>
      <c r="P172" s="87" t="str">
        <f t="shared" si="161"/>
        <v/>
      </c>
      <c r="Q172" s="85" t="str">
        <f t="shared" si="136"/>
        <v/>
      </c>
      <c r="R172" s="87" t="str">
        <f t="shared" si="161"/>
        <v/>
      </c>
      <c r="S172" s="87" t="str">
        <f t="shared" si="161"/>
        <v/>
      </c>
      <c r="T172" s="87" t="str">
        <f t="shared" si="161"/>
        <v/>
      </c>
      <c r="U172" s="85" t="str">
        <f t="shared" si="137"/>
        <v/>
      </c>
      <c r="V172" s="87" t="str">
        <f t="shared" si="146"/>
        <v/>
      </c>
      <c r="Z172" s="402"/>
      <c r="AA172" s="402"/>
      <c r="AB172" s="70" t="s">
        <v>218</v>
      </c>
      <c r="AC172" s="70" t="str">
        <f>IF(OR($AD172="",$AD172=0),"",SUMIF($AB$62:$AB$111,$AA171,AC$62:AC$111))</f>
        <v/>
      </c>
      <c r="AD172" s="70" t="str">
        <f>IF($AA171="","",COUNTIF(AB$62:AB$111,$AA171))</f>
        <v/>
      </c>
      <c r="AE172" s="70" t="str">
        <f t="shared" ref="AE172:AO172" si="162">IF(OR($AD172="",$AD172=0),"",SUMIF($AB$62:$AB$111,$AA171,AE$62:AE$111))</f>
        <v/>
      </c>
      <c r="AF172" s="87" t="str">
        <f t="shared" si="162"/>
        <v/>
      </c>
      <c r="AG172" s="87" t="str">
        <f t="shared" si="162"/>
        <v/>
      </c>
      <c r="AH172" s="85" t="str">
        <f t="shared" si="162"/>
        <v/>
      </c>
      <c r="AI172" s="87" t="str">
        <f t="shared" si="162"/>
        <v/>
      </c>
      <c r="AJ172" s="87" t="str">
        <f t="shared" si="162"/>
        <v/>
      </c>
      <c r="AK172" s="87" t="str">
        <f t="shared" si="162"/>
        <v/>
      </c>
      <c r="AL172" s="70" t="str">
        <f t="shared" si="162"/>
        <v/>
      </c>
      <c r="AM172" s="70" t="str">
        <f t="shared" si="162"/>
        <v/>
      </c>
      <c r="AN172" s="87" t="str">
        <f t="shared" si="162"/>
        <v/>
      </c>
      <c r="AO172" s="87" t="str">
        <f t="shared" si="162"/>
        <v/>
      </c>
      <c r="AP172" s="85" t="str">
        <f t="shared" si="139"/>
        <v/>
      </c>
      <c r="AQ172" s="87" t="str">
        <f>IF(OR($AD172="",$AD172=0),"",SUMIF($AB$62:$AB$111,$AA171,AQ$62:AQ$111))</f>
        <v/>
      </c>
      <c r="AR172" s="87" t="str">
        <f>IF(OR($AD172="",$AD172=0),"",SUMIF($AB$62:$AB$111,$AA171,AR$62:AR$111))</f>
        <v/>
      </c>
      <c r="AS172" s="87" t="str">
        <f>IF(OR($AD172="",$AD172=0),"",SUMIF($AB$62:$AB$111,$AA171,AS$62:AS$111))</f>
        <v/>
      </c>
      <c r="AT172" s="85" t="str">
        <f t="shared" si="140"/>
        <v/>
      </c>
      <c r="AU172" s="87" t="str">
        <f t="shared" si="148"/>
        <v/>
      </c>
    </row>
    <row r="173" spans="1:47">
      <c r="A173" s="402"/>
      <c r="B173" s="703"/>
      <c r="C173" s="74" t="s">
        <v>225</v>
      </c>
      <c r="D173" s="74" t="str">
        <f>IF($B171="","",SUM(D171:D172))</f>
        <v/>
      </c>
      <c r="E173" s="74" t="str">
        <f>IF($B171="","",SUM(E171:E172))</f>
        <v/>
      </c>
      <c r="F173" s="74" t="str">
        <f>IF($B171="","",SUM(F171:F172))</f>
        <v/>
      </c>
      <c r="G173" s="86" t="str">
        <f t="shared" ref="G173:L173" si="163">IF($B171="","",SUM(G171,G172))</f>
        <v/>
      </c>
      <c r="H173" s="86" t="str">
        <f t="shared" si="163"/>
        <v/>
      </c>
      <c r="I173" s="89" t="str">
        <f t="shared" si="163"/>
        <v/>
      </c>
      <c r="J173" s="86" t="str">
        <f t="shared" si="163"/>
        <v/>
      </c>
      <c r="K173" s="86" t="str">
        <f t="shared" si="163"/>
        <v/>
      </c>
      <c r="L173" s="86" t="str">
        <f t="shared" si="163"/>
        <v/>
      </c>
      <c r="M173" s="74" t="str">
        <f>IF($B171="","",SUM(M171:M172))</f>
        <v/>
      </c>
      <c r="N173" s="74" t="str">
        <f>IF($B171="","",SUM(N171:N172))</f>
        <v/>
      </c>
      <c r="O173" s="86" t="str">
        <f>IF($B171="","",SUM(O171,O172))</f>
        <v/>
      </c>
      <c r="P173" s="86" t="str">
        <f>IF($B171="","",SUM(P171,P172))</f>
        <v/>
      </c>
      <c r="Q173" s="89" t="str">
        <f t="shared" si="136"/>
        <v/>
      </c>
      <c r="R173" s="86" t="str">
        <f>IF($B171="","",SUM(R171,R172))</f>
        <v/>
      </c>
      <c r="S173" s="86" t="str">
        <f>IF($B171="","",SUM(S171,S172))</f>
        <v/>
      </c>
      <c r="T173" s="86" t="str">
        <f>IF($B171="","",SUM(T171,T172))</f>
        <v/>
      </c>
      <c r="U173" s="89" t="str">
        <f t="shared" si="137"/>
        <v/>
      </c>
      <c r="V173" s="86" t="str">
        <f t="shared" si="146"/>
        <v/>
      </c>
      <c r="Z173" s="402"/>
      <c r="AA173" s="402"/>
      <c r="AB173" s="74" t="s">
        <v>225</v>
      </c>
      <c r="AC173" s="74" t="str">
        <f>IF($AA171="","",SUM(AC171:AC172))</f>
        <v/>
      </c>
      <c r="AD173" s="74" t="str">
        <f t="shared" ref="AD173:AO173" si="164">IF($AA171="","",SUM(AD171,AD172))</f>
        <v/>
      </c>
      <c r="AE173" s="74" t="str">
        <f t="shared" si="164"/>
        <v/>
      </c>
      <c r="AF173" s="86" t="str">
        <f t="shared" si="164"/>
        <v/>
      </c>
      <c r="AG173" s="86" t="str">
        <f t="shared" si="164"/>
        <v/>
      </c>
      <c r="AH173" s="89" t="str">
        <f t="shared" si="164"/>
        <v/>
      </c>
      <c r="AI173" s="86" t="str">
        <f t="shared" si="164"/>
        <v/>
      </c>
      <c r="AJ173" s="86" t="str">
        <f t="shared" si="164"/>
        <v/>
      </c>
      <c r="AK173" s="86" t="str">
        <f t="shared" si="164"/>
        <v/>
      </c>
      <c r="AL173" s="74" t="str">
        <f t="shared" si="164"/>
        <v/>
      </c>
      <c r="AM173" s="74" t="str">
        <f t="shared" si="164"/>
        <v/>
      </c>
      <c r="AN173" s="86" t="str">
        <f t="shared" si="164"/>
        <v/>
      </c>
      <c r="AO173" s="86" t="str">
        <f t="shared" si="164"/>
        <v/>
      </c>
      <c r="AP173" s="89" t="str">
        <f t="shared" si="139"/>
        <v/>
      </c>
      <c r="AQ173" s="86" t="str">
        <f>IF($AA171="","",SUM(AQ171,AQ172))</f>
        <v/>
      </c>
      <c r="AR173" s="86" t="str">
        <f>IF($AA171="","",SUM(AR171,AR172))</f>
        <v/>
      </c>
      <c r="AS173" s="86" t="str">
        <f>IF($AA171="","",SUM(AS171,AS172))</f>
        <v/>
      </c>
      <c r="AT173" s="89" t="str">
        <f t="shared" si="140"/>
        <v/>
      </c>
      <c r="AU173" s="86" t="str">
        <f t="shared" si="148"/>
        <v/>
      </c>
    </row>
    <row r="174" spans="1:47">
      <c r="A174" s="402">
        <f>A171+1</f>
        <v>19</v>
      </c>
      <c r="B174" s="703" t="str">
        <f>IF(IBRF!B29="","",IBRF!B29)</f>
        <v/>
      </c>
      <c r="C174" s="70" t="s">
        <v>215</v>
      </c>
      <c r="D174" s="70" t="str">
        <f>IF(OR($E174="",$E174=0),"",SUMIF($C$3:$C$52,$B174,D$3:D$52))</f>
        <v/>
      </c>
      <c r="E174" s="70" t="str">
        <f>IF($B174="","",COUNTIF(C$3:C$52,$B174))</f>
        <v/>
      </c>
      <c r="F174" s="70" t="str">
        <f t="shared" ref="F174:P174" si="165">IF(OR($E174="",$E174=0),"",SUMIF($C$3:$C$52,$B174,F$3:F$52))</f>
        <v/>
      </c>
      <c r="G174" s="87" t="str">
        <f t="shared" si="165"/>
        <v/>
      </c>
      <c r="H174" s="87" t="str">
        <f t="shared" si="165"/>
        <v/>
      </c>
      <c r="I174" s="85" t="str">
        <f t="shared" si="165"/>
        <v/>
      </c>
      <c r="J174" s="87" t="str">
        <f t="shared" si="165"/>
        <v/>
      </c>
      <c r="K174" s="87" t="str">
        <f t="shared" si="165"/>
        <v/>
      </c>
      <c r="L174" s="87" t="str">
        <f t="shared" si="165"/>
        <v/>
      </c>
      <c r="M174" s="70" t="str">
        <f t="shared" si="165"/>
        <v/>
      </c>
      <c r="N174" s="70" t="str">
        <f t="shared" si="165"/>
        <v/>
      </c>
      <c r="O174" s="87" t="str">
        <f t="shared" si="165"/>
        <v/>
      </c>
      <c r="P174" s="87" t="str">
        <f t="shared" si="165"/>
        <v/>
      </c>
      <c r="Q174" s="85" t="str">
        <f t="shared" si="136"/>
        <v/>
      </c>
      <c r="R174" s="87" t="str">
        <f>IF(OR($E174="",$E174=0),"",SUMIF($C$3:$C$52,$B174,R$3:R$52))</f>
        <v/>
      </c>
      <c r="S174" s="87" t="str">
        <f>IF(OR($E174="",$E174=0),"",SUMIF($C$3:$C$52,$B174,S$3:S$52))</f>
        <v/>
      </c>
      <c r="T174" s="87" t="str">
        <f>IF(OR($E174="",$E174=0),"",SUMIF($C$3:$C$52,$B174,T$3:T$52))</f>
        <v/>
      </c>
      <c r="U174" s="85" t="str">
        <f t="shared" si="137"/>
        <v/>
      </c>
      <c r="V174" s="87" t="str">
        <f t="shared" si="146"/>
        <v/>
      </c>
      <c r="Z174" s="402">
        <f>Z171+1</f>
        <v>19</v>
      </c>
      <c r="AA174" s="402" t="str">
        <f>IF(IBRF!H29="","",IBRF!H29)</f>
        <v/>
      </c>
      <c r="AB174" s="70" t="s">
        <v>215</v>
      </c>
      <c r="AC174" s="70" t="str">
        <f>IF(OR($AD174="",$AD174=0),"",SUMIF($AB$3:$AB$52,$AA174,AC$3:AC$52))</f>
        <v/>
      </c>
      <c r="AD174" s="70" t="str">
        <f>IF($AA174="","",COUNTIF(AB$3:AB$52,$AA174))</f>
        <v/>
      </c>
      <c r="AE174" s="70" t="str">
        <f t="shared" ref="AE174:AS174" si="166">IF(OR($AD174="",$AD174=0),"",SUMIF($AB$3:$AB$52,$AA174,AE$3:AE$52))</f>
        <v/>
      </c>
      <c r="AF174" s="87" t="str">
        <f t="shared" si="166"/>
        <v/>
      </c>
      <c r="AG174" s="87" t="str">
        <f t="shared" si="166"/>
        <v/>
      </c>
      <c r="AH174" s="85" t="str">
        <f t="shared" si="166"/>
        <v/>
      </c>
      <c r="AI174" s="87" t="str">
        <f t="shared" si="166"/>
        <v/>
      </c>
      <c r="AJ174" s="87" t="str">
        <f t="shared" si="166"/>
        <v/>
      </c>
      <c r="AK174" s="87" t="str">
        <f t="shared" si="166"/>
        <v/>
      </c>
      <c r="AL174" s="70" t="str">
        <f t="shared" si="166"/>
        <v/>
      </c>
      <c r="AM174" s="70" t="str">
        <f t="shared" si="166"/>
        <v/>
      </c>
      <c r="AN174" s="87" t="str">
        <f t="shared" si="166"/>
        <v/>
      </c>
      <c r="AO174" s="87" t="str">
        <f t="shared" si="166"/>
        <v/>
      </c>
      <c r="AP174" s="85" t="str">
        <f t="shared" si="139"/>
        <v/>
      </c>
      <c r="AQ174" s="87" t="str">
        <f t="shared" si="166"/>
        <v/>
      </c>
      <c r="AR174" s="87" t="str">
        <f t="shared" si="166"/>
        <v/>
      </c>
      <c r="AS174" s="87" t="str">
        <f t="shared" si="166"/>
        <v/>
      </c>
      <c r="AT174" s="85" t="str">
        <f t="shared" si="140"/>
        <v/>
      </c>
      <c r="AU174" s="87" t="str">
        <f t="shared" si="148"/>
        <v/>
      </c>
    </row>
    <row r="175" spans="1:47">
      <c r="A175" s="402"/>
      <c r="B175" s="703"/>
      <c r="C175" s="70" t="s">
        <v>218</v>
      </c>
      <c r="D175" s="70" t="str">
        <f>IF(OR($E175="",$E175=0),"",SUMIF($C$62:$C$111,$B174,D$62:D$111))</f>
        <v/>
      </c>
      <c r="E175" s="70" t="str">
        <f>IF($B174="","",COUNTIF(C$62:C$111,$B174))</f>
        <v/>
      </c>
      <c r="F175" s="70" t="str">
        <f t="shared" ref="F175:T175" si="167">IF(OR($E175="",$E175=0),"",SUMIF($C$62:$C$111,$B174,F$62:F$111))</f>
        <v/>
      </c>
      <c r="G175" s="87" t="str">
        <f t="shared" si="167"/>
        <v/>
      </c>
      <c r="H175" s="87" t="str">
        <f t="shared" si="167"/>
        <v/>
      </c>
      <c r="I175" s="85" t="str">
        <f t="shared" si="167"/>
        <v/>
      </c>
      <c r="J175" s="87" t="str">
        <f t="shared" si="167"/>
        <v/>
      </c>
      <c r="K175" s="87" t="str">
        <f t="shared" si="167"/>
        <v/>
      </c>
      <c r="L175" s="87" t="str">
        <f t="shared" si="167"/>
        <v/>
      </c>
      <c r="M175" s="70" t="str">
        <f t="shared" si="167"/>
        <v/>
      </c>
      <c r="N175" s="70" t="str">
        <f t="shared" si="167"/>
        <v/>
      </c>
      <c r="O175" s="87" t="str">
        <f t="shared" si="167"/>
        <v/>
      </c>
      <c r="P175" s="87" t="str">
        <f t="shared" si="167"/>
        <v/>
      </c>
      <c r="Q175" s="85" t="str">
        <f t="shared" si="136"/>
        <v/>
      </c>
      <c r="R175" s="87" t="str">
        <f t="shared" si="167"/>
        <v/>
      </c>
      <c r="S175" s="87" t="str">
        <f t="shared" si="167"/>
        <v/>
      </c>
      <c r="T175" s="87" t="str">
        <f t="shared" si="167"/>
        <v/>
      </c>
      <c r="U175" s="85" t="str">
        <f t="shared" si="137"/>
        <v/>
      </c>
      <c r="V175" s="87" t="str">
        <f t="shared" si="146"/>
        <v/>
      </c>
      <c r="Z175" s="402"/>
      <c r="AA175" s="402"/>
      <c r="AB175" s="70" t="s">
        <v>218</v>
      </c>
      <c r="AC175" s="70" t="str">
        <f>IF(OR($AD175="",$AD175=0),"",SUMIF($AB$62:$AB$111,$AA174,AC$62:AC$111))</f>
        <v/>
      </c>
      <c r="AD175" s="70" t="str">
        <f>IF($AA174="","",COUNTIF(AB$62:AB$111,$AA174))</f>
        <v/>
      </c>
      <c r="AE175" s="70" t="str">
        <f t="shared" ref="AE175:AO175" si="168">IF(OR($AD175="",$AD175=0),"",SUMIF($AB$62:$AB$111,$AA174,AE$62:AE$111))</f>
        <v/>
      </c>
      <c r="AF175" s="87" t="str">
        <f t="shared" si="168"/>
        <v/>
      </c>
      <c r="AG175" s="87" t="str">
        <f t="shared" si="168"/>
        <v/>
      </c>
      <c r="AH175" s="85" t="str">
        <f t="shared" si="168"/>
        <v/>
      </c>
      <c r="AI175" s="87" t="str">
        <f t="shared" si="168"/>
        <v/>
      </c>
      <c r="AJ175" s="87" t="str">
        <f t="shared" si="168"/>
        <v/>
      </c>
      <c r="AK175" s="87" t="str">
        <f t="shared" si="168"/>
        <v/>
      </c>
      <c r="AL175" s="70" t="str">
        <f t="shared" si="168"/>
        <v/>
      </c>
      <c r="AM175" s="70" t="str">
        <f t="shared" si="168"/>
        <v/>
      </c>
      <c r="AN175" s="87" t="str">
        <f t="shared" si="168"/>
        <v/>
      </c>
      <c r="AO175" s="87" t="str">
        <f t="shared" si="168"/>
        <v/>
      </c>
      <c r="AP175" s="85" t="str">
        <f t="shared" si="139"/>
        <v/>
      </c>
      <c r="AQ175" s="87" t="str">
        <f>IF(OR($AD175="",$AD175=0),"",SUMIF($AB$62:$AB$111,$AA174,AQ$62:AQ$111))</f>
        <v/>
      </c>
      <c r="AR175" s="87" t="str">
        <f>IF(OR($AD175="",$AD175=0),"",SUMIF($AB$62:$AB$111,$AA174,AR$62:AR$111))</f>
        <v/>
      </c>
      <c r="AS175" s="87" t="str">
        <f>IF(OR($AD175="",$AD175=0),"",SUMIF($AB$62:$AB$111,$AA174,AS$62:AS$111))</f>
        <v/>
      </c>
      <c r="AT175" s="85" t="str">
        <f t="shared" si="140"/>
        <v/>
      </c>
      <c r="AU175" s="87" t="str">
        <f t="shared" si="148"/>
        <v/>
      </c>
    </row>
    <row r="176" spans="1:47">
      <c r="A176" s="402"/>
      <c r="B176" s="703"/>
      <c r="C176" s="74" t="s">
        <v>225</v>
      </c>
      <c r="D176" s="74" t="str">
        <f>IF($B174="","",SUM(D174:D175))</f>
        <v/>
      </c>
      <c r="E176" s="74" t="str">
        <f>IF($B174="","",SUM(E174:E175))</f>
        <v/>
      </c>
      <c r="F176" s="74" t="str">
        <f>IF($B174="","",SUM(F174:F175))</f>
        <v/>
      </c>
      <c r="G176" s="86" t="str">
        <f t="shared" ref="G176:L176" si="169">IF($B174="","",SUM(G174,G175))</f>
        <v/>
      </c>
      <c r="H176" s="86" t="str">
        <f t="shared" si="169"/>
        <v/>
      </c>
      <c r="I176" s="89" t="str">
        <f t="shared" si="169"/>
        <v/>
      </c>
      <c r="J176" s="86" t="str">
        <f t="shared" si="169"/>
        <v/>
      </c>
      <c r="K176" s="86" t="str">
        <f t="shared" si="169"/>
        <v/>
      </c>
      <c r="L176" s="86" t="str">
        <f t="shared" si="169"/>
        <v/>
      </c>
      <c r="M176" s="74" t="str">
        <f>IF($B174="","",SUM(M174:M175))</f>
        <v/>
      </c>
      <c r="N176" s="74" t="str">
        <f>IF($B174="","",SUM(N174:N175))</f>
        <v/>
      </c>
      <c r="O176" s="86" t="str">
        <f>IF($B174="","",SUM(O174,O175))</f>
        <v/>
      </c>
      <c r="P176" s="86" t="str">
        <f>IF($B174="","",SUM(P174,P175))</f>
        <v/>
      </c>
      <c r="Q176" s="89" t="str">
        <f t="shared" si="136"/>
        <v/>
      </c>
      <c r="R176" s="86" t="str">
        <f>IF($B174="","",SUM(R174,R175))</f>
        <v/>
      </c>
      <c r="S176" s="86" t="str">
        <f>IF($B174="","",SUM(S174,S175))</f>
        <v/>
      </c>
      <c r="T176" s="86" t="str">
        <f>IF($B174="","",SUM(T174,T175))</f>
        <v/>
      </c>
      <c r="U176" s="89" t="str">
        <f t="shared" si="137"/>
        <v/>
      </c>
      <c r="V176" s="86" t="str">
        <f t="shared" si="146"/>
        <v/>
      </c>
      <c r="Z176" s="402"/>
      <c r="AA176" s="402"/>
      <c r="AB176" s="74" t="s">
        <v>225</v>
      </c>
      <c r="AC176" s="74" t="str">
        <f>IF($AA174="","",SUM(AC174:AC175))</f>
        <v/>
      </c>
      <c r="AD176" s="74" t="str">
        <f t="shared" ref="AD176:AO176" si="170">IF($AA174="","",SUM(AD174,AD175))</f>
        <v/>
      </c>
      <c r="AE176" s="74" t="str">
        <f t="shared" si="170"/>
        <v/>
      </c>
      <c r="AF176" s="86" t="str">
        <f t="shared" si="170"/>
        <v/>
      </c>
      <c r="AG176" s="86" t="str">
        <f t="shared" si="170"/>
        <v/>
      </c>
      <c r="AH176" s="89" t="str">
        <f t="shared" si="170"/>
        <v/>
      </c>
      <c r="AI176" s="86" t="str">
        <f t="shared" si="170"/>
        <v/>
      </c>
      <c r="AJ176" s="86" t="str">
        <f t="shared" si="170"/>
        <v/>
      </c>
      <c r="AK176" s="86" t="str">
        <f t="shared" si="170"/>
        <v/>
      </c>
      <c r="AL176" s="74" t="str">
        <f t="shared" si="170"/>
        <v/>
      </c>
      <c r="AM176" s="74" t="str">
        <f t="shared" si="170"/>
        <v/>
      </c>
      <c r="AN176" s="86" t="str">
        <f t="shared" si="170"/>
        <v/>
      </c>
      <c r="AO176" s="86" t="str">
        <f t="shared" si="170"/>
        <v/>
      </c>
      <c r="AP176" s="89" t="str">
        <f t="shared" si="139"/>
        <v/>
      </c>
      <c r="AQ176" s="86" t="str">
        <f>IF($AA174="","",SUM(AQ174,AQ175))</f>
        <v/>
      </c>
      <c r="AR176" s="86" t="str">
        <f>IF($AA174="","",SUM(AR174,AR175))</f>
        <v/>
      </c>
      <c r="AS176" s="86" t="str">
        <f>IF($AA174="","",SUM(AS174,AS175))</f>
        <v/>
      </c>
      <c r="AT176" s="89" t="str">
        <f t="shared" si="140"/>
        <v/>
      </c>
      <c r="AU176" s="86" t="str">
        <f t="shared" si="148"/>
        <v/>
      </c>
    </row>
    <row r="177" spans="1:47">
      <c r="A177" s="402">
        <v>20</v>
      </c>
      <c r="B177" s="703" t="str">
        <f>IF(IBRF!B30="","",IBRF!B30)</f>
        <v/>
      </c>
      <c r="C177" s="70" t="s">
        <v>215</v>
      </c>
      <c r="D177" s="70" t="str">
        <f>IF(OR($E177="",$E177=0),"",SUMIF($C$3:$C$52,$B177,D$3:D$52))</f>
        <v/>
      </c>
      <c r="E177" s="70" t="str">
        <f>IF($B177="","",COUNTIF(C$3:C$52,$B177))</f>
        <v/>
      </c>
      <c r="F177" s="70" t="str">
        <f t="shared" ref="F177:P177" si="171">IF(OR($E177="",$E177=0),"",SUMIF($C$3:$C$52,$B177,F$3:F$52))</f>
        <v/>
      </c>
      <c r="G177" s="87" t="str">
        <f t="shared" si="171"/>
        <v/>
      </c>
      <c r="H177" s="87" t="str">
        <f t="shared" si="171"/>
        <v/>
      </c>
      <c r="I177" s="85" t="str">
        <f t="shared" si="171"/>
        <v/>
      </c>
      <c r="J177" s="87" t="str">
        <f t="shared" si="171"/>
        <v/>
      </c>
      <c r="K177" s="87" t="str">
        <f t="shared" si="171"/>
        <v/>
      </c>
      <c r="L177" s="87" t="str">
        <f t="shared" si="171"/>
        <v/>
      </c>
      <c r="M177" s="70" t="str">
        <f t="shared" si="171"/>
        <v/>
      </c>
      <c r="N177" s="70" t="str">
        <f t="shared" si="171"/>
        <v/>
      </c>
      <c r="O177" s="87" t="str">
        <f t="shared" si="171"/>
        <v/>
      </c>
      <c r="P177" s="87" t="str">
        <f t="shared" si="171"/>
        <v/>
      </c>
      <c r="Q177" s="85" t="str">
        <f>IF(B$177="","",SUM(O177:P177))</f>
        <v/>
      </c>
      <c r="R177" s="87" t="str">
        <f>IF(OR($E177="",$E177=0),"",SUMIF($C$3:$C$52,$B177,R$3:R$52))</f>
        <v/>
      </c>
      <c r="S177" s="87" t="str">
        <f>IF(OR($E177="",$E177=0),"",SUMIF($C$3:$C$52,$B177,S$3:S$52))</f>
        <v/>
      </c>
      <c r="T177" s="87" t="str">
        <f>IF(OR($E177="",$E177=0),"",SUMIF($C$3:$C$52,$B177,T$3:T$52))</f>
        <v/>
      </c>
      <c r="U177" s="85" t="str">
        <f>IF(B$177="","",SUM(R177:T177))</f>
        <v/>
      </c>
      <c r="V177" s="87" t="str">
        <f t="shared" si="56"/>
        <v/>
      </c>
      <c r="Z177" s="402">
        <v>20</v>
      </c>
      <c r="AA177" s="402" t="str">
        <f>IF(IBRF!H30="","",IBRF!H30)</f>
        <v/>
      </c>
      <c r="AB177" s="70" t="s">
        <v>215</v>
      </c>
      <c r="AC177" s="70" t="str">
        <f>IF(OR($AD177="",$AD177=0),"",SUMIF($AB$3:$AB$52,$AA177,AC$3:AC$52))</f>
        <v/>
      </c>
      <c r="AD177" s="70" t="str">
        <f>IF($AA177="","",COUNTIF(AB$3:AB$52,$AA177))</f>
        <v/>
      </c>
      <c r="AE177" s="70" t="str">
        <f t="shared" ref="AE177:AS177" si="172">IF(OR($AD177="",$AD177=0),"",SUMIF($AB$3:$AB$52,$AA177,AE$3:AE$52))</f>
        <v/>
      </c>
      <c r="AF177" s="87" t="str">
        <f t="shared" si="172"/>
        <v/>
      </c>
      <c r="AG177" s="87" t="str">
        <f t="shared" si="172"/>
        <v/>
      </c>
      <c r="AH177" s="85" t="str">
        <f t="shared" si="172"/>
        <v/>
      </c>
      <c r="AI177" s="87" t="str">
        <f t="shared" si="172"/>
        <v/>
      </c>
      <c r="AJ177" s="87" t="str">
        <f t="shared" si="172"/>
        <v/>
      </c>
      <c r="AK177" s="87" t="str">
        <f t="shared" si="172"/>
        <v/>
      </c>
      <c r="AL177" s="70" t="str">
        <f t="shared" si="172"/>
        <v/>
      </c>
      <c r="AM177" s="70" t="str">
        <f t="shared" si="172"/>
        <v/>
      </c>
      <c r="AN177" s="87" t="str">
        <f t="shared" si="172"/>
        <v/>
      </c>
      <c r="AO177" s="87" t="str">
        <f t="shared" si="172"/>
        <v/>
      </c>
      <c r="AP177" s="85" t="str">
        <f>IF($AA$177="","",SUM(AN177:AO177))</f>
        <v/>
      </c>
      <c r="AQ177" s="87" t="str">
        <f t="shared" si="172"/>
        <v/>
      </c>
      <c r="AR177" s="87" t="str">
        <f t="shared" si="172"/>
        <v/>
      </c>
      <c r="AS177" s="87" t="str">
        <f t="shared" si="172"/>
        <v/>
      </c>
      <c r="AT177" s="85" t="str">
        <f>IF($AA$177="","",SUM(AQ177:AS177))</f>
        <v/>
      </c>
      <c r="AU177" s="87" t="str">
        <f t="shared" si="58"/>
        <v/>
      </c>
    </row>
    <row r="178" spans="1:47">
      <c r="A178" s="402"/>
      <c r="B178" s="703"/>
      <c r="C178" s="70" t="s">
        <v>218</v>
      </c>
      <c r="D178" s="70" t="str">
        <f>IF(OR($E178="",$E178=0),"",SUMIF($C$62:$C$111,$B177,D$62:D$111))</f>
        <v/>
      </c>
      <c r="E178" s="70" t="str">
        <f>IF($B177="","",COUNTIF(C$62:C$111,$B177))</f>
        <v/>
      </c>
      <c r="F178" s="70" t="str">
        <f t="shared" ref="F178:T178" si="173">IF(OR($E178="",$E178=0),"",SUMIF($C$62:$C$111,$B177,F$62:F$111))</f>
        <v/>
      </c>
      <c r="G178" s="87" t="str">
        <f t="shared" si="173"/>
        <v/>
      </c>
      <c r="H178" s="87" t="str">
        <f t="shared" si="173"/>
        <v/>
      </c>
      <c r="I178" s="85" t="str">
        <f t="shared" si="173"/>
        <v/>
      </c>
      <c r="J178" s="87" t="str">
        <f t="shared" si="173"/>
        <v/>
      </c>
      <c r="K178" s="87" t="str">
        <f t="shared" si="173"/>
        <v/>
      </c>
      <c r="L178" s="87" t="str">
        <f t="shared" si="173"/>
        <v/>
      </c>
      <c r="M178" s="70" t="str">
        <f t="shared" si="173"/>
        <v/>
      </c>
      <c r="N178" s="70" t="str">
        <f t="shared" si="173"/>
        <v/>
      </c>
      <c r="O178" s="87" t="str">
        <f t="shared" si="173"/>
        <v/>
      </c>
      <c r="P178" s="87" t="str">
        <f t="shared" si="173"/>
        <v/>
      </c>
      <c r="Q178" s="85" t="str">
        <f>IF(B$177="","",SUM(O178:P178))</f>
        <v/>
      </c>
      <c r="R178" s="87" t="str">
        <f t="shared" si="173"/>
        <v/>
      </c>
      <c r="S178" s="87" t="str">
        <f t="shared" si="173"/>
        <v/>
      </c>
      <c r="T178" s="87" t="str">
        <f t="shared" si="173"/>
        <v/>
      </c>
      <c r="U178" s="85" t="str">
        <f>IF(B$177="","",SUM(R178:T178))</f>
        <v/>
      </c>
      <c r="V178" s="87" t="str">
        <f t="shared" si="56"/>
        <v/>
      </c>
      <c r="Z178" s="402"/>
      <c r="AA178" s="402"/>
      <c r="AB178" s="70" t="s">
        <v>218</v>
      </c>
      <c r="AC178" s="70" t="str">
        <f>IF(OR($AD178="",$AD178=0),"",SUMIF($AB$62:$AB$111,$AA177,AC$62:AC$111))</f>
        <v/>
      </c>
      <c r="AD178" s="70" t="str">
        <f>IF($AA177="","",COUNTIF(AB$62:AB$111,$AA177))</f>
        <v/>
      </c>
      <c r="AE178" s="70" t="str">
        <f t="shared" ref="AE178:AO178" si="174">IF(OR($AD178="",$AD178=0),"",SUMIF($AB$62:$AB$111,$AA177,AE$62:AE$111))</f>
        <v/>
      </c>
      <c r="AF178" s="87" t="str">
        <f t="shared" si="174"/>
        <v/>
      </c>
      <c r="AG178" s="87" t="str">
        <f t="shared" si="174"/>
        <v/>
      </c>
      <c r="AH178" s="85" t="str">
        <f t="shared" si="174"/>
        <v/>
      </c>
      <c r="AI178" s="87" t="str">
        <f t="shared" si="174"/>
        <v/>
      </c>
      <c r="AJ178" s="87" t="str">
        <f t="shared" si="174"/>
        <v/>
      </c>
      <c r="AK178" s="87" t="str">
        <f t="shared" si="174"/>
        <v/>
      </c>
      <c r="AL178" s="70" t="str">
        <f t="shared" si="174"/>
        <v/>
      </c>
      <c r="AM178" s="70" t="str">
        <f t="shared" si="174"/>
        <v/>
      </c>
      <c r="AN178" s="87" t="str">
        <f t="shared" si="174"/>
        <v/>
      </c>
      <c r="AO178" s="87" t="str">
        <f t="shared" si="174"/>
        <v/>
      </c>
      <c r="AP178" s="85" t="str">
        <f>IF($AA$177="","",SUM(AN178:AO178))</f>
        <v/>
      </c>
      <c r="AQ178" s="87" t="str">
        <f>IF(OR($AD178="",$AD178=0),"",SUMIF($AB$62:$AB$111,$AA177,AQ$62:AQ$111))</f>
        <v/>
      </c>
      <c r="AR178" s="87" t="str">
        <f>IF(OR($AD178="",$AD178=0),"",SUMIF($AB$62:$AB$111,$AA177,AR$62:AR$111))</f>
        <v/>
      </c>
      <c r="AS178" s="87" t="str">
        <f>IF(OR($AD178="",$AD178=0),"",SUMIF($AB$62:$AB$111,$AA177,AS$62:AS$111))</f>
        <v/>
      </c>
      <c r="AT178" s="85" t="str">
        <f>IF($AA$177="","",SUM(AQ178:AS178))</f>
        <v/>
      </c>
      <c r="AU178" s="87" t="str">
        <f t="shared" si="58"/>
        <v/>
      </c>
    </row>
    <row r="179" spans="1:47">
      <c r="A179" s="402"/>
      <c r="B179" s="402"/>
      <c r="C179" s="74" t="s">
        <v>225</v>
      </c>
      <c r="D179" s="74" t="str">
        <f>IF($B177="","",SUM(D177:D178))</f>
        <v/>
      </c>
      <c r="E179" s="74" t="str">
        <f>IF($B177="","",SUM(E177:E178))</f>
        <v/>
      </c>
      <c r="F179" s="74" t="str">
        <f>IF($B177="","",SUM(F177:F178))</f>
        <v/>
      </c>
      <c r="G179" s="86" t="str">
        <f t="shared" ref="G179:L179" si="175">IF($B177="","",SUM(G177,G178))</f>
        <v/>
      </c>
      <c r="H179" s="86" t="str">
        <f t="shared" si="175"/>
        <v/>
      </c>
      <c r="I179" s="89" t="str">
        <f t="shared" si="175"/>
        <v/>
      </c>
      <c r="J179" s="86" t="str">
        <f t="shared" si="175"/>
        <v/>
      </c>
      <c r="K179" s="86" t="str">
        <f t="shared" si="175"/>
        <v/>
      </c>
      <c r="L179" s="86" t="str">
        <f t="shared" si="175"/>
        <v/>
      </c>
      <c r="M179" s="74" t="str">
        <f>IF($B177="","",SUM(M177:M178))</f>
        <v/>
      </c>
      <c r="N179" s="74" t="str">
        <f>IF($B177="","",SUM(N177:N178))</f>
        <v/>
      </c>
      <c r="O179" s="86" t="str">
        <f>IF($B177="","",SUM(O177,O178))</f>
        <v/>
      </c>
      <c r="P179" s="86" t="str">
        <f>IF($B177="","",SUM(P177,P178))</f>
        <v/>
      </c>
      <c r="Q179" s="89" t="str">
        <f>IF(B$177="","",SUM(O179:P179))</f>
        <v/>
      </c>
      <c r="R179" s="86" t="str">
        <f>IF($B177="","",SUM(R177,R178))</f>
        <v/>
      </c>
      <c r="S179" s="86" t="str">
        <f>IF($B177="","",SUM(S177,S178))</f>
        <v/>
      </c>
      <c r="T179" s="86" t="str">
        <f>IF($B177="","",SUM(T177,T178))</f>
        <v/>
      </c>
      <c r="U179" s="89" t="str">
        <f>IF(B$177="","",SUM(R179:T179))</f>
        <v/>
      </c>
      <c r="V179" s="86" t="str">
        <f t="shared" si="56"/>
        <v/>
      </c>
      <c r="Z179" s="402"/>
      <c r="AA179" s="402"/>
      <c r="AB179" s="74" t="s">
        <v>225</v>
      </c>
      <c r="AC179" s="74" t="str">
        <f>IF($AA177="","",SUM(AC177:AC178))</f>
        <v/>
      </c>
      <c r="AD179" s="74" t="str">
        <f t="shared" ref="AD179:AS179" si="176">IF($AA177="","",SUM(AD177,AD178))</f>
        <v/>
      </c>
      <c r="AE179" s="74" t="str">
        <f t="shared" si="176"/>
        <v/>
      </c>
      <c r="AF179" s="86" t="str">
        <f t="shared" si="176"/>
        <v/>
      </c>
      <c r="AG179" s="86" t="str">
        <f t="shared" si="176"/>
        <v/>
      </c>
      <c r="AH179" s="89" t="str">
        <f t="shared" si="176"/>
        <v/>
      </c>
      <c r="AI179" s="86" t="str">
        <f t="shared" si="176"/>
        <v/>
      </c>
      <c r="AJ179" s="86" t="str">
        <f t="shared" si="176"/>
        <v/>
      </c>
      <c r="AK179" s="86" t="str">
        <f t="shared" si="176"/>
        <v/>
      </c>
      <c r="AL179" s="74" t="str">
        <f t="shared" si="176"/>
        <v/>
      </c>
      <c r="AM179" s="74" t="str">
        <f t="shared" si="176"/>
        <v/>
      </c>
      <c r="AN179" s="86" t="str">
        <f t="shared" si="176"/>
        <v/>
      </c>
      <c r="AO179" s="86" t="str">
        <f t="shared" si="176"/>
        <v/>
      </c>
      <c r="AP179" s="89" t="str">
        <f>IF($AA$177="","",SUM(AN179:AO179))</f>
        <v/>
      </c>
      <c r="AQ179" s="86" t="str">
        <f t="shared" si="176"/>
        <v/>
      </c>
      <c r="AR179" s="86" t="str">
        <f t="shared" si="176"/>
        <v/>
      </c>
      <c r="AS179" s="86" t="str">
        <f t="shared" si="176"/>
        <v/>
      </c>
      <c r="AT179" s="89" t="str">
        <f>IF($AA$177="","",SUM(AQ179:AS179))</f>
        <v/>
      </c>
      <c r="AU179" s="86" t="str">
        <f t="shared" si="58"/>
        <v/>
      </c>
    </row>
  </sheetData>
  <mergeCells count="34">
    <mergeCell ref="AJ112:AJ113"/>
    <mergeCell ref="A112:A113"/>
    <mergeCell ref="A110:A111"/>
    <mergeCell ref="K112:K113"/>
    <mergeCell ref="J112:J113"/>
    <mergeCell ref="AI112:AI113"/>
    <mergeCell ref="A106:A107"/>
    <mergeCell ref="A108:A109"/>
    <mergeCell ref="A100:A101"/>
    <mergeCell ref="A90:A91"/>
    <mergeCell ref="A94:A95"/>
    <mergeCell ref="A104:A105"/>
    <mergeCell ref="A102:A103"/>
    <mergeCell ref="A96:A97"/>
    <mergeCell ref="A98:A99"/>
    <mergeCell ref="A92:A93"/>
    <mergeCell ref="A88:A89"/>
    <mergeCell ref="A66:A67"/>
    <mergeCell ref="A74:A75"/>
    <mergeCell ref="A70:A71"/>
    <mergeCell ref="A72:A73"/>
    <mergeCell ref="A86:A87"/>
    <mergeCell ref="A84:A85"/>
    <mergeCell ref="A82:A83"/>
    <mergeCell ref="A80:A81"/>
    <mergeCell ref="A76:A77"/>
    <mergeCell ref="A64:A65"/>
    <mergeCell ref="A78:A79"/>
    <mergeCell ref="N53:N54"/>
    <mergeCell ref="A53:A54"/>
    <mergeCell ref="J53:J54"/>
    <mergeCell ref="K53:K54"/>
    <mergeCell ref="A62:A63"/>
    <mergeCell ref="A68:A69"/>
  </mergeCells>
  <phoneticPr fontId="18"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7">
    <tabColor rgb="FFFFFF00"/>
  </sheetPr>
  <dimension ref="A1:AR94"/>
  <sheetViews>
    <sheetView workbookViewId="0"/>
  </sheetViews>
  <sheetFormatPr defaultRowHeight="12.75"/>
  <cols>
    <col min="1" max="1" width="5.7109375" style="59" customWidth="1"/>
    <col min="2" max="2" width="9.140625" style="59"/>
    <col min="3" max="3" width="20.7109375" style="59" customWidth="1"/>
    <col min="4" max="4" width="5.7109375" style="105" customWidth="1"/>
    <col min="5" max="17" width="3.7109375" style="105" customWidth="1"/>
    <col min="18" max="18" width="6.7109375" style="105" customWidth="1"/>
    <col min="19" max="34" width="3.7109375" style="105" customWidth="1"/>
    <col min="35" max="35" width="6.7109375" style="105" customWidth="1"/>
    <col min="36" max="36" width="9.140625" style="105"/>
    <col min="37" max="40" width="3.7109375" style="105" customWidth="1"/>
    <col min="41" max="45" width="9.140625" style="59"/>
    <col min="46" max="57" width="3.7109375" style="59" customWidth="1"/>
    <col min="58" max="58" width="6.7109375" style="59" customWidth="1"/>
    <col min="59" max="74" width="3.7109375" style="59" customWidth="1"/>
    <col min="75" max="75" width="6.7109375" style="59" customWidth="1"/>
    <col min="76" max="76" width="9.140625" style="59"/>
    <col min="77" max="80" width="3.7109375" style="59" customWidth="1"/>
    <col min="81" max="16384" width="9.140625" style="59"/>
  </cols>
  <sheetData>
    <row r="1" spans="1:41" ht="12.75" customHeight="1">
      <c r="A1" s="100"/>
      <c r="B1" s="100"/>
      <c r="C1" s="100"/>
      <c r="D1" s="108"/>
      <c r="E1" s="716" t="s">
        <v>239</v>
      </c>
      <c r="F1" s="717"/>
      <c r="G1" s="718"/>
      <c r="H1" s="718"/>
      <c r="I1" s="718"/>
      <c r="J1" s="718"/>
      <c r="K1" s="718"/>
      <c r="L1" s="718"/>
      <c r="M1" s="718"/>
      <c r="N1" s="718"/>
      <c r="O1" s="718"/>
      <c r="P1" s="718"/>
      <c r="Q1" s="718"/>
      <c r="R1" s="719"/>
      <c r="S1" s="108"/>
      <c r="T1" s="716" t="s">
        <v>240</v>
      </c>
      <c r="U1" s="717"/>
      <c r="V1" s="718"/>
      <c r="W1" s="718"/>
      <c r="X1" s="718"/>
      <c r="Y1" s="718"/>
      <c r="Z1" s="718"/>
      <c r="AA1" s="718"/>
      <c r="AB1" s="718"/>
      <c r="AC1" s="718"/>
      <c r="AD1" s="718"/>
      <c r="AE1" s="718"/>
      <c r="AF1" s="718"/>
      <c r="AG1" s="718"/>
      <c r="AH1" s="718"/>
      <c r="AI1" s="719"/>
      <c r="AJ1" s="1495" t="s">
        <v>241</v>
      </c>
      <c r="AK1" s="1494" t="s">
        <v>242</v>
      </c>
      <c r="AL1" s="1494"/>
      <c r="AM1" s="1494"/>
      <c r="AN1" s="1494"/>
      <c r="AO1" s="101"/>
    </row>
    <row r="2" spans="1:41" s="105" customFormat="1" ht="12.75" customHeight="1">
      <c r="A2" s="102" t="s">
        <v>216</v>
      </c>
      <c r="B2" s="102" t="s">
        <v>237</v>
      </c>
      <c r="C2" s="102" t="s">
        <v>238</v>
      </c>
      <c r="D2" s="102"/>
      <c r="E2" s="102" t="s">
        <v>24</v>
      </c>
      <c r="F2" s="102" t="s">
        <v>252</v>
      </c>
      <c r="G2" s="102" t="s">
        <v>186</v>
      </c>
      <c r="H2" s="102" t="s">
        <v>32</v>
      </c>
      <c r="I2" s="102" t="s">
        <v>33</v>
      </c>
      <c r="J2" s="102" t="s">
        <v>38</v>
      </c>
      <c r="K2" s="102" t="s">
        <v>25</v>
      </c>
      <c r="L2" s="102" t="s">
        <v>34</v>
      </c>
      <c r="M2" s="102" t="s">
        <v>35</v>
      </c>
      <c r="N2" s="102" t="s">
        <v>36</v>
      </c>
      <c r="O2" s="102" t="s">
        <v>22</v>
      </c>
      <c r="P2" s="102" t="s">
        <v>37</v>
      </c>
      <c r="Q2" s="102" t="s">
        <v>23</v>
      </c>
      <c r="R2" s="103" t="s">
        <v>225</v>
      </c>
      <c r="S2" s="103">
        <v>4</v>
      </c>
      <c r="T2" s="102" t="s">
        <v>24</v>
      </c>
      <c r="U2" s="102" t="s">
        <v>252</v>
      </c>
      <c r="V2" s="102" t="s">
        <v>186</v>
      </c>
      <c r="W2" s="102" t="s">
        <v>32</v>
      </c>
      <c r="X2" s="102" t="s">
        <v>33</v>
      </c>
      <c r="Y2" s="102" t="s">
        <v>38</v>
      </c>
      <c r="Z2" s="102" t="s">
        <v>35</v>
      </c>
      <c r="AA2" s="102" t="s">
        <v>25</v>
      </c>
      <c r="AB2" s="102" t="s">
        <v>34</v>
      </c>
      <c r="AC2" s="102" t="s">
        <v>23</v>
      </c>
      <c r="AD2" s="102" t="s">
        <v>37</v>
      </c>
      <c r="AE2" s="102" t="s">
        <v>22</v>
      </c>
      <c r="AF2" s="102" t="s">
        <v>36</v>
      </c>
      <c r="AG2" s="102" t="s">
        <v>183</v>
      </c>
      <c r="AH2" s="102" t="s">
        <v>21</v>
      </c>
      <c r="AI2" s="103" t="s">
        <v>225</v>
      </c>
      <c r="AJ2" s="1495"/>
      <c r="AK2" s="104" t="s">
        <v>39</v>
      </c>
      <c r="AL2" s="104" t="s">
        <v>21</v>
      </c>
      <c r="AM2" s="104" t="s">
        <v>183</v>
      </c>
      <c r="AN2" s="104" t="s">
        <v>187</v>
      </c>
      <c r="AO2" s="101"/>
    </row>
    <row r="3" spans="1:41">
      <c r="A3" s="1493">
        <v>1</v>
      </c>
      <c r="B3" s="1490" t="str">
        <f>IF(IBRF!B11="","",IBRF!B11)</f>
        <v>12</v>
      </c>
      <c r="C3" s="1488" t="str">
        <f>IF(IBRF!C11="","",IBRF!C11)</f>
        <v>Juke'r Luker</v>
      </c>
      <c r="D3" s="105" t="s">
        <v>215</v>
      </c>
      <c r="E3" s="105">
        <f>IF($B3="","",COUNTIF(Penalties!$B3:$AC3,E$2))</f>
        <v>0</v>
      </c>
      <c r="F3" s="105">
        <f>IF($B3="","",COUNTIF(Penalties!$B3:$AC3,F$2))</f>
        <v>0</v>
      </c>
      <c r="G3" s="105">
        <f>IF($B3="","",COUNTIF(Penalties!$B3:$AC3,G$2))</f>
        <v>0</v>
      </c>
      <c r="H3" s="105">
        <f>IF($B3="","",COUNTIF(Penalties!$B3:$AC3,H$2))</f>
        <v>0</v>
      </c>
      <c r="I3" s="105">
        <f>IF($B3="","",COUNTIF(Penalties!$B3:$AC3,I$2))</f>
        <v>0</v>
      </c>
      <c r="J3" s="105">
        <f>IF($B3="","",COUNTIF(Penalties!$B3:$AC3,J$2))</f>
        <v>0</v>
      </c>
      <c r="K3" s="105">
        <f>IF($B3="","",COUNTIF(Penalties!$B3:$AC3,K$2))</f>
        <v>0</v>
      </c>
      <c r="L3" s="105">
        <f>IF($B3="","",COUNTIF(Penalties!$B3:$AC3,L$2))</f>
        <v>0</v>
      </c>
      <c r="M3" s="105">
        <f>IF($B3="","",COUNTIF(Penalties!$B3:$AC3,M$2))</f>
        <v>0</v>
      </c>
      <c r="N3" s="105">
        <f>IF($B3="","",COUNTIF(Penalties!$B3:$AC3,N$2))</f>
        <v>0</v>
      </c>
      <c r="O3" s="105">
        <f>IF($B3="","",COUNTIF(Penalties!$B3:$AC3,O$2))</f>
        <v>0</v>
      </c>
      <c r="P3" s="105">
        <f>IF($B3="","",COUNTIF(Penalties!$B3:$AC3,P$2))</f>
        <v>0</v>
      </c>
      <c r="Q3" s="105">
        <f>IF($B3="","",COUNTIF(Penalties!$B3:$AC3,Q$2))</f>
        <v>0</v>
      </c>
      <c r="R3" s="158">
        <f>IF(B3="","",SUM(E3:Q3))</f>
        <v>0</v>
      </c>
      <c r="S3" s="158">
        <f>IF($B3="","",COUNTIF(Penalties!$AE3:$AK3,S$2))</f>
        <v>0</v>
      </c>
      <c r="T3" s="158">
        <f>IF($B3="","",COUNTIF(Penalties!$AE3:$AK3,T$2))</f>
        <v>0</v>
      </c>
      <c r="U3" s="158">
        <f>IF($B3="","",COUNTIF(Penalties!$AE3:$AK3,U$2))</f>
        <v>0</v>
      </c>
      <c r="V3" s="158">
        <f>IF($B3="","",COUNTIF(Penalties!$AE3:$AK3,V$2))</f>
        <v>0</v>
      </c>
      <c r="W3" s="158">
        <f>IF($B3="","",COUNTIF(Penalties!$AE3:$AK3,W$2))</f>
        <v>0</v>
      </c>
      <c r="X3" s="158">
        <f>IF($B3="","",COUNTIF(Penalties!$AE3:$AK3,X$2))</f>
        <v>0</v>
      </c>
      <c r="Y3" s="158">
        <f>IF($B3="","",COUNTIF(Penalties!$AE3:$AK3,Y$2))</f>
        <v>0</v>
      </c>
      <c r="Z3" s="158">
        <f>IF($B3="","",COUNTIF(Penalties!$AE3:$AK3,Z$2))</f>
        <v>0</v>
      </c>
      <c r="AA3" s="158">
        <f>IF($B3="","",COUNTIF(Penalties!$AE3:$AK3,AA$2))</f>
        <v>0</v>
      </c>
      <c r="AB3" s="158">
        <f>IF($B3="","",COUNTIF(Penalties!$AE3:$AK3,AB$2))</f>
        <v>0</v>
      </c>
      <c r="AC3" s="158">
        <f>IF($B3="","",COUNTIF(Penalties!$AE3:$AK3,AC$2))</f>
        <v>0</v>
      </c>
      <c r="AD3" s="158">
        <f>IF($B3="","",COUNTIF(Penalties!$AE3:$AK3,AD$2))</f>
        <v>0</v>
      </c>
      <c r="AE3" s="158">
        <f>IF($B3="","",COUNTIF(Penalties!$AE3:$AK3,AE$2))</f>
        <v>0</v>
      </c>
      <c r="AF3" s="158">
        <f>IF($B3="","",COUNTIF(Penalties!$AE3:$AK3,AF$2))</f>
        <v>0</v>
      </c>
      <c r="AG3" s="158">
        <f>IF($B3="","",COUNTIF(Penalties!$AE3:$AK3,AG$2))</f>
        <v>0</v>
      </c>
      <c r="AH3" s="158">
        <f>IF($B3="","",COUNTIF(Penalties!$AE3:$AK3,AH$2))</f>
        <v>0</v>
      </c>
      <c r="AI3" s="158">
        <f>IF(B3="","",SUM(T3:AH3))</f>
        <v>0</v>
      </c>
      <c r="AJ3" s="159">
        <f>IF(B3="","",SUM(S3,AI3))</f>
        <v>0</v>
      </c>
      <c r="AK3" s="159" t="str">
        <f>IF(B3="","",IF(Penalties!AL3="PM",1,""))</f>
        <v/>
      </c>
      <c r="AL3" s="159" t="str">
        <f>IF(B3="","",IF(Penalties!AL3="G",1,""))</f>
        <v/>
      </c>
      <c r="AM3" s="159" t="str">
        <f>IF(B3="","",IF(Penalties!AL3="N",1,""))</f>
        <v/>
      </c>
      <c r="AN3" s="159" t="str">
        <f>IF(B3="","",IF(Penalties!AL3="Z",1,""))</f>
        <v/>
      </c>
    </row>
    <row r="4" spans="1:41">
      <c r="A4" s="1493"/>
      <c r="B4" s="1490"/>
      <c r="C4" s="1488"/>
      <c r="D4" s="105" t="s">
        <v>218</v>
      </c>
      <c r="E4" s="105">
        <f>IF($B3="","",COUNTIF(Penalties!$AO3:$BP3,E$2))</f>
        <v>0</v>
      </c>
      <c r="F4" s="105">
        <f>IF($B3="","",COUNTIF(Penalties!$AO3:$BP3,F$2))</f>
        <v>0</v>
      </c>
      <c r="G4" s="105">
        <f>IF($B3="","",COUNTIF(Penalties!$AO3:$BP3,G$2))</f>
        <v>0</v>
      </c>
      <c r="H4" s="105">
        <f>IF($B3="","",COUNTIF(Penalties!$AO3:$BP3,H$2))</f>
        <v>0</v>
      </c>
      <c r="I4" s="105">
        <f>IF($B3="","",COUNTIF(Penalties!$AO3:$BP3,I$2))</f>
        <v>0</v>
      </c>
      <c r="J4" s="105">
        <f>IF($B3="","",COUNTIF(Penalties!$AO3:$BP3,J$2))</f>
        <v>0</v>
      </c>
      <c r="K4" s="105">
        <f>IF($B3="","",COUNTIF(Penalties!$AO3:$BP3,K$2))</f>
        <v>0</v>
      </c>
      <c r="L4" s="105">
        <f>IF($B3="","",COUNTIF(Penalties!$AO3:$BP3,L$2))</f>
        <v>0</v>
      </c>
      <c r="M4" s="105">
        <f>IF($B3="","",COUNTIF(Penalties!$AO3:$BP3,M$2))</f>
        <v>0</v>
      </c>
      <c r="N4" s="105">
        <f>IF($B3="","",COUNTIF(Penalties!$AO3:$BP3,N$2))</f>
        <v>0</v>
      </c>
      <c r="O4" s="105">
        <f>IF($B3="","",COUNTIF(Penalties!$AO3:$BP3,O$2))</f>
        <v>0</v>
      </c>
      <c r="P4" s="105">
        <f>IF($B3="","",COUNTIF(Penalties!$AO3:$BP3,P$2))</f>
        <v>0</v>
      </c>
      <c r="Q4" s="105">
        <f>IF($B3="","",COUNTIF(Penalties!$AO3:$BP3,Q$2))</f>
        <v>1</v>
      </c>
      <c r="R4" s="158">
        <f>IF(B3="","",SUM(E4:Q4))</f>
        <v>1</v>
      </c>
      <c r="S4" s="158">
        <f>IF($B3="","",COUNTIF(Penalties!$BR3:$BX3,S$2))</f>
        <v>0</v>
      </c>
      <c r="T4" s="158">
        <f>IF($B3="","",COUNTIF(Penalties!$BR3:$BX3,T$2))</f>
        <v>0</v>
      </c>
      <c r="U4" s="158">
        <f>IF($B3="","",COUNTIF(Penalties!$BR3:$BX3,U$2))</f>
        <v>0</v>
      </c>
      <c r="V4" s="158">
        <f>IF($B3="","",COUNTIF(Penalties!$BR3:$BX3,V$2))</f>
        <v>1</v>
      </c>
      <c r="W4" s="158">
        <f>IF($B3="","",COUNTIF(Penalties!$BR3:$BX3,W$2))</f>
        <v>0</v>
      </c>
      <c r="X4" s="158">
        <f>IF($B3="","",COUNTIF(Penalties!$BR3:$BX3,X$2))</f>
        <v>0</v>
      </c>
      <c r="Y4" s="158">
        <f>IF($B3="","",COUNTIF(Penalties!$BR3:$BX3,Y$2))</f>
        <v>0</v>
      </c>
      <c r="Z4" s="158">
        <f>IF($B3="","",COUNTIF(Penalties!$BR3:$BX3,Z$2))</f>
        <v>0</v>
      </c>
      <c r="AA4" s="158">
        <f>IF($B3="","",COUNTIF(Penalties!$BR3:$BX3,AA$2))</f>
        <v>0</v>
      </c>
      <c r="AB4" s="158">
        <f>IF($B3="","",COUNTIF(Penalties!$BR3:$BX3,AB$2))</f>
        <v>0</v>
      </c>
      <c r="AC4" s="158">
        <f>IF($B3="","",COUNTIF(Penalties!$BR3:$BX3,AC$2))</f>
        <v>0</v>
      </c>
      <c r="AD4" s="158">
        <f>IF($B3="","",COUNTIF(Penalties!$BR3:$BX3,AD$2))</f>
        <v>0</v>
      </c>
      <c r="AE4" s="158">
        <f>IF($B3="","",COUNTIF(Penalties!$BR3:$BX3,AE$2))</f>
        <v>0</v>
      </c>
      <c r="AF4" s="158">
        <f>IF($B3="","",COUNTIF(Penalties!$BR3:$BX3,AF$2))</f>
        <v>0</v>
      </c>
      <c r="AG4" s="158">
        <f>IF($B3="","",COUNTIF(Penalties!$BR3:$BX3,AG$2))</f>
        <v>0</v>
      </c>
      <c r="AH4" s="158">
        <f>IF($B3="","",COUNTIF(Penalties!$BR3:$BX3,AH$2))</f>
        <v>0</v>
      </c>
      <c r="AI4" s="158">
        <f>IF(B3="","",SUM(T4:AH4))</f>
        <v>1</v>
      </c>
      <c r="AJ4" s="159">
        <f>IF(B3="","",SUM(S4,AI4))</f>
        <v>1</v>
      </c>
      <c r="AK4" s="159" t="str">
        <f>IF(B3="","",IF(Penalties!BY3="PM",1,""))</f>
        <v/>
      </c>
      <c r="AL4" s="159" t="str">
        <f>IF(B3="","",IF(Penalties!BY3="G",1,""))</f>
        <v/>
      </c>
      <c r="AM4" s="159" t="str">
        <f>IF(B3="","",IF(Penalties!BY3="N",1,""))</f>
        <v/>
      </c>
      <c r="AN4" s="159" t="str">
        <f>IF(B3="","",IF(Penalties!BY3="Z",1,""))</f>
        <v/>
      </c>
    </row>
    <row r="5" spans="1:41">
      <c r="A5" s="1492">
        <f>A3+1</f>
        <v>2</v>
      </c>
      <c r="B5" s="1491" t="str">
        <f>IF(IBRF!B12="","",IBRF!B12)</f>
        <v>17</v>
      </c>
      <c r="C5" s="1489" t="str">
        <f>IF(IBRF!C12="","",IBRF!C12)</f>
        <v>Susan B Bruisin</v>
      </c>
      <c r="D5" s="109" t="s">
        <v>215</v>
      </c>
      <c r="E5" s="105">
        <f>IF($B5="","",COUNTIF(Penalties!$B5:$AC5,E$2))</f>
        <v>2</v>
      </c>
      <c r="F5" s="105">
        <f>IF($B5="","",COUNTIF(Penalties!$B5:$AC5,F$2))</f>
        <v>0</v>
      </c>
      <c r="G5" s="105">
        <f>IF($B5="","",COUNTIF(Penalties!$B5:$AC5,G$2))</f>
        <v>0</v>
      </c>
      <c r="H5" s="105">
        <f>IF($B5="","",COUNTIF(Penalties!$B5:$AC5,H$2))</f>
        <v>0</v>
      </c>
      <c r="I5" s="105">
        <f>IF($B5="","",COUNTIF(Penalties!$B5:$AC5,I$2))</f>
        <v>1</v>
      </c>
      <c r="J5" s="105">
        <f>IF($B5="","",COUNTIF(Penalties!$B5:$AC5,J$2))</f>
        <v>0</v>
      </c>
      <c r="K5" s="105">
        <f>IF($B5="","",COUNTIF(Penalties!$B5:$AC5,K$2))</f>
        <v>0</v>
      </c>
      <c r="L5" s="105">
        <f>IF($B5="","",COUNTIF(Penalties!$B5:$AC5,L$2))</f>
        <v>1</v>
      </c>
      <c r="M5" s="105">
        <f>IF($B5="","",COUNTIF(Penalties!$B5:$AC5,M$2))</f>
        <v>0</v>
      </c>
      <c r="N5" s="105">
        <f>IF($B5="","",COUNTIF(Penalties!$B5:$AC5,N$2))</f>
        <v>0</v>
      </c>
      <c r="O5" s="105">
        <f>IF($B5="","",COUNTIF(Penalties!$B5:$AC5,O$2))</f>
        <v>0</v>
      </c>
      <c r="P5" s="105">
        <f>IF($B5="","",COUNTIF(Penalties!$B5:$AC5,P$2))</f>
        <v>0</v>
      </c>
      <c r="Q5" s="105">
        <f>IF($B5="","",COUNTIF(Penalties!$B5:$AC5,Q$2))</f>
        <v>0</v>
      </c>
      <c r="R5" s="160">
        <f>IF(B5="","",SUM(E5:Q5))</f>
        <v>4</v>
      </c>
      <c r="S5" s="160">
        <f>IF($B5="","",COUNTIF(Penalties!$AE5:$AK5,S$2))</f>
        <v>1</v>
      </c>
      <c r="T5" s="109">
        <f>IF($B5="","",COUNTIF(Penalties!$AE5:$AK5,T$2))</f>
        <v>0</v>
      </c>
      <c r="U5" s="109">
        <f>IF($B5="","",COUNTIF(Penalties!$AE5:$AK5,U$2))</f>
        <v>0</v>
      </c>
      <c r="V5" s="109">
        <f>IF($B5="","",COUNTIF(Penalties!$AE5:$AK5,V$2))</f>
        <v>0</v>
      </c>
      <c r="W5" s="109">
        <f>IF($B5="","",COUNTIF(Penalties!$AE5:$AK5,W$2))</f>
        <v>0</v>
      </c>
      <c r="X5" s="109">
        <f>IF($B5="","",COUNTIF(Penalties!$AE5:$AK5,X$2))</f>
        <v>1</v>
      </c>
      <c r="Y5" s="109">
        <f>IF($B5="","",COUNTIF(Penalties!$AE5:$AK5,Y$2))</f>
        <v>0</v>
      </c>
      <c r="Z5" s="109">
        <f>IF($B5="","",COUNTIF(Penalties!$AE5:$AK5,Z$2))</f>
        <v>0</v>
      </c>
      <c r="AA5" s="109">
        <f>IF($B5="","",COUNTIF(Penalties!$AE5:$AK5,AA$2))</f>
        <v>0</v>
      </c>
      <c r="AB5" s="109">
        <f>IF($B5="","",COUNTIF(Penalties!$AE5:$AK5,AB$2))</f>
        <v>0</v>
      </c>
      <c r="AC5" s="109">
        <f>IF($B5="","",COUNTIF(Penalties!$AE5:$AK5,AC$2))</f>
        <v>0</v>
      </c>
      <c r="AD5" s="109">
        <f>IF($B5="","",COUNTIF(Penalties!$AE5:$AK5,AD$2))</f>
        <v>0</v>
      </c>
      <c r="AE5" s="109">
        <f>IF($B5="","",COUNTIF(Penalties!$AE5:$AK5,AE$2))</f>
        <v>0</v>
      </c>
      <c r="AF5" s="109">
        <f>IF($B5="","",COUNTIF(Penalties!$AE5:$AK5,AF$2))</f>
        <v>0</v>
      </c>
      <c r="AG5" s="109">
        <f>IF($B5="","",COUNTIF(Penalties!$AE5:$AK5,AG$2))</f>
        <v>0</v>
      </c>
      <c r="AH5" s="109">
        <f>IF($B5="","",COUNTIF(Penalties!$AE5:$AK5,AH$2))</f>
        <v>0</v>
      </c>
      <c r="AI5" s="160">
        <f>IF(B5="","",SUM(T5:AH5))</f>
        <v>1</v>
      </c>
      <c r="AJ5" s="161">
        <f>IF(B5="","",SUM(S5,AI5))</f>
        <v>2</v>
      </c>
      <c r="AK5" s="161" t="str">
        <f>IF(B5="","",IF(Penalties!AL5="PM",1,""))</f>
        <v/>
      </c>
      <c r="AL5" s="161" t="str">
        <f>IF(B5="","",IF(Penalties!AL5="G",1,""))</f>
        <v/>
      </c>
      <c r="AM5" s="161" t="str">
        <f>IF(B5="","",IF(Penalties!AL5="N",1,""))</f>
        <v/>
      </c>
      <c r="AN5" s="161" t="str">
        <f>IF(B5="","",IF(Penalties!AL5="Z",1,""))</f>
        <v/>
      </c>
    </row>
    <row r="6" spans="1:41">
      <c r="A6" s="1492"/>
      <c r="B6" s="1491"/>
      <c r="C6" s="1489"/>
      <c r="D6" s="109" t="s">
        <v>218</v>
      </c>
      <c r="E6" s="105">
        <f>IF($B5="","",COUNTIF(Penalties!$AO5:$BP5,E$2))</f>
        <v>2</v>
      </c>
      <c r="F6" s="105">
        <f>IF($B5="","",COUNTIF(Penalties!$AO5:$BP5,F$2))</f>
        <v>1</v>
      </c>
      <c r="G6" s="105">
        <f>IF($B5="","",COUNTIF(Penalties!$AO5:$BP5,G$2))</f>
        <v>0</v>
      </c>
      <c r="H6" s="105">
        <f>IF($B5="","",COUNTIF(Penalties!$AO5:$BP5,H$2))</f>
        <v>0</v>
      </c>
      <c r="I6" s="105">
        <f>IF($B5="","",COUNTIF(Penalties!$AO5:$BP5,I$2))</f>
        <v>1</v>
      </c>
      <c r="J6" s="105">
        <f>IF($B5="","",COUNTIF(Penalties!$AO5:$BP5,J$2))</f>
        <v>0</v>
      </c>
      <c r="K6" s="105">
        <f>IF($B5="","",COUNTIF(Penalties!$AO5:$BP5,K$2))</f>
        <v>0</v>
      </c>
      <c r="L6" s="105">
        <f>IF($B5="","",COUNTIF(Penalties!$AO5:$BP5,L$2))</f>
        <v>2</v>
      </c>
      <c r="M6" s="105">
        <f>IF($B5="","",COUNTIF(Penalties!$AO5:$BP5,M$2))</f>
        <v>0</v>
      </c>
      <c r="N6" s="105">
        <f>IF($B5="","",COUNTIF(Penalties!$AO5:$BP5,N$2))</f>
        <v>0</v>
      </c>
      <c r="O6" s="105">
        <f>IF($B5="","",COUNTIF(Penalties!$AO5:$BP5,O$2))</f>
        <v>0</v>
      </c>
      <c r="P6" s="105">
        <f>IF($B5="","",COUNTIF(Penalties!$AO5:$BP5,P$2))</f>
        <v>1</v>
      </c>
      <c r="Q6" s="105">
        <f>IF($B5="","",COUNTIF(Penalties!$AO5:$BP5,Q$2))</f>
        <v>0</v>
      </c>
      <c r="R6" s="160">
        <f>IF(B5="","",SUM(E6:Q6))</f>
        <v>7</v>
      </c>
      <c r="S6" s="160">
        <f>IF($B5="","",COUNTIF(Penalties!$BR5:$BX5,S$2))</f>
        <v>1</v>
      </c>
      <c r="T6" s="109">
        <f>IF($B5="","",COUNTIF(Penalties!$BR5:$BX5,T$2))</f>
        <v>0</v>
      </c>
      <c r="U6" s="109">
        <f>IF($B5="","",COUNTIF(Penalties!$BR5:$BX5,U$2))</f>
        <v>0</v>
      </c>
      <c r="V6" s="109">
        <f>IF($B5="","",COUNTIF(Penalties!$BR5:$BX5,V$2))</f>
        <v>0</v>
      </c>
      <c r="W6" s="109">
        <f>IF($B5="","",COUNTIF(Penalties!$BR5:$BX5,W$2))</f>
        <v>0</v>
      </c>
      <c r="X6" s="109">
        <f>IF($B5="","",COUNTIF(Penalties!$BR5:$BX5,X$2))</f>
        <v>0</v>
      </c>
      <c r="Y6" s="109">
        <f>IF($B5="","",COUNTIF(Penalties!$BR5:$BX5,Y$2))</f>
        <v>0</v>
      </c>
      <c r="Z6" s="109">
        <f>IF($B5="","",COUNTIF(Penalties!$BR5:$BX5,Z$2))</f>
        <v>0</v>
      </c>
      <c r="AA6" s="109">
        <f>IF($B5="","",COUNTIF(Penalties!$BR5:$BX5,AA$2))</f>
        <v>0</v>
      </c>
      <c r="AB6" s="109">
        <f>IF($B5="","",COUNTIF(Penalties!$BR5:$BX5,AB$2))</f>
        <v>0</v>
      </c>
      <c r="AC6" s="109">
        <f>IF($B5="","",COUNTIF(Penalties!$BR5:$BX5,AC$2))</f>
        <v>1</v>
      </c>
      <c r="AD6" s="109">
        <f>IF($B5="","",COUNTIF(Penalties!$BR5:$BX5,AD$2))</f>
        <v>0</v>
      </c>
      <c r="AE6" s="109">
        <f>IF($B5="","",COUNTIF(Penalties!$BR5:$BX5,AE$2))</f>
        <v>0</v>
      </c>
      <c r="AF6" s="109">
        <f>IF($B5="","",COUNTIF(Penalties!$BR5:$BX5,AF$2))</f>
        <v>0</v>
      </c>
      <c r="AG6" s="109">
        <f>IF($B5="","",COUNTIF(Penalties!$BR5:$BX5,AG$2))</f>
        <v>0</v>
      </c>
      <c r="AH6" s="109">
        <f>IF($B5="","",COUNTIF(Penalties!$BR5:$BX5,AH$2))</f>
        <v>0</v>
      </c>
      <c r="AI6" s="160">
        <f>IF(B5="","",SUM(T6:AH6))</f>
        <v>1</v>
      </c>
      <c r="AJ6" s="161">
        <f>IF(B5="","",SUM(S6,AI6))</f>
        <v>2</v>
      </c>
      <c r="AK6" s="161" t="str">
        <f>IF(B5="","",IF(Penalties!BY5="PM",1,""))</f>
        <v/>
      </c>
      <c r="AL6" s="161" t="str">
        <f>IF(B5="","",IF(Penalties!BY5="G",1,""))</f>
        <v/>
      </c>
      <c r="AM6" s="161" t="str">
        <f>IF(B5="","",IF(Penalties!BY5="N",1,""))</f>
        <v/>
      </c>
      <c r="AN6" s="161" t="str">
        <f>IF(B5="","",IF(Penalties!BY5="Z",1,""))</f>
        <v/>
      </c>
    </row>
    <row r="7" spans="1:41">
      <c r="A7" s="1493">
        <f>A5+1</f>
        <v>3</v>
      </c>
      <c r="B7" s="1490" t="str">
        <f>IF(IBRF!B13="","",IBRF!B13)</f>
        <v>1949</v>
      </c>
      <c r="C7" s="1488" t="str">
        <f>IF(IBRF!C13="","",IBRF!C13)</f>
        <v>Geneva Conviction</v>
      </c>
      <c r="D7" s="105" t="s">
        <v>215</v>
      </c>
      <c r="E7" s="105">
        <f>IF($B7="","",COUNTIF(Penalties!$B7:$AC7,E$2))</f>
        <v>0</v>
      </c>
      <c r="F7" s="105">
        <f>IF($B7="","",COUNTIF(Penalties!$B7:$AC7,F$2))</f>
        <v>0</v>
      </c>
      <c r="G7" s="105">
        <f>IF($B7="","",COUNTIF(Penalties!$B7:$AC7,G$2))</f>
        <v>0</v>
      </c>
      <c r="H7" s="105">
        <f>IF($B7="","",COUNTIF(Penalties!$B7:$AC7,H$2))</f>
        <v>0</v>
      </c>
      <c r="I7" s="105">
        <f>IF($B7="","",COUNTIF(Penalties!$B7:$AC7,I$2))</f>
        <v>0</v>
      </c>
      <c r="J7" s="105">
        <f>IF($B7="","",COUNTIF(Penalties!$B7:$AC7,J$2))</f>
        <v>0</v>
      </c>
      <c r="K7" s="105">
        <f>IF($B7="","",COUNTIF(Penalties!$B7:$AC7,K$2))</f>
        <v>0</v>
      </c>
      <c r="L7" s="105">
        <f>IF($B7="","",COUNTIF(Penalties!$B7:$AC7,L$2))</f>
        <v>1</v>
      </c>
      <c r="M7" s="105">
        <f>IF($B7="","",COUNTIF(Penalties!$B7:$AC7,M$2))</f>
        <v>0</v>
      </c>
      <c r="N7" s="105">
        <f>IF($B7="","",COUNTIF(Penalties!$B7:$AC7,N$2))</f>
        <v>0</v>
      </c>
      <c r="O7" s="105">
        <f>IF($B7="","",COUNTIF(Penalties!$B7:$AC7,O$2))</f>
        <v>0</v>
      </c>
      <c r="P7" s="105">
        <f>IF($B7="","",COUNTIF(Penalties!$B7:$AC7,P$2))</f>
        <v>0</v>
      </c>
      <c r="Q7" s="105">
        <f>IF($B7="","",COUNTIF(Penalties!$B7:$AC7,Q$2))</f>
        <v>0</v>
      </c>
      <c r="R7" s="158">
        <f>IF(B7="","",SUM(E7:Q7))</f>
        <v>1</v>
      </c>
      <c r="S7" s="158">
        <f>IF($B7="","",COUNTIF(Penalties!$AE7:$AK7,S$2))</f>
        <v>0</v>
      </c>
      <c r="T7" s="105">
        <f>IF($B7="","",COUNTIF(Penalties!$AE7:$AK7,T$2))</f>
        <v>0</v>
      </c>
      <c r="U7" s="105">
        <f>IF($B7="","",COUNTIF(Penalties!$AE7:$AK7,U$2))</f>
        <v>0</v>
      </c>
      <c r="V7" s="105">
        <f>IF($B7="","",COUNTIF(Penalties!$AE7:$AK7,V$2))</f>
        <v>0</v>
      </c>
      <c r="W7" s="105">
        <f>IF($B7="","",COUNTIF(Penalties!$AE7:$AK7,W$2))</f>
        <v>0</v>
      </c>
      <c r="X7" s="105">
        <f>IF($B7="","",COUNTIF(Penalties!$AE7:$AK7,X$2))</f>
        <v>0</v>
      </c>
      <c r="Y7" s="105">
        <f>IF($B7="","",COUNTIF(Penalties!$AE7:$AK7,Y$2))</f>
        <v>0</v>
      </c>
      <c r="Z7" s="105">
        <f>IF($B7="","",COUNTIF(Penalties!$AE7:$AK7,Z$2))</f>
        <v>0</v>
      </c>
      <c r="AA7" s="105">
        <f>IF($B7="","",COUNTIF(Penalties!$AE7:$AK7,AA$2))</f>
        <v>1</v>
      </c>
      <c r="AB7" s="105">
        <f>IF($B7="","",COUNTIF(Penalties!$AE7:$AK7,AB$2))</f>
        <v>0</v>
      </c>
      <c r="AC7" s="105">
        <f>IF($B7="","",COUNTIF(Penalties!$AE7:$AK7,AC$2))</f>
        <v>0</v>
      </c>
      <c r="AD7" s="105">
        <f>IF($B7="","",COUNTIF(Penalties!$AE7:$AK7,AD$2))</f>
        <v>0</v>
      </c>
      <c r="AE7" s="105">
        <f>IF($B7="","",COUNTIF(Penalties!$AE7:$AK7,AE$2))</f>
        <v>0</v>
      </c>
      <c r="AF7" s="105">
        <f>IF($B7="","",COUNTIF(Penalties!$AE7:$AK7,AF$2))</f>
        <v>0</v>
      </c>
      <c r="AG7" s="105">
        <f>IF($B7="","",COUNTIF(Penalties!$AE7:$AK7,AG$2))</f>
        <v>0</v>
      </c>
      <c r="AH7" s="105">
        <f>IF($B7="","",COUNTIF(Penalties!$AE7:$AK7,AH$2))</f>
        <v>0</v>
      </c>
      <c r="AI7" s="158">
        <f>IF(B7="","",SUM(T7:AH7))</f>
        <v>1</v>
      </c>
      <c r="AJ7" s="159">
        <f>IF(B7="","",SUM(S7,AI7))</f>
        <v>1</v>
      </c>
      <c r="AK7" s="159" t="str">
        <f>IF(B7="","",IF(Penalties!AL7="PM",1,""))</f>
        <v/>
      </c>
      <c r="AL7" s="159" t="str">
        <f>IF(B7="","",IF(Penalties!AL7="G",1,""))</f>
        <v/>
      </c>
      <c r="AM7" s="159" t="str">
        <f>IF(B7="","",IF(Penalties!AL7="N",1,""))</f>
        <v/>
      </c>
      <c r="AN7" s="159" t="str">
        <f>IF(B7="","",IF(Penalties!AL7="Z",1,""))</f>
        <v/>
      </c>
    </row>
    <row r="8" spans="1:41">
      <c r="A8" s="1493"/>
      <c r="B8" s="1490"/>
      <c r="C8" s="1488"/>
      <c r="D8" s="105" t="s">
        <v>218</v>
      </c>
      <c r="E8" s="105">
        <f>IF($B7="","",COUNTIF(Penalties!$AO7:$BP7,E$2))</f>
        <v>0</v>
      </c>
      <c r="F8" s="105">
        <f>IF($B7="","",COUNTIF(Penalties!$AO7:$BP7,F$2))</f>
        <v>0</v>
      </c>
      <c r="G8" s="105">
        <f>IF($B7="","",COUNTIF(Penalties!$AO7:$BP7,G$2))</f>
        <v>0</v>
      </c>
      <c r="H8" s="105">
        <f>IF($B7="","",COUNTIF(Penalties!$AO7:$BP7,H$2))</f>
        <v>0</v>
      </c>
      <c r="I8" s="105">
        <f>IF($B7="","",COUNTIF(Penalties!$AO7:$BP7,I$2))</f>
        <v>0</v>
      </c>
      <c r="J8" s="105">
        <f>IF($B7="","",COUNTIF(Penalties!$AO7:$BP7,J$2))</f>
        <v>0</v>
      </c>
      <c r="K8" s="105">
        <f>IF($B7="","",COUNTIF(Penalties!$AO7:$BP7,K$2))</f>
        <v>0</v>
      </c>
      <c r="L8" s="105">
        <f>IF($B7="","",COUNTIF(Penalties!$AO7:$BP7,L$2))</f>
        <v>1</v>
      </c>
      <c r="M8" s="105">
        <f>IF($B7="","",COUNTIF(Penalties!$AO7:$BP7,M$2))</f>
        <v>0</v>
      </c>
      <c r="N8" s="105">
        <f>IF($B7="","",COUNTIF(Penalties!$AO7:$BP7,N$2))</f>
        <v>0</v>
      </c>
      <c r="O8" s="105">
        <f>IF($B7="","",COUNTIF(Penalties!$AO7:$BP7,O$2))</f>
        <v>0</v>
      </c>
      <c r="P8" s="105">
        <f>IF($B7="","",COUNTIF(Penalties!$AO7:$BP7,P$2))</f>
        <v>0</v>
      </c>
      <c r="Q8" s="105">
        <f>IF($B7="","",COUNTIF(Penalties!$AO7:$BP7,Q$2))</f>
        <v>0</v>
      </c>
      <c r="R8" s="158">
        <f>IF(B7="","",SUM(E8:Q8))</f>
        <v>1</v>
      </c>
      <c r="S8" s="158">
        <f>IF($B7="","",COUNTIF(Penalties!$BR7:$BX7,S$2))</f>
        <v>0</v>
      </c>
      <c r="T8" s="105">
        <f>IF($B7="","",COUNTIF(Penalties!$BR7:$BX7,T$2))</f>
        <v>0</v>
      </c>
      <c r="U8" s="105">
        <f>IF($B7="","",COUNTIF(Penalties!$BR7:$BX7,U$2))</f>
        <v>0</v>
      </c>
      <c r="V8" s="105">
        <f>IF($B7="","",COUNTIF(Penalties!$BR7:$BX7,V$2))</f>
        <v>0</v>
      </c>
      <c r="W8" s="105">
        <f>IF($B7="","",COUNTIF(Penalties!$BR7:$BX7,W$2))</f>
        <v>0</v>
      </c>
      <c r="X8" s="105">
        <f>IF($B7="","",COUNTIF(Penalties!$BR7:$BX7,X$2))</f>
        <v>0</v>
      </c>
      <c r="Y8" s="105">
        <f>IF($B7="","",COUNTIF(Penalties!$BR7:$BX7,Y$2))</f>
        <v>0</v>
      </c>
      <c r="Z8" s="105">
        <f>IF($B7="","",COUNTIF(Penalties!$BR7:$BX7,Z$2))</f>
        <v>0</v>
      </c>
      <c r="AA8" s="105">
        <f>IF($B7="","",COUNTIF(Penalties!$BR7:$BX7,AA$2))</f>
        <v>0</v>
      </c>
      <c r="AB8" s="105">
        <f>IF($B7="","",COUNTIF(Penalties!$BR7:$BX7,AB$2))</f>
        <v>0</v>
      </c>
      <c r="AC8" s="105">
        <f>IF($B7="","",COUNTIF(Penalties!$BR7:$BX7,AC$2))</f>
        <v>1</v>
      </c>
      <c r="AD8" s="105">
        <f>IF($B7="","",COUNTIF(Penalties!$BR7:$BX7,AD$2))</f>
        <v>0</v>
      </c>
      <c r="AE8" s="105">
        <f>IF($B7="","",COUNTIF(Penalties!$BR7:$BX7,AE$2))</f>
        <v>0</v>
      </c>
      <c r="AF8" s="105">
        <f>IF($B7="","",COUNTIF(Penalties!$BR7:$BX7,AF$2))</f>
        <v>0</v>
      </c>
      <c r="AG8" s="105">
        <f>IF($B7="","",COUNTIF(Penalties!$BR7:$BX7,AG$2))</f>
        <v>0</v>
      </c>
      <c r="AH8" s="105">
        <f>IF($B7="","",COUNTIF(Penalties!$BR7:$BX7,AH$2))</f>
        <v>0</v>
      </c>
      <c r="AI8" s="158">
        <f>IF(B7="","",SUM(T8:AH8))</f>
        <v>1</v>
      </c>
      <c r="AJ8" s="159">
        <f>IF(B7="","",SUM(S8,AI8))</f>
        <v>1</v>
      </c>
      <c r="AK8" s="159" t="str">
        <f>IF(B7="","",IF(Penalties!BY7="PM",1,""))</f>
        <v/>
      </c>
      <c r="AL8" s="159" t="str">
        <f>IF(B7="","",IF(Penalties!BY7="G",1,""))</f>
        <v/>
      </c>
      <c r="AM8" s="159" t="str">
        <f>IF(B7="","",IF(Penalties!BY7="N",1,""))</f>
        <v/>
      </c>
      <c r="AN8" s="159" t="str">
        <f>IF(B7="","",IF(Penalties!BY7="Z",1,""))</f>
        <v/>
      </c>
    </row>
    <row r="9" spans="1:41">
      <c r="A9" s="1492">
        <f>A7+1</f>
        <v>4</v>
      </c>
      <c r="B9" s="1491" t="str">
        <f>IF(IBRF!B14="","",IBRF!B14)</f>
        <v>23</v>
      </c>
      <c r="C9" s="1489" t="str">
        <f>IF(IBRF!C14="","",IBRF!C14)</f>
        <v>Mary Marvel</v>
      </c>
      <c r="D9" s="109" t="s">
        <v>215</v>
      </c>
      <c r="E9" s="105">
        <f>IF($B9="","",COUNTIF(Penalties!$B9:$AC9,E$2))</f>
        <v>0</v>
      </c>
      <c r="F9" s="105">
        <f>IF($B9="","",COUNTIF(Penalties!$B9:$AC9,F$2))</f>
        <v>0</v>
      </c>
      <c r="G9" s="105">
        <f>IF($B9="","",COUNTIF(Penalties!$B9:$AC9,G$2))</f>
        <v>1</v>
      </c>
      <c r="H9" s="105">
        <f>IF($B9="","",COUNTIF(Penalties!$B9:$AC9,H$2))</f>
        <v>0</v>
      </c>
      <c r="I9" s="105">
        <f>IF($B9="","",COUNTIF(Penalties!$B9:$AC9,I$2))</f>
        <v>0</v>
      </c>
      <c r="J9" s="105">
        <f>IF($B9="","",COUNTIF(Penalties!$B9:$AC9,J$2))</f>
        <v>0</v>
      </c>
      <c r="K9" s="105">
        <f>IF($B9="","",COUNTIF(Penalties!$B9:$AC9,K$2))</f>
        <v>0</v>
      </c>
      <c r="L9" s="105">
        <f>IF($B9="","",COUNTIF(Penalties!$B9:$AC9,L$2))</f>
        <v>0</v>
      </c>
      <c r="M9" s="105">
        <f>IF($B9="","",COUNTIF(Penalties!$B9:$AC9,M$2))</f>
        <v>0</v>
      </c>
      <c r="N9" s="105">
        <f>IF($B9="","",COUNTIF(Penalties!$B9:$AC9,N$2))</f>
        <v>0</v>
      </c>
      <c r="O9" s="105">
        <f>IF($B9="","",COUNTIF(Penalties!$B9:$AC9,O$2))</f>
        <v>0</v>
      </c>
      <c r="P9" s="105">
        <f>IF($B9="","",COUNTIF(Penalties!$B9:$AC9,P$2))</f>
        <v>0</v>
      </c>
      <c r="Q9" s="105">
        <f>IF($B9="","",COUNTIF(Penalties!$B9:$AC9,Q$2))</f>
        <v>0</v>
      </c>
      <c r="R9" s="160">
        <f>IF(B9="","",SUM(E9:Q9))</f>
        <v>1</v>
      </c>
      <c r="S9" s="160">
        <f>IF($B9="","",COUNTIF(Penalties!$AE9:$AK9,S$2))</f>
        <v>0</v>
      </c>
      <c r="T9" s="109">
        <f>IF($B9="","",COUNTIF(Penalties!$AE9:$AK9,T$2))</f>
        <v>0</v>
      </c>
      <c r="U9" s="109">
        <f>IF($B9="","",COUNTIF(Penalties!$AE9:$AK9,U$2))</f>
        <v>0</v>
      </c>
      <c r="V9" s="109">
        <f>IF($B9="","",COUNTIF(Penalties!$AE9:$AK9,V$2))</f>
        <v>0</v>
      </c>
      <c r="W9" s="109">
        <f>IF($B9="","",COUNTIF(Penalties!$AE9:$AK9,W$2))</f>
        <v>0</v>
      </c>
      <c r="X9" s="109">
        <f>IF($B9="","",COUNTIF(Penalties!$AE9:$AK9,X$2))</f>
        <v>0</v>
      </c>
      <c r="Y9" s="109">
        <f>IF($B9="","",COUNTIF(Penalties!$AE9:$AK9,Y$2))</f>
        <v>0</v>
      </c>
      <c r="Z9" s="109">
        <f>IF($B9="","",COUNTIF(Penalties!$AE9:$AK9,Z$2))</f>
        <v>0</v>
      </c>
      <c r="AA9" s="109">
        <f>IF($B9="","",COUNTIF(Penalties!$AE9:$AK9,AA$2))</f>
        <v>0</v>
      </c>
      <c r="AB9" s="109">
        <f>IF($B9="","",COUNTIF(Penalties!$AE9:$AK9,AB$2))</f>
        <v>0</v>
      </c>
      <c r="AC9" s="109">
        <f>IF($B9="","",COUNTIF(Penalties!$AE9:$AK9,AC$2))</f>
        <v>0</v>
      </c>
      <c r="AD9" s="109">
        <f>IF($B9="","",COUNTIF(Penalties!$AE9:$AK9,AD$2))</f>
        <v>0</v>
      </c>
      <c r="AE9" s="109">
        <f>IF($B9="","",COUNTIF(Penalties!$AE9:$AK9,AE$2))</f>
        <v>0</v>
      </c>
      <c r="AF9" s="109">
        <f>IF($B9="","",COUNTIF(Penalties!$AE9:$AK9,AF$2))</f>
        <v>0</v>
      </c>
      <c r="AG9" s="109">
        <f>IF($B9="","",COUNTIF(Penalties!$AE9:$AK9,AG$2))</f>
        <v>0</v>
      </c>
      <c r="AH9" s="109">
        <f>IF($B9="","",COUNTIF(Penalties!$AE9:$AK9,AH$2))</f>
        <v>0</v>
      </c>
      <c r="AI9" s="160">
        <f>IF(B9="","",SUM(T9:AH9))</f>
        <v>0</v>
      </c>
      <c r="AJ9" s="161">
        <f>IF(B9="","",SUM(S9,AI9))</f>
        <v>0</v>
      </c>
      <c r="AK9" s="161" t="str">
        <f>IF(B9="","",IF(Penalties!AL9="PM",1,""))</f>
        <v/>
      </c>
      <c r="AL9" s="161" t="str">
        <f>IF(B9="","",IF(Penalties!AL9="G",1,""))</f>
        <v/>
      </c>
      <c r="AM9" s="161" t="str">
        <f>IF(B9="","",IF(Penalties!AL9="N",1,""))</f>
        <v/>
      </c>
      <c r="AN9" s="161" t="str">
        <f>IF(B9="","",IF(Penalties!AL9="Z",1,""))</f>
        <v/>
      </c>
    </row>
    <row r="10" spans="1:41">
      <c r="A10" s="1492"/>
      <c r="B10" s="1491"/>
      <c r="C10" s="1489"/>
      <c r="D10" s="109" t="s">
        <v>218</v>
      </c>
      <c r="E10" s="105">
        <f>IF($B9="","",COUNTIF(Penalties!$AO9:$BP9,E$2))</f>
        <v>0</v>
      </c>
      <c r="F10" s="105">
        <f>IF($B9="","",COUNTIF(Penalties!$AO9:$BP9,F$2))</f>
        <v>0</v>
      </c>
      <c r="G10" s="105">
        <f>IF($B9="","",COUNTIF(Penalties!$AO9:$BP9,G$2))</f>
        <v>0</v>
      </c>
      <c r="H10" s="105">
        <f>IF($B9="","",COUNTIF(Penalties!$AO9:$BP9,H$2))</f>
        <v>0</v>
      </c>
      <c r="I10" s="105">
        <f>IF($B9="","",COUNTIF(Penalties!$AO9:$BP9,I$2))</f>
        <v>0</v>
      </c>
      <c r="J10" s="105">
        <f>IF($B9="","",COUNTIF(Penalties!$AO9:$BP9,J$2))</f>
        <v>0</v>
      </c>
      <c r="K10" s="105">
        <f>IF($B9="","",COUNTIF(Penalties!$AO9:$BP9,K$2))</f>
        <v>0</v>
      </c>
      <c r="L10" s="105">
        <f>IF($B9="","",COUNTIF(Penalties!$AO9:$BP9,L$2))</f>
        <v>1</v>
      </c>
      <c r="M10" s="105">
        <f>IF($B9="","",COUNTIF(Penalties!$AO9:$BP9,M$2))</f>
        <v>0</v>
      </c>
      <c r="N10" s="105">
        <f>IF($B9="","",COUNTIF(Penalties!$AO9:$BP9,N$2))</f>
        <v>0</v>
      </c>
      <c r="O10" s="105">
        <f>IF($B9="","",COUNTIF(Penalties!$AO9:$BP9,O$2))</f>
        <v>0</v>
      </c>
      <c r="P10" s="105">
        <f>IF($B9="","",COUNTIF(Penalties!$AO9:$BP9,P$2))</f>
        <v>0</v>
      </c>
      <c r="Q10" s="105">
        <f>IF($B9="","",COUNTIF(Penalties!$AO9:$BP9,Q$2))</f>
        <v>0</v>
      </c>
      <c r="R10" s="160">
        <f>IF(B9="","",SUM(E10:Q10))</f>
        <v>1</v>
      </c>
      <c r="S10" s="160">
        <f>IF($B9="","",COUNTIF(Penalties!$BR9:$BX9,S$2))</f>
        <v>0</v>
      </c>
      <c r="T10" s="109">
        <f>IF($B9="","",COUNTIF(Penalties!$BR9:$BX9,T$2))</f>
        <v>0</v>
      </c>
      <c r="U10" s="109">
        <f>IF($B9="","",COUNTIF(Penalties!$BR9:$BX9,U$2))</f>
        <v>0</v>
      </c>
      <c r="V10" s="109">
        <f>IF($B9="","",COUNTIF(Penalties!$BR9:$BX9,V$2))</f>
        <v>0</v>
      </c>
      <c r="W10" s="109">
        <f>IF($B9="","",COUNTIF(Penalties!$BR9:$BX9,W$2))</f>
        <v>0</v>
      </c>
      <c r="X10" s="109">
        <f>IF($B9="","",COUNTIF(Penalties!$BR9:$BX9,X$2))</f>
        <v>0</v>
      </c>
      <c r="Y10" s="109">
        <f>IF($B9="","",COUNTIF(Penalties!$BR9:$BX9,Y$2))</f>
        <v>0</v>
      </c>
      <c r="Z10" s="109">
        <f>IF($B9="","",COUNTIF(Penalties!$BR9:$BX9,Z$2))</f>
        <v>0</v>
      </c>
      <c r="AA10" s="109">
        <f>IF($B9="","",COUNTIF(Penalties!$BR9:$BX9,AA$2))</f>
        <v>0</v>
      </c>
      <c r="AB10" s="109">
        <f>IF($B9="","",COUNTIF(Penalties!$BR9:$BX9,AB$2))</f>
        <v>0</v>
      </c>
      <c r="AC10" s="109">
        <f>IF($B9="","",COUNTIF(Penalties!$BR9:$BX9,AC$2))</f>
        <v>1</v>
      </c>
      <c r="AD10" s="109">
        <f>IF($B9="","",COUNTIF(Penalties!$BR9:$BX9,AD$2))</f>
        <v>0</v>
      </c>
      <c r="AE10" s="109">
        <f>IF($B9="","",COUNTIF(Penalties!$BR9:$BX9,AE$2))</f>
        <v>0</v>
      </c>
      <c r="AF10" s="109">
        <f>IF($B9="","",COUNTIF(Penalties!$BR9:$BX9,AF$2))</f>
        <v>0</v>
      </c>
      <c r="AG10" s="109">
        <f>IF($B9="","",COUNTIF(Penalties!$BR9:$BX9,AG$2))</f>
        <v>0</v>
      </c>
      <c r="AH10" s="109">
        <f>IF($B9="","",COUNTIF(Penalties!$BR9:$BX9,AH$2))</f>
        <v>0</v>
      </c>
      <c r="AI10" s="160">
        <f>IF(B9="","",SUM(T10:AH10))</f>
        <v>1</v>
      </c>
      <c r="AJ10" s="161">
        <f>IF(B9="","",SUM(S10,AI10))</f>
        <v>1</v>
      </c>
      <c r="AK10" s="161" t="str">
        <f>IF(B9="","",IF(Penalties!BY9="PM",1,""))</f>
        <v/>
      </c>
      <c r="AL10" s="161" t="str">
        <f>IF(B9="","",IF(Penalties!BY9="G",1,""))</f>
        <v/>
      </c>
      <c r="AM10" s="161" t="str">
        <f>IF(B9="","",IF(Penalties!BY9="N",1,""))</f>
        <v/>
      </c>
      <c r="AN10" s="161" t="str">
        <f>IF(B9="","",IF(Penalties!BY9="Z",1,""))</f>
        <v/>
      </c>
    </row>
    <row r="11" spans="1:41">
      <c r="A11" s="1493">
        <f>A9+1</f>
        <v>5</v>
      </c>
      <c r="B11" s="1490" t="str">
        <f>IF(IBRF!B15="","",IBRF!B15)</f>
        <v>256</v>
      </c>
      <c r="C11" s="1488" t="str">
        <f>IF(IBRF!C15="","",IBRF!C15)</f>
        <v>Afternoon D-Lightning</v>
      </c>
      <c r="D11" s="105" t="s">
        <v>215</v>
      </c>
      <c r="E11" s="105">
        <f>IF($B11="","",COUNTIF(Penalties!$B11:$AC11,E$2))</f>
        <v>0</v>
      </c>
      <c r="F11" s="105">
        <f>IF($B11="","",COUNTIF(Penalties!$B11:$AC11,F$2))</f>
        <v>0</v>
      </c>
      <c r="G11" s="105">
        <f>IF($B11="","",COUNTIF(Penalties!$B11:$AC11,G$2))</f>
        <v>0</v>
      </c>
      <c r="H11" s="105">
        <f>IF($B11="","",COUNTIF(Penalties!$B11:$AC11,H$2))</f>
        <v>0</v>
      </c>
      <c r="I11" s="105">
        <f>IF($B11="","",COUNTIF(Penalties!$B11:$AC11,I$2))</f>
        <v>0</v>
      </c>
      <c r="J11" s="105">
        <f>IF($B11="","",COUNTIF(Penalties!$B11:$AC11,J$2))</f>
        <v>0</v>
      </c>
      <c r="K11" s="105">
        <f>IF($B11="","",COUNTIF(Penalties!$B11:$AC11,K$2))</f>
        <v>0</v>
      </c>
      <c r="L11" s="105">
        <f>IF($B11="","",COUNTIF(Penalties!$B11:$AC11,L$2))</f>
        <v>0</v>
      </c>
      <c r="M11" s="105">
        <f>IF($B11="","",COUNTIF(Penalties!$B11:$AC11,M$2))</f>
        <v>0</v>
      </c>
      <c r="N11" s="105">
        <f>IF($B11="","",COUNTIF(Penalties!$B11:$AC11,N$2))</f>
        <v>0</v>
      </c>
      <c r="O11" s="105">
        <f>IF($B11="","",COUNTIF(Penalties!$B11:$AC11,O$2))</f>
        <v>0</v>
      </c>
      <c r="P11" s="105">
        <f>IF($B11="","",COUNTIF(Penalties!$B11:$AC11,P$2))</f>
        <v>0</v>
      </c>
      <c r="Q11" s="105">
        <f>IF($B11="","",COUNTIF(Penalties!$B11:$AC11,Q$2))</f>
        <v>0</v>
      </c>
      <c r="R11" s="158">
        <f>IF(B11="","",SUM(E11:Q11))</f>
        <v>0</v>
      </c>
      <c r="S11" s="158">
        <f>IF($B11="","",COUNTIF(Penalties!$AE11:$AK11,S$2))</f>
        <v>0</v>
      </c>
      <c r="T11" s="105">
        <f>IF($B11="","",COUNTIF(Penalties!$AE11:$AK11,T$2))</f>
        <v>0</v>
      </c>
      <c r="U11" s="105">
        <f>IF($B11="","",COUNTIF(Penalties!$AE11:$AK11,U$2))</f>
        <v>0</v>
      </c>
      <c r="V11" s="105">
        <f>IF($B11="","",COUNTIF(Penalties!$AE11:$AK11,V$2))</f>
        <v>0</v>
      </c>
      <c r="W11" s="105">
        <f>IF($B11="","",COUNTIF(Penalties!$AE11:$AK11,W$2))</f>
        <v>0</v>
      </c>
      <c r="X11" s="105">
        <f>IF($B11="","",COUNTIF(Penalties!$AE11:$AK11,X$2))</f>
        <v>0</v>
      </c>
      <c r="Y11" s="105">
        <f>IF($B11="","",COUNTIF(Penalties!$AE11:$AK11,Y$2))</f>
        <v>0</v>
      </c>
      <c r="Z11" s="105">
        <f>IF($B11="","",COUNTIF(Penalties!$AE11:$AK11,Z$2))</f>
        <v>0</v>
      </c>
      <c r="AA11" s="105">
        <f>IF($B11="","",COUNTIF(Penalties!$AE11:$AK11,AA$2))</f>
        <v>0</v>
      </c>
      <c r="AB11" s="105">
        <f>IF($B11="","",COUNTIF(Penalties!$AE11:$AK11,AB$2))</f>
        <v>0</v>
      </c>
      <c r="AC11" s="105">
        <f>IF($B11="","",COUNTIF(Penalties!$AE11:$AK11,AC$2))</f>
        <v>0</v>
      </c>
      <c r="AD11" s="105">
        <f>IF($B11="","",COUNTIF(Penalties!$AE11:$AK11,AD$2))</f>
        <v>0</v>
      </c>
      <c r="AE11" s="105">
        <f>IF($B11="","",COUNTIF(Penalties!$AE11:$AK11,AE$2))</f>
        <v>0</v>
      </c>
      <c r="AF11" s="105">
        <f>IF($B11="","",COUNTIF(Penalties!$AE11:$AK11,AF$2))</f>
        <v>0</v>
      </c>
      <c r="AG11" s="105">
        <f>IF($B11="","",COUNTIF(Penalties!$AE11:$AK11,AG$2))</f>
        <v>0</v>
      </c>
      <c r="AH11" s="105">
        <f>IF($B11="","",COUNTIF(Penalties!$AE11:$AK11,AH$2))</f>
        <v>0</v>
      </c>
      <c r="AI11" s="158">
        <f>IF(B11="","",SUM(T11:AH11))</f>
        <v>0</v>
      </c>
      <c r="AJ11" s="159">
        <f>IF(B11="","",SUM(S11,AI11))</f>
        <v>0</v>
      </c>
      <c r="AK11" s="159" t="str">
        <f>IF(B11="","",IF(Penalties!AL11="PM",1,""))</f>
        <v/>
      </c>
      <c r="AL11" s="159" t="str">
        <f>IF(B11="","",IF(Penalties!AL11="G",1,""))</f>
        <v/>
      </c>
      <c r="AM11" s="159" t="str">
        <f>IF(B11="","",IF(Penalties!AL11="N",1,""))</f>
        <v/>
      </c>
      <c r="AN11" s="159" t="str">
        <f>IF(B11="","",IF(Penalties!AL11="Z",1,""))</f>
        <v/>
      </c>
    </row>
    <row r="12" spans="1:41">
      <c r="A12" s="1493"/>
      <c r="B12" s="1490"/>
      <c r="C12" s="1488"/>
      <c r="D12" s="105" t="s">
        <v>218</v>
      </c>
      <c r="E12" s="105">
        <f>IF($B11="","",COUNTIF(Penalties!$AO11:$BP11,E$2))</f>
        <v>1</v>
      </c>
      <c r="F12" s="105">
        <f>IF($B11="","",COUNTIF(Penalties!$AO11:$BP11,F$2))</f>
        <v>0</v>
      </c>
      <c r="G12" s="105">
        <f>IF($B11="","",COUNTIF(Penalties!$AO11:$BP11,G$2))</f>
        <v>0</v>
      </c>
      <c r="H12" s="105">
        <f>IF($B11="","",COUNTIF(Penalties!$AO11:$BP11,H$2))</f>
        <v>0</v>
      </c>
      <c r="I12" s="105">
        <f>IF($B11="","",COUNTIF(Penalties!$AO11:$BP11,I$2))</f>
        <v>0</v>
      </c>
      <c r="J12" s="105">
        <f>IF($B11="","",COUNTIF(Penalties!$AO11:$BP11,J$2))</f>
        <v>0</v>
      </c>
      <c r="K12" s="105">
        <f>IF($B11="","",COUNTIF(Penalties!$AO11:$BP11,K$2))</f>
        <v>0</v>
      </c>
      <c r="L12" s="105">
        <f>IF($B11="","",COUNTIF(Penalties!$AO11:$BP11,L$2))</f>
        <v>0</v>
      </c>
      <c r="M12" s="105">
        <f>IF($B11="","",COUNTIF(Penalties!$AO11:$BP11,M$2))</f>
        <v>0</v>
      </c>
      <c r="N12" s="105">
        <f>IF($B11="","",COUNTIF(Penalties!$AO11:$BP11,N$2))</f>
        <v>0</v>
      </c>
      <c r="O12" s="105">
        <f>IF($B11="","",COUNTIF(Penalties!$AO11:$BP11,O$2))</f>
        <v>0</v>
      </c>
      <c r="P12" s="105">
        <f>IF($B11="","",COUNTIF(Penalties!$AO11:$BP11,P$2))</f>
        <v>0</v>
      </c>
      <c r="Q12" s="105">
        <f>IF($B11="","",COUNTIF(Penalties!$AO11:$BP11,Q$2))</f>
        <v>0</v>
      </c>
      <c r="R12" s="158">
        <f>IF(B11="","",SUM(E12:Q12))</f>
        <v>1</v>
      </c>
      <c r="S12" s="158">
        <f>IF($B11="","",COUNTIF(Penalties!$BR11:$BX11,S$2))</f>
        <v>0</v>
      </c>
      <c r="T12" s="105">
        <f>IF($B11="","",COUNTIF(Penalties!$BR11:$BX11,T$2))</f>
        <v>0</v>
      </c>
      <c r="U12" s="105">
        <f>IF($B11="","",COUNTIF(Penalties!$BR11:$BX11,U$2))</f>
        <v>0</v>
      </c>
      <c r="V12" s="105">
        <f>IF($B11="","",COUNTIF(Penalties!$BR11:$BX11,V$2))</f>
        <v>0</v>
      </c>
      <c r="W12" s="105">
        <f>IF($B11="","",COUNTIF(Penalties!$BR11:$BX11,W$2))</f>
        <v>0</v>
      </c>
      <c r="X12" s="105">
        <f>IF($B11="","",COUNTIF(Penalties!$BR11:$BX11,X$2))</f>
        <v>0</v>
      </c>
      <c r="Y12" s="105">
        <f>IF($B11="","",COUNTIF(Penalties!$BR11:$BX11,Y$2))</f>
        <v>0</v>
      </c>
      <c r="Z12" s="105">
        <f>IF($B11="","",COUNTIF(Penalties!$BR11:$BX11,Z$2))</f>
        <v>0</v>
      </c>
      <c r="AA12" s="105">
        <f>IF($B11="","",COUNTIF(Penalties!$BR11:$BX11,AA$2))</f>
        <v>0</v>
      </c>
      <c r="AB12" s="105">
        <f>IF($B11="","",COUNTIF(Penalties!$BR11:$BX11,AB$2))</f>
        <v>0</v>
      </c>
      <c r="AC12" s="105">
        <f>IF($B11="","",COUNTIF(Penalties!$BR11:$BX11,AC$2))</f>
        <v>0</v>
      </c>
      <c r="AD12" s="105">
        <f>IF($B11="","",COUNTIF(Penalties!$BR11:$BX11,AD$2))</f>
        <v>0</v>
      </c>
      <c r="AE12" s="105">
        <f>IF($B11="","",COUNTIF(Penalties!$BR11:$BX11,AE$2))</f>
        <v>0</v>
      </c>
      <c r="AF12" s="105">
        <f>IF($B11="","",COUNTIF(Penalties!$BR11:$BX11,AF$2))</f>
        <v>0</v>
      </c>
      <c r="AG12" s="105">
        <f>IF($B11="","",COUNTIF(Penalties!$BR11:$BX11,AG$2))</f>
        <v>0</v>
      </c>
      <c r="AH12" s="105">
        <f>IF($B11="","",COUNTIF(Penalties!$BR11:$BX11,AH$2))</f>
        <v>0</v>
      </c>
      <c r="AI12" s="158">
        <f>IF(B11="","",SUM(T12:AH12))</f>
        <v>0</v>
      </c>
      <c r="AJ12" s="159">
        <f>IF(B11="","",SUM(S12,AI12))</f>
        <v>0</v>
      </c>
      <c r="AK12" s="159" t="str">
        <f>IF(B11="","",IF(Penalties!BY11="PM",1,""))</f>
        <v/>
      </c>
      <c r="AL12" s="159" t="str">
        <f>IF(B11="","",IF(Penalties!BY11="G",1,""))</f>
        <v/>
      </c>
      <c r="AM12" s="159" t="str">
        <f>IF(B11="","",IF(Penalties!BY11="N",1,""))</f>
        <v/>
      </c>
      <c r="AN12" s="159" t="str">
        <f>IF(B11="","",IF(Penalties!BY11="Z",1,""))</f>
        <v/>
      </c>
    </row>
    <row r="13" spans="1:41">
      <c r="A13" s="1492">
        <f>A11+1</f>
        <v>6</v>
      </c>
      <c r="B13" s="1491" t="str">
        <f>IF(IBRF!B16="","",IBRF!B16)</f>
        <v>303</v>
      </c>
      <c r="C13" s="1489" t="str">
        <f>IF(IBRF!C16="","",IBRF!C16)</f>
        <v>JaneSaw Massacre</v>
      </c>
      <c r="D13" s="109" t="s">
        <v>215</v>
      </c>
      <c r="E13" s="105">
        <f>IF($B13="","",COUNTIF(Penalties!$B13:$AC13,E$2))</f>
        <v>2</v>
      </c>
      <c r="F13" s="105">
        <f>IF($B13="","",COUNTIF(Penalties!$B13:$AC13,F$2))</f>
        <v>0</v>
      </c>
      <c r="G13" s="105">
        <f>IF($B13="","",COUNTIF(Penalties!$B13:$AC13,G$2))</f>
        <v>0</v>
      </c>
      <c r="H13" s="105">
        <f>IF($B13="","",COUNTIF(Penalties!$B13:$AC13,H$2))</f>
        <v>0</v>
      </c>
      <c r="I13" s="105">
        <f>IF($B13="","",COUNTIF(Penalties!$B13:$AC13,I$2))</f>
        <v>0</v>
      </c>
      <c r="J13" s="105">
        <f>IF($B13="","",COUNTIF(Penalties!$B13:$AC13,J$2))</f>
        <v>0</v>
      </c>
      <c r="K13" s="105">
        <f>IF($B13="","",COUNTIF(Penalties!$B13:$AC13,K$2))</f>
        <v>0</v>
      </c>
      <c r="L13" s="105">
        <f>IF($B13="","",COUNTIF(Penalties!$B13:$AC13,L$2))</f>
        <v>0</v>
      </c>
      <c r="M13" s="105">
        <f>IF($B13="","",COUNTIF(Penalties!$B13:$AC13,M$2))</f>
        <v>0</v>
      </c>
      <c r="N13" s="105">
        <f>IF($B13="","",COUNTIF(Penalties!$B13:$AC13,N$2))</f>
        <v>0</v>
      </c>
      <c r="O13" s="105">
        <f>IF($B13="","",COUNTIF(Penalties!$B13:$AC13,O$2))</f>
        <v>0</v>
      </c>
      <c r="P13" s="105">
        <f>IF($B13="","",COUNTIF(Penalties!$B13:$AC13,P$2))</f>
        <v>0</v>
      </c>
      <c r="Q13" s="105">
        <f>IF($B13="","",COUNTIF(Penalties!$B13:$AC13,Q$2))</f>
        <v>0</v>
      </c>
      <c r="R13" s="160">
        <f>IF(B13="","",SUM(E13:Q13))</f>
        <v>2</v>
      </c>
      <c r="S13" s="160">
        <f>IF($B13="","",COUNTIF(Penalties!$AE13:$AK13,S$2))</f>
        <v>0</v>
      </c>
      <c r="T13" s="109">
        <f>IF($B13="","",COUNTIF(Penalties!$AE13:$AK13,T$2))</f>
        <v>0</v>
      </c>
      <c r="U13" s="109">
        <f>IF($B13="","",COUNTIF(Penalties!$AE13:$AK13,U$2))</f>
        <v>0</v>
      </c>
      <c r="V13" s="109">
        <f>IF($B13="","",COUNTIF(Penalties!$AE13:$AK13,V$2))</f>
        <v>0</v>
      </c>
      <c r="W13" s="109">
        <f>IF($B13="","",COUNTIF(Penalties!$AE13:$AK13,W$2))</f>
        <v>0</v>
      </c>
      <c r="X13" s="109">
        <f>IF($B13="","",COUNTIF(Penalties!$AE13:$AK13,X$2))</f>
        <v>0</v>
      </c>
      <c r="Y13" s="109">
        <f>IF($B13="","",COUNTIF(Penalties!$AE13:$AK13,Y$2))</f>
        <v>0</v>
      </c>
      <c r="Z13" s="109">
        <f>IF($B13="","",COUNTIF(Penalties!$AE13:$AK13,Z$2))</f>
        <v>0</v>
      </c>
      <c r="AA13" s="109">
        <f>IF($B13="","",COUNTIF(Penalties!$AE13:$AK13,AA$2))</f>
        <v>0</v>
      </c>
      <c r="AB13" s="109">
        <f>IF($B13="","",COUNTIF(Penalties!$AE13:$AK13,AB$2))</f>
        <v>0</v>
      </c>
      <c r="AC13" s="109">
        <f>IF($B13="","",COUNTIF(Penalties!$AE13:$AK13,AC$2))</f>
        <v>0</v>
      </c>
      <c r="AD13" s="109">
        <f>IF($B13="","",COUNTIF(Penalties!$AE13:$AK13,AD$2))</f>
        <v>0</v>
      </c>
      <c r="AE13" s="109">
        <f>IF($B13="","",COUNTIF(Penalties!$AE13:$AK13,AE$2))</f>
        <v>0</v>
      </c>
      <c r="AF13" s="109">
        <f>IF($B13="","",COUNTIF(Penalties!$AE13:$AK13,AF$2))</f>
        <v>0</v>
      </c>
      <c r="AG13" s="109">
        <f>IF($B13="","",COUNTIF(Penalties!$AE13:$AK13,AG$2))</f>
        <v>0</v>
      </c>
      <c r="AH13" s="109">
        <f>IF($B13="","",COUNTIF(Penalties!$AE13:$AK13,AH$2))</f>
        <v>0</v>
      </c>
      <c r="AI13" s="160">
        <f>IF(B13="","",SUM(T13:AH13))</f>
        <v>0</v>
      </c>
      <c r="AJ13" s="161">
        <f>IF(B13="","",SUM(S13,AI13))</f>
        <v>0</v>
      </c>
      <c r="AK13" s="161" t="str">
        <f>IF(B13="","",IF(Penalties!AL13="PM",1,""))</f>
        <v/>
      </c>
      <c r="AL13" s="161" t="str">
        <f>IF(B13="","",IF(Penalties!AL13="G",1,""))</f>
        <v/>
      </c>
      <c r="AM13" s="161" t="str">
        <f>IF(B13="","",IF(Penalties!AL13="N",1,""))</f>
        <v/>
      </c>
      <c r="AN13" s="161" t="str">
        <f>IF(B13="","",IF(Penalties!AL13="Z",1,""))</f>
        <v/>
      </c>
    </row>
    <row r="14" spans="1:41">
      <c r="A14" s="1492"/>
      <c r="B14" s="1491"/>
      <c r="C14" s="1489"/>
      <c r="D14" s="109" t="s">
        <v>218</v>
      </c>
      <c r="E14" s="105">
        <f>IF($B13="","",COUNTIF(Penalties!$AO13:$BP13,E$2))</f>
        <v>0</v>
      </c>
      <c r="F14" s="105">
        <f>IF($B13="","",COUNTIF(Penalties!$AO13:$BP13,F$2))</f>
        <v>0</v>
      </c>
      <c r="G14" s="105">
        <f>IF($B13="","",COUNTIF(Penalties!$AO13:$BP13,G$2))</f>
        <v>0</v>
      </c>
      <c r="H14" s="105">
        <f>IF($B13="","",COUNTIF(Penalties!$AO13:$BP13,H$2))</f>
        <v>0</v>
      </c>
      <c r="I14" s="105">
        <f>IF($B13="","",COUNTIF(Penalties!$AO13:$BP13,I$2))</f>
        <v>0</v>
      </c>
      <c r="J14" s="105">
        <f>IF($B13="","",COUNTIF(Penalties!$AO13:$BP13,J$2))</f>
        <v>0</v>
      </c>
      <c r="K14" s="105">
        <f>IF($B13="","",COUNTIF(Penalties!$AO13:$BP13,K$2))</f>
        <v>0</v>
      </c>
      <c r="L14" s="105">
        <f>IF($B13="","",COUNTIF(Penalties!$AO13:$BP13,L$2))</f>
        <v>0</v>
      </c>
      <c r="M14" s="105">
        <f>IF($B13="","",COUNTIF(Penalties!$AO13:$BP13,M$2))</f>
        <v>0</v>
      </c>
      <c r="N14" s="105">
        <f>IF($B13="","",COUNTIF(Penalties!$AO13:$BP13,N$2))</f>
        <v>0</v>
      </c>
      <c r="O14" s="105">
        <f>IF($B13="","",COUNTIF(Penalties!$AO13:$BP13,O$2))</f>
        <v>0</v>
      </c>
      <c r="P14" s="105">
        <f>IF($B13="","",COUNTIF(Penalties!$AO13:$BP13,P$2))</f>
        <v>0</v>
      </c>
      <c r="Q14" s="105">
        <f>IF($B13="","",COUNTIF(Penalties!$AO13:$BP13,Q$2))</f>
        <v>0</v>
      </c>
      <c r="R14" s="160">
        <f>IF(B13="","",SUM(E14:Q14))</f>
        <v>0</v>
      </c>
      <c r="S14" s="160">
        <f>IF($B13="","",COUNTIF(Penalties!$BR13:$BX13,S$2))</f>
        <v>0</v>
      </c>
      <c r="T14" s="109">
        <f>IF($B13="","",COUNTIF(Penalties!$BR13:$BX13,T$2))</f>
        <v>0</v>
      </c>
      <c r="U14" s="109">
        <f>IF($B13="","",COUNTIF(Penalties!$BR13:$BX13,U$2))</f>
        <v>0</v>
      </c>
      <c r="V14" s="109">
        <f>IF($B13="","",COUNTIF(Penalties!$BR13:$BX13,V$2))</f>
        <v>0</v>
      </c>
      <c r="W14" s="109">
        <f>IF($B13="","",COUNTIF(Penalties!$BR13:$BX13,W$2))</f>
        <v>0</v>
      </c>
      <c r="X14" s="109">
        <f>IF($B13="","",COUNTIF(Penalties!$BR13:$BX13,X$2))</f>
        <v>0</v>
      </c>
      <c r="Y14" s="109">
        <f>IF($B13="","",COUNTIF(Penalties!$BR13:$BX13,Y$2))</f>
        <v>0</v>
      </c>
      <c r="Z14" s="109">
        <f>IF($B13="","",COUNTIF(Penalties!$BR13:$BX13,Z$2))</f>
        <v>0</v>
      </c>
      <c r="AA14" s="109">
        <f>IF($B13="","",COUNTIF(Penalties!$BR13:$BX13,AA$2))</f>
        <v>0</v>
      </c>
      <c r="AB14" s="109">
        <f>IF($B13="","",COUNTIF(Penalties!$BR13:$BX13,AB$2))</f>
        <v>0</v>
      </c>
      <c r="AC14" s="109">
        <f>IF($B13="","",COUNTIF(Penalties!$BR13:$BX13,AC$2))</f>
        <v>0</v>
      </c>
      <c r="AD14" s="109">
        <f>IF($B13="","",COUNTIF(Penalties!$BR13:$BX13,AD$2))</f>
        <v>0</v>
      </c>
      <c r="AE14" s="109">
        <f>IF($B13="","",COUNTIF(Penalties!$BR13:$BX13,AE$2))</f>
        <v>0</v>
      </c>
      <c r="AF14" s="109">
        <f>IF($B13="","",COUNTIF(Penalties!$BR13:$BX13,AF$2))</f>
        <v>0</v>
      </c>
      <c r="AG14" s="109">
        <f>IF($B13="","",COUNTIF(Penalties!$BR13:$BX13,AG$2))</f>
        <v>0</v>
      </c>
      <c r="AH14" s="109">
        <f>IF($B13="","",COUNTIF(Penalties!$BR13:$BX13,AH$2))</f>
        <v>0</v>
      </c>
      <c r="AI14" s="160">
        <f>IF(B13="","",SUM(T14:AH14))</f>
        <v>0</v>
      </c>
      <c r="AJ14" s="161">
        <f>IF(B13="","",SUM(S14,AI14))</f>
        <v>0</v>
      </c>
      <c r="AK14" s="161" t="str">
        <f>IF(B13="","",IF(Penalties!BY13="PM",1,""))</f>
        <v/>
      </c>
      <c r="AL14" s="161" t="str">
        <f>IF(B13="","",IF(Penalties!BY13="G",1,""))</f>
        <v/>
      </c>
      <c r="AM14" s="161" t="str">
        <f>IF(B13="","",IF(Penalties!BY13="N",1,""))</f>
        <v/>
      </c>
      <c r="AN14" s="161" t="str">
        <f>IF(B13="","",IF(Penalties!BY13="Z",1,""))</f>
        <v/>
      </c>
    </row>
    <row r="15" spans="1:41">
      <c r="A15" s="1493">
        <f>A13+1</f>
        <v>7</v>
      </c>
      <c r="B15" s="1490" t="str">
        <f>IF(IBRF!B17="","",IBRF!B17)</f>
        <v>362</v>
      </c>
      <c r="C15" s="1488" t="str">
        <f>IF(IBRF!C17="","",IBRF!C17)</f>
        <v>Dairy Heir</v>
      </c>
      <c r="D15" s="105" t="s">
        <v>215</v>
      </c>
      <c r="E15" s="105">
        <f>IF($B15="","",COUNTIF(Penalties!$B15:$AC15,E$2))</f>
        <v>0</v>
      </c>
      <c r="F15" s="105">
        <f>IF($B15="","",COUNTIF(Penalties!$B15:$AC15,F$2))</f>
        <v>0</v>
      </c>
      <c r="G15" s="105">
        <f>IF($B15="","",COUNTIF(Penalties!$B15:$AC15,G$2))</f>
        <v>0</v>
      </c>
      <c r="H15" s="105">
        <f>IF($B15="","",COUNTIF(Penalties!$B15:$AC15,H$2))</f>
        <v>0</v>
      </c>
      <c r="I15" s="105">
        <f>IF($B15="","",COUNTIF(Penalties!$B15:$AC15,I$2))</f>
        <v>0</v>
      </c>
      <c r="J15" s="105">
        <f>IF($B15="","",COUNTIF(Penalties!$B15:$AC15,J$2))</f>
        <v>0</v>
      </c>
      <c r="K15" s="105">
        <f>IF($B15="","",COUNTIF(Penalties!$B15:$AC15,K$2))</f>
        <v>0</v>
      </c>
      <c r="L15" s="105">
        <f>IF($B15="","",COUNTIF(Penalties!$B15:$AC15,L$2))</f>
        <v>0</v>
      </c>
      <c r="M15" s="105">
        <f>IF($B15="","",COUNTIF(Penalties!$B15:$AC15,M$2))</f>
        <v>0</v>
      </c>
      <c r="N15" s="105">
        <f>IF($B15="","",COUNTIF(Penalties!$B15:$AC15,N$2))</f>
        <v>0</v>
      </c>
      <c r="O15" s="105">
        <f>IF($B15="","",COUNTIF(Penalties!$B15:$AC15,O$2))</f>
        <v>0</v>
      </c>
      <c r="P15" s="105">
        <f>IF($B15="","",COUNTIF(Penalties!$B15:$AC15,P$2))</f>
        <v>0</v>
      </c>
      <c r="Q15" s="105">
        <f>IF($B15="","",COUNTIF(Penalties!$B15:$AC15,Q$2))</f>
        <v>0</v>
      </c>
      <c r="R15" s="158">
        <f>IF(B15="","",SUM(E15:Q15))</f>
        <v>0</v>
      </c>
      <c r="S15" s="158">
        <f>IF($B15="","",COUNTIF(Penalties!$AE15:$AK15,S$2))</f>
        <v>0</v>
      </c>
      <c r="T15" s="105">
        <f>IF($B15="","",COUNTIF(Penalties!$AE15:$AK15,T$2))</f>
        <v>0</v>
      </c>
      <c r="U15" s="105">
        <f>IF($B15="","",COUNTIF(Penalties!$AE15:$AK15,U$2))</f>
        <v>0</v>
      </c>
      <c r="V15" s="105">
        <f>IF($B15="","",COUNTIF(Penalties!$AE15:$AK15,V$2))</f>
        <v>0</v>
      </c>
      <c r="W15" s="105">
        <f>IF($B15="","",COUNTIF(Penalties!$AE15:$AK15,W$2))</f>
        <v>0</v>
      </c>
      <c r="X15" s="105">
        <f>IF($B15="","",COUNTIF(Penalties!$AE15:$AK15,X$2))</f>
        <v>0</v>
      </c>
      <c r="Y15" s="105">
        <f>IF($B15="","",COUNTIF(Penalties!$AE15:$AK15,Y$2))</f>
        <v>0</v>
      </c>
      <c r="Z15" s="105">
        <f>IF($B15="","",COUNTIF(Penalties!$AE15:$AK15,Z$2))</f>
        <v>0</v>
      </c>
      <c r="AA15" s="105">
        <f>IF($B15="","",COUNTIF(Penalties!$AE15:$AK15,AA$2))</f>
        <v>0</v>
      </c>
      <c r="AB15" s="105">
        <f>IF($B15="","",COUNTIF(Penalties!$AE15:$AK15,AB$2))</f>
        <v>0</v>
      </c>
      <c r="AC15" s="105">
        <f>IF($B15="","",COUNTIF(Penalties!$AE15:$AK15,AC$2))</f>
        <v>0</v>
      </c>
      <c r="AD15" s="105">
        <f>IF($B15="","",COUNTIF(Penalties!$AE15:$AK15,AD$2))</f>
        <v>0</v>
      </c>
      <c r="AE15" s="105">
        <f>IF($B15="","",COUNTIF(Penalties!$AE15:$AK15,AE$2))</f>
        <v>0</v>
      </c>
      <c r="AF15" s="105">
        <f>IF($B15="","",COUNTIF(Penalties!$AE15:$AK15,AF$2))</f>
        <v>0</v>
      </c>
      <c r="AG15" s="105">
        <f>IF($B15="","",COUNTIF(Penalties!$AE15:$AK15,AG$2))</f>
        <v>0</v>
      </c>
      <c r="AH15" s="105">
        <f>IF($B15="","",COUNTIF(Penalties!$AE15:$AK15,AH$2))</f>
        <v>0</v>
      </c>
      <c r="AI15" s="158">
        <f>IF(B15="","",SUM(T15:AH15))</f>
        <v>0</v>
      </c>
      <c r="AJ15" s="159">
        <f>IF(B15="","",SUM(S15,AI15))</f>
        <v>0</v>
      </c>
      <c r="AK15" s="159" t="str">
        <f>IF(B15="","",IF(Penalties!AL15="PM",1,""))</f>
        <v/>
      </c>
      <c r="AL15" s="159" t="str">
        <f>IF(B15="","",IF(Penalties!AL15="G",1,""))</f>
        <v/>
      </c>
      <c r="AM15" s="159" t="str">
        <f>IF(B15="","",IF(Penalties!AL15="N",1,""))</f>
        <v/>
      </c>
      <c r="AN15" s="159" t="str">
        <f>IF(B15="","",IF(Penalties!AL15="Z",1,""))</f>
        <v/>
      </c>
    </row>
    <row r="16" spans="1:41">
      <c r="A16" s="1493"/>
      <c r="B16" s="1490"/>
      <c r="C16" s="1488"/>
      <c r="D16" s="105" t="s">
        <v>218</v>
      </c>
      <c r="E16" s="105">
        <f>IF($B15="","",COUNTIF(Penalties!$AO15:$BP15,E$2))</f>
        <v>0</v>
      </c>
      <c r="F16" s="105">
        <f>IF($B15="","",COUNTIF(Penalties!$AO15:$BP15,F$2))</f>
        <v>0</v>
      </c>
      <c r="G16" s="105">
        <f>IF($B15="","",COUNTIF(Penalties!$AO15:$BP15,G$2))</f>
        <v>0</v>
      </c>
      <c r="H16" s="105">
        <f>IF($B15="","",COUNTIF(Penalties!$AO15:$BP15,H$2))</f>
        <v>0</v>
      </c>
      <c r="I16" s="105">
        <f>IF($B15="","",COUNTIF(Penalties!$AO15:$BP15,I$2))</f>
        <v>0</v>
      </c>
      <c r="J16" s="105">
        <f>IF($B15="","",COUNTIF(Penalties!$AO15:$BP15,J$2))</f>
        <v>0</v>
      </c>
      <c r="K16" s="105">
        <f>IF($B15="","",COUNTIF(Penalties!$AO15:$BP15,K$2))</f>
        <v>0</v>
      </c>
      <c r="L16" s="105">
        <f>IF($B15="","",COUNTIF(Penalties!$AO15:$BP15,L$2))</f>
        <v>0</v>
      </c>
      <c r="M16" s="105">
        <f>IF($B15="","",COUNTIF(Penalties!$AO15:$BP15,M$2))</f>
        <v>0</v>
      </c>
      <c r="N16" s="105">
        <f>IF($B15="","",COUNTIF(Penalties!$AO15:$BP15,N$2))</f>
        <v>0</v>
      </c>
      <c r="O16" s="105">
        <f>IF($B15="","",COUNTIF(Penalties!$AO15:$BP15,O$2))</f>
        <v>0</v>
      </c>
      <c r="P16" s="105">
        <f>IF($B15="","",COUNTIF(Penalties!$AO15:$BP15,P$2))</f>
        <v>0</v>
      </c>
      <c r="Q16" s="105">
        <f>IF($B15="","",COUNTIF(Penalties!$AO15:$BP15,Q$2))</f>
        <v>0</v>
      </c>
      <c r="R16" s="158">
        <f>IF(B15="","",SUM(E16:Q16))</f>
        <v>0</v>
      </c>
      <c r="S16" s="158">
        <f>IF($B15="","",COUNTIF(Penalties!$BR15:$BX15,S$2))</f>
        <v>0</v>
      </c>
      <c r="T16" s="105">
        <f>IF($B15="","",COUNTIF(Penalties!$BR15:$BX15,T$2))</f>
        <v>0</v>
      </c>
      <c r="U16" s="105">
        <f>IF($B15="","",COUNTIF(Penalties!$BR15:$BX15,U$2))</f>
        <v>0</v>
      </c>
      <c r="V16" s="105">
        <f>IF($B15="","",COUNTIF(Penalties!$BR15:$BX15,V$2))</f>
        <v>0</v>
      </c>
      <c r="W16" s="105">
        <f>IF($B15="","",COUNTIF(Penalties!$BR15:$BX15,W$2))</f>
        <v>0</v>
      </c>
      <c r="X16" s="105">
        <f>IF($B15="","",COUNTIF(Penalties!$BR15:$BX15,X$2))</f>
        <v>0</v>
      </c>
      <c r="Y16" s="105">
        <f>IF($B15="","",COUNTIF(Penalties!$BR15:$BX15,Y$2))</f>
        <v>0</v>
      </c>
      <c r="Z16" s="105">
        <f>IF($B15="","",COUNTIF(Penalties!$BR15:$BX15,Z$2))</f>
        <v>0</v>
      </c>
      <c r="AA16" s="105">
        <f>IF($B15="","",COUNTIF(Penalties!$BR15:$BX15,AA$2))</f>
        <v>0</v>
      </c>
      <c r="AB16" s="105">
        <f>IF($B15="","",COUNTIF(Penalties!$BR15:$BX15,AB$2))</f>
        <v>0</v>
      </c>
      <c r="AC16" s="105">
        <f>IF($B15="","",COUNTIF(Penalties!$BR15:$BX15,AC$2))</f>
        <v>0</v>
      </c>
      <c r="AD16" s="105">
        <f>IF($B15="","",COUNTIF(Penalties!$BR15:$BX15,AD$2))</f>
        <v>0</v>
      </c>
      <c r="AE16" s="105">
        <f>IF($B15="","",COUNTIF(Penalties!$BR15:$BX15,AE$2))</f>
        <v>0</v>
      </c>
      <c r="AF16" s="105">
        <f>IF($B15="","",COUNTIF(Penalties!$BR15:$BX15,AF$2))</f>
        <v>0</v>
      </c>
      <c r="AG16" s="105">
        <f>IF($B15="","",COUNTIF(Penalties!$BR15:$BX15,AG$2))</f>
        <v>0</v>
      </c>
      <c r="AH16" s="105">
        <f>IF($B15="","",COUNTIF(Penalties!$BR15:$BX15,AH$2))</f>
        <v>0</v>
      </c>
      <c r="AI16" s="158">
        <f>IF(B15="","",SUM(T16:AH16))</f>
        <v>0</v>
      </c>
      <c r="AJ16" s="159">
        <f>IF(B15="","",SUM(S16,AI16))</f>
        <v>0</v>
      </c>
      <c r="AK16" s="159" t="str">
        <f>IF(B15="","",IF(Penalties!BY15="PM",1,""))</f>
        <v/>
      </c>
      <c r="AL16" s="159" t="str">
        <f>IF(B15="","",IF(Penalties!BY15="G",1,""))</f>
        <v/>
      </c>
      <c r="AM16" s="159" t="str">
        <f>IF(B15="","",IF(Penalties!BY15="N",1,""))</f>
        <v/>
      </c>
      <c r="AN16" s="159" t="str">
        <f>IF(B15="","",IF(Penalties!BY15="Z",1,""))</f>
        <v/>
      </c>
    </row>
    <row r="17" spans="1:40">
      <c r="A17" s="1492">
        <f>A15+1</f>
        <v>8</v>
      </c>
      <c r="B17" s="1491" t="str">
        <f>IF(IBRF!B18="","",IBRF!B18)</f>
        <v>4CE</v>
      </c>
      <c r="C17" s="1489" t="str">
        <f>IF(IBRF!C18="","",IBRF!C18)</f>
        <v>The Force</v>
      </c>
      <c r="D17" s="109" t="s">
        <v>215</v>
      </c>
      <c r="E17" s="105">
        <f>IF($B17="","",COUNTIF(Penalties!$B17:$AC17,E$2))</f>
        <v>0</v>
      </c>
      <c r="F17" s="105">
        <f>IF($B17="","",COUNTIF(Penalties!$B17:$AC17,F$2))</f>
        <v>0</v>
      </c>
      <c r="G17" s="105">
        <f>IF($B17="","",COUNTIF(Penalties!$B17:$AC17,G$2))</f>
        <v>0</v>
      </c>
      <c r="H17" s="105">
        <f>IF($B17="","",COUNTIF(Penalties!$B17:$AC17,H$2))</f>
        <v>0</v>
      </c>
      <c r="I17" s="105">
        <f>IF($B17="","",COUNTIF(Penalties!$B17:$AC17,I$2))</f>
        <v>0</v>
      </c>
      <c r="J17" s="105">
        <f>IF($B17="","",COUNTIF(Penalties!$B17:$AC17,J$2))</f>
        <v>0</v>
      </c>
      <c r="K17" s="105">
        <f>IF($B17="","",COUNTIF(Penalties!$B17:$AC17,K$2))</f>
        <v>0</v>
      </c>
      <c r="L17" s="105">
        <f>IF($B17="","",COUNTIF(Penalties!$B17:$AC17,L$2))</f>
        <v>0</v>
      </c>
      <c r="M17" s="105">
        <f>IF($B17="","",COUNTIF(Penalties!$B17:$AC17,M$2))</f>
        <v>0</v>
      </c>
      <c r="N17" s="105">
        <f>IF($B17="","",COUNTIF(Penalties!$B17:$AC17,N$2))</f>
        <v>0</v>
      </c>
      <c r="O17" s="105">
        <f>IF($B17="","",COUNTIF(Penalties!$B17:$AC17,O$2))</f>
        <v>0</v>
      </c>
      <c r="P17" s="105">
        <f>IF($B17="","",COUNTIF(Penalties!$B17:$AC17,P$2))</f>
        <v>0</v>
      </c>
      <c r="Q17" s="105">
        <f>IF($B17="","",COUNTIF(Penalties!$B17:$AC17,Q$2))</f>
        <v>0</v>
      </c>
      <c r="R17" s="160">
        <f>IF(B17="","",SUM(E17:Q17))</f>
        <v>0</v>
      </c>
      <c r="S17" s="160">
        <f>IF($B17="","",COUNTIF(Penalties!$AE17:$AK17,S$2))</f>
        <v>0</v>
      </c>
      <c r="T17" s="109">
        <f>IF($B17="","",COUNTIF(Penalties!$AE17:$AK17,T$2))</f>
        <v>1</v>
      </c>
      <c r="U17" s="109">
        <f>IF($B17="","",COUNTIF(Penalties!$AE17:$AK17,U$2))</f>
        <v>0</v>
      </c>
      <c r="V17" s="109">
        <f>IF($B17="","",COUNTIF(Penalties!$AE17:$AK17,V$2))</f>
        <v>0</v>
      </c>
      <c r="W17" s="109">
        <f>IF($B17="","",COUNTIF(Penalties!$AE17:$AK17,W$2))</f>
        <v>0</v>
      </c>
      <c r="X17" s="109">
        <f>IF($B17="","",COUNTIF(Penalties!$AE17:$AK17,X$2))</f>
        <v>0</v>
      </c>
      <c r="Y17" s="109">
        <f>IF($B17="","",COUNTIF(Penalties!$AE17:$AK17,Y$2))</f>
        <v>0</v>
      </c>
      <c r="Z17" s="109">
        <f>IF($B17="","",COUNTIF(Penalties!$AE17:$AK17,Z$2))</f>
        <v>0</v>
      </c>
      <c r="AA17" s="109">
        <f>IF($B17="","",COUNTIF(Penalties!$AE17:$AK17,AA$2))</f>
        <v>0</v>
      </c>
      <c r="AB17" s="109">
        <f>IF($B17="","",COUNTIF(Penalties!$AE17:$AK17,AB$2))</f>
        <v>0</v>
      </c>
      <c r="AC17" s="109">
        <f>IF($B17="","",COUNTIF(Penalties!$AE17:$AK17,AC$2))</f>
        <v>0</v>
      </c>
      <c r="AD17" s="109">
        <f>IF($B17="","",COUNTIF(Penalties!$AE17:$AK17,AD$2))</f>
        <v>2</v>
      </c>
      <c r="AE17" s="109">
        <f>IF($B17="","",COUNTIF(Penalties!$AE17:$AK17,AE$2))</f>
        <v>0</v>
      </c>
      <c r="AF17" s="109">
        <f>IF($B17="","",COUNTIF(Penalties!$AE17:$AK17,AF$2))</f>
        <v>0</v>
      </c>
      <c r="AG17" s="109">
        <f>IF($B17="","",COUNTIF(Penalties!$AE17:$AK17,AG$2))</f>
        <v>0</v>
      </c>
      <c r="AH17" s="109">
        <f>IF($B17="","",COUNTIF(Penalties!$AE17:$AK17,AH$2))</f>
        <v>0</v>
      </c>
      <c r="AI17" s="160">
        <f>IF(B17="","",SUM(T17:AH17))</f>
        <v>3</v>
      </c>
      <c r="AJ17" s="161">
        <f>IF(B17="","",SUM(S17,AI17))</f>
        <v>3</v>
      </c>
      <c r="AK17" s="161" t="str">
        <f>IF(B17="","",IF(Penalties!AL17="PM",1,""))</f>
        <v/>
      </c>
      <c r="AL17" s="161" t="str">
        <f>IF(B17="","",IF(Penalties!AL17="G",1,""))</f>
        <v/>
      </c>
      <c r="AM17" s="161" t="str">
        <f>IF(B17="","",IF(Penalties!AL17="N",1,""))</f>
        <v/>
      </c>
      <c r="AN17" s="161" t="str">
        <f>IF(B17="","",IF(Penalties!AL17="Z",1,""))</f>
        <v/>
      </c>
    </row>
    <row r="18" spans="1:40">
      <c r="A18" s="1492"/>
      <c r="B18" s="1491"/>
      <c r="C18" s="1489"/>
      <c r="D18" s="109" t="s">
        <v>218</v>
      </c>
      <c r="E18" s="105">
        <f>IF($B17="","",COUNTIF(Penalties!$AO17:$BP17,E$2))</f>
        <v>1</v>
      </c>
      <c r="F18" s="105">
        <f>IF($B17="","",COUNTIF(Penalties!$AO17:$BP17,F$2))</f>
        <v>0</v>
      </c>
      <c r="G18" s="105">
        <f>IF($B17="","",COUNTIF(Penalties!$AO17:$BP17,G$2))</f>
        <v>0</v>
      </c>
      <c r="H18" s="105">
        <f>IF($B17="","",COUNTIF(Penalties!$AO17:$BP17,H$2))</f>
        <v>0</v>
      </c>
      <c r="I18" s="105">
        <f>IF($B17="","",COUNTIF(Penalties!$AO17:$BP17,I$2))</f>
        <v>1</v>
      </c>
      <c r="J18" s="105">
        <f>IF($B17="","",COUNTIF(Penalties!$AO17:$BP17,J$2))</f>
        <v>0</v>
      </c>
      <c r="K18" s="105">
        <f>IF($B17="","",COUNTIF(Penalties!$AO17:$BP17,K$2))</f>
        <v>0</v>
      </c>
      <c r="L18" s="105">
        <f>IF($B17="","",COUNTIF(Penalties!$AO17:$BP17,L$2))</f>
        <v>0</v>
      </c>
      <c r="M18" s="105">
        <f>IF($B17="","",COUNTIF(Penalties!$AO17:$BP17,M$2))</f>
        <v>0</v>
      </c>
      <c r="N18" s="105">
        <f>IF($B17="","",COUNTIF(Penalties!$AO17:$BP17,N$2))</f>
        <v>0</v>
      </c>
      <c r="O18" s="105">
        <f>IF($B17="","",COUNTIF(Penalties!$AO17:$BP17,O$2))</f>
        <v>0</v>
      </c>
      <c r="P18" s="105">
        <f>IF($B17="","",COUNTIF(Penalties!$AO17:$BP17,P$2))</f>
        <v>0</v>
      </c>
      <c r="Q18" s="105">
        <f>IF($B17="","",COUNTIF(Penalties!$AO17:$BP17,Q$2))</f>
        <v>0</v>
      </c>
      <c r="R18" s="160">
        <f>IF(B17="","",SUM(E18:Q18))</f>
        <v>2</v>
      </c>
      <c r="S18" s="160">
        <f>IF($B17="","",COUNTIF(Penalties!$BR17:$BX17,S$2))</f>
        <v>0</v>
      </c>
      <c r="T18" s="109">
        <f>IF($B17="","",COUNTIF(Penalties!$BR17:$BX17,T$2))</f>
        <v>0</v>
      </c>
      <c r="U18" s="109">
        <f>IF($B17="","",COUNTIF(Penalties!$BR17:$BX17,U$2))</f>
        <v>0</v>
      </c>
      <c r="V18" s="109">
        <f>IF($B17="","",COUNTIF(Penalties!$BR17:$BX17,V$2))</f>
        <v>0</v>
      </c>
      <c r="W18" s="109">
        <f>IF($B17="","",COUNTIF(Penalties!$BR17:$BX17,W$2))</f>
        <v>1</v>
      </c>
      <c r="X18" s="109">
        <f>IF($B17="","",COUNTIF(Penalties!$BR17:$BX17,X$2))</f>
        <v>0</v>
      </c>
      <c r="Y18" s="109">
        <f>IF($B17="","",COUNTIF(Penalties!$BR17:$BX17,Y$2))</f>
        <v>0</v>
      </c>
      <c r="Z18" s="109">
        <f>IF($B17="","",COUNTIF(Penalties!$BR17:$BX17,Z$2))</f>
        <v>0</v>
      </c>
      <c r="AA18" s="109">
        <f>IF($B17="","",COUNTIF(Penalties!$BR17:$BX17,AA$2))</f>
        <v>0</v>
      </c>
      <c r="AB18" s="109">
        <f>IF($B17="","",COUNTIF(Penalties!$BR17:$BX17,AB$2))</f>
        <v>0</v>
      </c>
      <c r="AC18" s="109">
        <f>IF($B17="","",COUNTIF(Penalties!$BR17:$BX17,AC$2))</f>
        <v>0</v>
      </c>
      <c r="AD18" s="109">
        <f>IF($B17="","",COUNTIF(Penalties!$BR17:$BX17,AD$2))</f>
        <v>1</v>
      </c>
      <c r="AE18" s="109">
        <f>IF($B17="","",COUNTIF(Penalties!$BR17:$BX17,AE$2))</f>
        <v>0</v>
      </c>
      <c r="AF18" s="109">
        <f>IF($B17="","",COUNTIF(Penalties!$BR17:$BX17,AF$2))</f>
        <v>0</v>
      </c>
      <c r="AG18" s="109">
        <f>IF($B17="","",COUNTIF(Penalties!$BR17:$BX17,AG$2))</f>
        <v>0</v>
      </c>
      <c r="AH18" s="109">
        <f>IF($B17="","",COUNTIF(Penalties!$BR17:$BX17,AH$2))</f>
        <v>0</v>
      </c>
      <c r="AI18" s="160">
        <f>IF(B17="","",SUM(T18:AH18))</f>
        <v>2</v>
      </c>
      <c r="AJ18" s="161">
        <f>IF(B17="","",SUM(S18,AI18))</f>
        <v>2</v>
      </c>
      <c r="AK18" s="161" t="str">
        <f>IF(B17="","",IF(Penalties!BY17="PM",1,""))</f>
        <v/>
      </c>
      <c r="AL18" s="161" t="str">
        <f>IF(B17="","",IF(Penalties!BY17="G",1,""))</f>
        <v/>
      </c>
      <c r="AM18" s="161" t="str">
        <f>IF(B17="","",IF(Penalties!BY17="N",1,""))</f>
        <v/>
      </c>
      <c r="AN18" s="161" t="str">
        <f>IF(B17="","",IF(Penalties!BY17="Z",1,""))</f>
        <v/>
      </c>
    </row>
    <row r="19" spans="1:40">
      <c r="A19" s="1493">
        <f>A17+1</f>
        <v>9</v>
      </c>
      <c r="B19" s="1490" t="str">
        <f>IF(IBRF!B19="","",IBRF!B19)</f>
        <v>4N6</v>
      </c>
      <c r="C19" s="1488" t="str">
        <f>IF(IBRF!C19="","",IBRF!C19)</f>
        <v>Bone Eata</v>
      </c>
      <c r="D19" s="105" t="s">
        <v>215</v>
      </c>
      <c r="E19" s="105">
        <f>IF($B19="","",COUNTIF(Penalties!$B19:$AC19,E$2))</f>
        <v>0</v>
      </c>
      <c r="F19" s="105">
        <f>IF($B19="","",COUNTIF(Penalties!$B19:$AC19,F$2))</f>
        <v>0</v>
      </c>
      <c r="G19" s="105">
        <f>IF($B19="","",COUNTIF(Penalties!$B19:$AC19,G$2))</f>
        <v>0</v>
      </c>
      <c r="H19" s="105">
        <f>IF($B19="","",COUNTIF(Penalties!$B19:$AC19,H$2))</f>
        <v>0</v>
      </c>
      <c r="I19" s="105">
        <f>IF($B19="","",COUNTIF(Penalties!$B19:$AC19,I$2))</f>
        <v>0</v>
      </c>
      <c r="J19" s="105">
        <f>IF($B19="","",COUNTIF(Penalties!$B19:$AC19,J$2))</f>
        <v>0</v>
      </c>
      <c r="K19" s="105">
        <f>IF($B19="","",COUNTIF(Penalties!$B19:$AC19,K$2))</f>
        <v>0</v>
      </c>
      <c r="L19" s="105">
        <f>IF($B19="","",COUNTIF(Penalties!$B19:$AC19,L$2))</f>
        <v>0</v>
      </c>
      <c r="M19" s="105">
        <f>IF($B19="","",COUNTIF(Penalties!$B19:$AC19,M$2))</f>
        <v>0</v>
      </c>
      <c r="N19" s="105">
        <f>IF($B19="","",COUNTIF(Penalties!$B19:$AC19,N$2))</f>
        <v>0</v>
      </c>
      <c r="O19" s="105">
        <f>IF($B19="","",COUNTIF(Penalties!$B19:$AC19,O$2))</f>
        <v>0</v>
      </c>
      <c r="P19" s="105">
        <f>IF($B19="","",COUNTIF(Penalties!$B19:$AC19,P$2))</f>
        <v>0</v>
      </c>
      <c r="Q19" s="105">
        <f>IF($B19="","",COUNTIF(Penalties!$B19:$AC19,Q$2))</f>
        <v>0</v>
      </c>
      <c r="R19" s="158">
        <f>IF(B19="","",SUM(E19:Q19))</f>
        <v>0</v>
      </c>
      <c r="S19" s="158">
        <f>IF($B19="","",COUNTIF(Penalties!$AE19:$AK19,S$2))</f>
        <v>0</v>
      </c>
      <c r="T19" s="105">
        <f>IF($B19="","",COUNTIF(Penalties!$AE19:$AK19,T$2))</f>
        <v>0</v>
      </c>
      <c r="U19" s="105">
        <f>IF($B19="","",COUNTIF(Penalties!$AE19:$AK19,U$2))</f>
        <v>0</v>
      </c>
      <c r="V19" s="105">
        <f>IF($B19="","",COUNTIF(Penalties!$AE19:$AK19,V$2))</f>
        <v>0</v>
      </c>
      <c r="W19" s="105">
        <f>IF($B19="","",COUNTIF(Penalties!$AE19:$AK19,W$2))</f>
        <v>0</v>
      </c>
      <c r="X19" s="105">
        <f>IF($B19="","",COUNTIF(Penalties!$AE19:$AK19,X$2))</f>
        <v>0</v>
      </c>
      <c r="Y19" s="105">
        <f>IF($B19="","",COUNTIF(Penalties!$AE19:$AK19,Y$2))</f>
        <v>0</v>
      </c>
      <c r="Z19" s="105">
        <f>IF($B19="","",COUNTIF(Penalties!$AE19:$AK19,Z$2))</f>
        <v>0</v>
      </c>
      <c r="AA19" s="105">
        <f>IF($B19="","",COUNTIF(Penalties!$AE19:$AK19,AA$2))</f>
        <v>0</v>
      </c>
      <c r="AB19" s="105">
        <f>IF($B19="","",COUNTIF(Penalties!$AE19:$AK19,AB$2))</f>
        <v>0</v>
      </c>
      <c r="AC19" s="105">
        <f>IF($B19="","",COUNTIF(Penalties!$AE19:$AK19,AC$2))</f>
        <v>0</v>
      </c>
      <c r="AD19" s="105">
        <f>IF($B19="","",COUNTIF(Penalties!$AE19:$AK19,AD$2))</f>
        <v>0</v>
      </c>
      <c r="AE19" s="105">
        <f>IF($B19="","",COUNTIF(Penalties!$AE19:$AK19,AE$2))</f>
        <v>0</v>
      </c>
      <c r="AF19" s="105">
        <f>IF($B19="","",COUNTIF(Penalties!$AE19:$AK19,AF$2))</f>
        <v>0</v>
      </c>
      <c r="AG19" s="105">
        <f>IF($B19="","",COUNTIF(Penalties!$AE19:$AK19,AG$2))</f>
        <v>0</v>
      </c>
      <c r="AH19" s="105">
        <f>IF($B19="","",COUNTIF(Penalties!$AE19:$AK19,AH$2))</f>
        <v>0</v>
      </c>
      <c r="AI19" s="158">
        <f>IF(B19="","",SUM(T19:AH19))</f>
        <v>0</v>
      </c>
      <c r="AJ19" s="159">
        <f>IF(B19="","",SUM(S19,AI19))</f>
        <v>0</v>
      </c>
      <c r="AK19" s="159" t="str">
        <f>IF(B19="","",IF(Penalties!AL19="PM",1,""))</f>
        <v/>
      </c>
      <c r="AL19" s="159" t="str">
        <f>IF(B19="","",IF(Penalties!AL19="G",1,""))</f>
        <v/>
      </c>
      <c r="AM19" s="159" t="str">
        <f>IF(B19="","",IF(Penalties!AL19="N",1,""))</f>
        <v/>
      </c>
      <c r="AN19" s="159" t="str">
        <f>IF(B19="","",IF(Penalties!AL19="Z",1,""))</f>
        <v/>
      </c>
    </row>
    <row r="20" spans="1:40">
      <c r="A20" s="1493"/>
      <c r="B20" s="1490"/>
      <c r="C20" s="1488"/>
      <c r="D20" s="105" t="s">
        <v>218</v>
      </c>
      <c r="E20" s="105">
        <f>IF($B19="","",COUNTIF(Penalties!$AO19:$BP19,E$2))</f>
        <v>0</v>
      </c>
      <c r="F20" s="105">
        <f>IF($B19="","",COUNTIF(Penalties!$AO19:$BP19,F$2))</f>
        <v>0</v>
      </c>
      <c r="G20" s="105">
        <f>IF($B19="","",COUNTIF(Penalties!$AO19:$BP19,G$2))</f>
        <v>0</v>
      </c>
      <c r="H20" s="105">
        <f>IF($B19="","",COUNTIF(Penalties!$AO19:$BP19,H$2))</f>
        <v>0</v>
      </c>
      <c r="I20" s="105">
        <f>IF($B19="","",COUNTIF(Penalties!$AO19:$BP19,I$2))</f>
        <v>0</v>
      </c>
      <c r="J20" s="105">
        <f>IF($B19="","",COUNTIF(Penalties!$AO19:$BP19,J$2))</f>
        <v>0</v>
      </c>
      <c r="K20" s="105">
        <f>IF($B19="","",COUNTIF(Penalties!$AO19:$BP19,K$2))</f>
        <v>0</v>
      </c>
      <c r="L20" s="105">
        <f>IF($B19="","",COUNTIF(Penalties!$AO19:$BP19,L$2))</f>
        <v>0</v>
      </c>
      <c r="M20" s="105">
        <f>IF($B19="","",COUNTIF(Penalties!$AO19:$BP19,M$2))</f>
        <v>0</v>
      </c>
      <c r="N20" s="105">
        <f>IF($B19="","",COUNTIF(Penalties!$AO19:$BP19,N$2))</f>
        <v>0</v>
      </c>
      <c r="O20" s="105">
        <f>IF($B19="","",COUNTIF(Penalties!$AO19:$BP19,O$2))</f>
        <v>0</v>
      </c>
      <c r="P20" s="105">
        <f>IF($B19="","",COUNTIF(Penalties!$AO19:$BP19,P$2))</f>
        <v>1</v>
      </c>
      <c r="Q20" s="105">
        <f>IF($B19="","",COUNTIF(Penalties!$AO19:$BP19,Q$2))</f>
        <v>0</v>
      </c>
      <c r="R20" s="158">
        <f>IF(B19="","",SUM(E20:Q20))</f>
        <v>1</v>
      </c>
      <c r="S20" s="158">
        <f>IF($B19="","",COUNTIF(Penalties!$BR19:$BX19,S$2))</f>
        <v>0</v>
      </c>
      <c r="T20" s="105">
        <f>IF($B19="","",COUNTIF(Penalties!$BR19:$BX19,T$2))</f>
        <v>0</v>
      </c>
      <c r="U20" s="105">
        <f>IF($B19="","",COUNTIF(Penalties!$BR19:$BX19,U$2))</f>
        <v>0</v>
      </c>
      <c r="V20" s="105">
        <f>IF($B19="","",COUNTIF(Penalties!$BR19:$BX19,V$2))</f>
        <v>0</v>
      </c>
      <c r="W20" s="105">
        <f>IF($B19="","",COUNTIF(Penalties!$BR19:$BX19,W$2))</f>
        <v>0</v>
      </c>
      <c r="X20" s="105">
        <f>IF($B19="","",COUNTIF(Penalties!$BR19:$BX19,X$2))</f>
        <v>0</v>
      </c>
      <c r="Y20" s="105">
        <f>IF($B19="","",COUNTIF(Penalties!$BR19:$BX19,Y$2))</f>
        <v>0</v>
      </c>
      <c r="Z20" s="105">
        <f>IF($B19="","",COUNTIF(Penalties!$BR19:$BX19,Z$2))</f>
        <v>0</v>
      </c>
      <c r="AA20" s="105">
        <f>IF($B19="","",COUNTIF(Penalties!$BR19:$BX19,AA$2))</f>
        <v>0</v>
      </c>
      <c r="AB20" s="105">
        <f>IF($B19="","",COUNTIF(Penalties!$BR19:$BX19,AB$2))</f>
        <v>0</v>
      </c>
      <c r="AC20" s="105">
        <f>IF($B19="","",COUNTIF(Penalties!$BR19:$BX19,AC$2))</f>
        <v>1</v>
      </c>
      <c r="AD20" s="105">
        <f>IF($B19="","",COUNTIF(Penalties!$BR19:$BX19,AD$2))</f>
        <v>0</v>
      </c>
      <c r="AE20" s="105">
        <f>IF($B19="","",COUNTIF(Penalties!$BR19:$BX19,AE$2))</f>
        <v>0</v>
      </c>
      <c r="AF20" s="105">
        <f>IF($B19="","",COUNTIF(Penalties!$BR19:$BX19,AF$2))</f>
        <v>0</v>
      </c>
      <c r="AG20" s="105">
        <f>IF($B19="","",COUNTIF(Penalties!$BR19:$BX19,AG$2))</f>
        <v>0</v>
      </c>
      <c r="AH20" s="105">
        <f>IF($B19="","",COUNTIF(Penalties!$BR19:$BX19,AH$2))</f>
        <v>0</v>
      </c>
      <c r="AI20" s="158">
        <f>IF(B19="","",SUM(T20:AH20))</f>
        <v>1</v>
      </c>
      <c r="AJ20" s="159">
        <f>IF(B19="","",SUM(S20,AI20))</f>
        <v>1</v>
      </c>
      <c r="AK20" s="159" t="str">
        <f>IF(B19="","",IF(Penalties!BY19="PM",1,""))</f>
        <v/>
      </c>
      <c r="AL20" s="159" t="str">
        <f>IF(B19="","",IF(Penalties!BY19="G",1,""))</f>
        <v/>
      </c>
      <c r="AM20" s="159" t="str">
        <f>IF(B19="","",IF(Penalties!BY19="N",1,""))</f>
        <v/>
      </c>
      <c r="AN20" s="159" t="str">
        <f>IF(B19="","",IF(Penalties!BY19="Z",1,""))</f>
        <v/>
      </c>
    </row>
    <row r="21" spans="1:40">
      <c r="A21" s="1492">
        <f>A19+1</f>
        <v>10</v>
      </c>
      <c r="B21" s="1491" t="str">
        <f>IF(IBRF!B20="","",IBRF!B20)</f>
        <v>55</v>
      </c>
      <c r="C21" s="1489" t="str">
        <f>IF(IBRF!C20="","",IBRF!C20)</f>
        <v>Stardust Dunes</v>
      </c>
      <c r="D21" s="109" t="s">
        <v>215</v>
      </c>
      <c r="E21" s="105">
        <f>IF($B21="","",COUNTIF(Penalties!$B21:$AC21,E$2))</f>
        <v>1</v>
      </c>
      <c r="F21" s="105">
        <f>IF($B21="","",COUNTIF(Penalties!$B21:$AC21,F$2))</f>
        <v>0</v>
      </c>
      <c r="G21" s="105">
        <f>IF($B21="","",COUNTIF(Penalties!$B21:$AC21,G$2))</f>
        <v>0</v>
      </c>
      <c r="H21" s="105">
        <f>IF($B21="","",COUNTIF(Penalties!$B21:$AC21,H$2))</f>
        <v>0</v>
      </c>
      <c r="I21" s="105">
        <f>IF($B21="","",COUNTIF(Penalties!$B21:$AC21,I$2))</f>
        <v>0</v>
      </c>
      <c r="J21" s="105">
        <f>IF($B21="","",COUNTIF(Penalties!$B21:$AC21,J$2))</f>
        <v>0</v>
      </c>
      <c r="K21" s="105">
        <f>IF($B21="","",COUNTIF(Penalties!$B21:$AC21,K$2))</f>
        <v>0</v>
      </c>
      <c r="L21" s="105">
        <f>IF($B21="","",COUNTIF(Penalties!$B21:$AC21,L$2))</f>
        <v>2</v>
      </c>
      <c r="M21" s="105">
        <f>IF($B21="","",COUNTIF(Penalties!$B21:$AC21,M$2))</f>
        <v>0</v>
      </c>
      <c r="N21" s="105">
        <f>IF($B21="","",COUNTIF(Penalties!$B21:$AC21,N$2))</f>
        <v>0</v>
      </c>
      <c r="O21" s="105">
        <f>IF($B21="","",COUNTIF(Penalties!$B21:$AC21,O$2))</f>
        <v>0</v>
      </c>
      <c r="P21" s="105">
        <f>IF($B21="","",COUNTIF(Penalties!$B21:$AC21,P$2))</f>
        <v>0</v>
      </c>
      <c r="Q21" s="105">
        <f>IF($B21="","",COUNTIF(Penalties!$B21:$AC21,Q$2))</f>
        <v>1</v>
      </c>
      <c r="R21" s="160">
        <f>IF(B21="","",SUM(E21:Q21))</f>
        <v>4</v>
      </c>
      <c r="S21" s="160">
        <f>IF($B21="","",COUNTIF(Penalties!$AE21:$AK21,S$2))</f>
        <v>1</v>
      </c>
      <c r="T21" s="109">
        <f>IF($B21="","",COUNTIF(Penalties!$AE21:$AK21,T$2))</f>
        <v>0</v>
      </c>
      <c r="U21" s="109">
        <f>IF($B21="","",COUNTIF(Penalties!$AE21:$AK21,U$2))</f>
        <v>0</v>
      </c>
      <c r="V21" s="109">
        <f>IF($B21="","",COUNTIF(Penalties!$AE21:$AK21,V$2))</f>
        <v>0</v>
      </c>
      <c r="W21" s="109">
        <f>IF($B21="","",COUNTIF(Penalties!$AE21:$AK21,W$2))</f>
        <v>0</v>
      </c>
      <c r="X21" s="109">
        <f>IF($B21="","",COUNTIF(Penalties!$AE21:$AK21,X$2))</f>
        <v>0</v>
      </c>
      <c r="Y21" s="109">
        <f>IF($B21="","",COUNTIF(Penalties!$AE21:$AK21,Y$2))</f>
        <v>0</v>
      </c>
      <c r="Z21" s="109">
        <f>IF($B21="","",COUNTIF(Penalties!$AE21:$AK21,Z$2))</f>
        <v>0</v>
      </c>
      <c r="AA21" s="109">
        <f>IF($B21="","",COUNTIF(Penalties!$AE21:$AK21,AA$2))</f>
        <v>1</v>
      </c>
      <c r="AB21" s="109">
        <f>IF($B21="","",COUNTIF(Penalties!$AE21:$AK21,AB$2))</f>
        <v>0</v>
      </c>
      <c r="AC21" s="109">
        <f>IF($B21="","",COUNTIF(Penalties!$AE21:$AK21,AC$2))</f>
        <v>2</v>
      </c>
      <c r="AD21" s="109">
        <f>IF($B21="","",COUNTIF(Penalties!$AE21:$AK21,AD$2))</f>
        <v>0</v>
      </c>
      <c r="AE21" s="109">
        <f>IF($B21="","",COUNTIF(Penalties!$AE21:$AK21,AE$2))</f>
        <v>0</v>
      </c>
      <c r="AF21" s="109">
        <f>IF($B21="","",COUNTIF(Penalties!$AE21:$AK21,AF$2))</f>
        <v>0</v>
      </c>
      <c r="AG21" s="109">
        <f>IF($B21="","",COUNTIF(Penalties!$AE21:$AK21,AG$2))</f>
        <v>0</v>
      </c>
      <c r="AH21" s="109">
        <f>IF($B21="","",COUNTIF(Penalties!$AE21:$AK21,AH$2))</f>
        <v>0</v>
      </c>
      <c r="AI21" s="160">
        <f>IF(B21="","",SUM(T21:AH21))</f>
        <v>3</v>
      </c>
      <c r="AJ21" s="161">
        <f>IF(B21="","",SUM(S21,AI21))</f>
        <v>4</v>
      </c>
      <c r="AK21" s="161" t="str">
        <f>IF(B21="","",IF(Penalties!AL21="PM",1,""))</f>
        <v/>
      </c>
      <c r="AL21" s="161" t="str">
        <f>IF(B21="","",IF(Penalties!AL21="G",1,""))</f>
        <v/>
      </c>
      <c r="AM21" s="161" t="str">
        <f>IF(B21="","",IF(Penalties!AL21="N",1,""))</f>
        <v/>
      </c>
      <c r="AN21" s="161" t="str">
        <f>IF(B21="","",IF(Penalties!AL21="Z",1,""))</f>
        <v/>
      </c>
    </row>
    <row r="22" spans="1:40">
      <c r="A22" s="1492"/>
      <c r="B22" s="1491"/>
      <c r="C22" s="1489"/>
      <c r="D22" s="109" t="s">
        <v>218</v>
      </c>
      <c r="E22" s="105">
        <f>IF($B21="","",COUNTIF(Penalties!$AO21:$BP21,E$2))</f>
        <v>2</v>
      </c>
      <c r="F22" s="105">
        <f>IF($B21="","",COUNTIF(Penalties!$AO21:$BP21,F$2))</f>
        <v>0</v>
      </c>
      <c r="G22" s="105">
        <f>IF($B21="","",COUNTIF(Penalties!$AO21:$BP21,G$2))</f>
        <v>0</v>
      </c>
      <c r="H22" s="105">
        <f>IF($B21="","",COUNTIF(Penalties!$AO21:$BP21,H$2))</f>
        <v>1</v>
      </c>
      <c r="I22" s="105">
        <f>IF($B21="","",COUNTIF(Penalties!$AO21:$BP21,I$2))</f>
        <v>0</v>
      </c>
      <c r="J22" s="105">
        <f>IF($B21="","",COUNTIF(Penalties!$AO21:$BP21,J$2))</f>
        <v>0</v>
      </c>
      <c r="K22" s="105">
        <f>IF($B21="","",COUNTIF(Penalties!$AO21:$BP21,K$2))</f>
        <v>0</v>
      </c>
      <c r="L22" s="105">
        <f>IF($B21="","",COUNTIF(Penalties!$AO21:$BP21,L$2))</f>
        <v>1</v>
      </c>
      <c r="M22" s="105">
        <f>IF($B21="","",COUNTIF(Penalties!$AO21:$BP21,M$2))</f>
        <v>0</v>
      </c>
      <c r="N22" s="105">
        <f>IF($B21="","",COUNTIF(Penalties!$AO21:$BP21,N$2))</f>
        <v>0</v>
      </c>
      <c r="O22" s="105">
        <f>IF($B21="","",COUNTIF(Penalties!$AO21:$BP21,O$2))</f>
        <v>0</v>
      </c>
      <c r="P22" s="105">
        <f>IF($B21="","",COUNTIF(Penalties!$AO21:$BP21,P$2))</f>
        <v>0</v>
      </c>
      <c r="Q22" s="105">
        <f>IF($B21="","",COUNTIF(Penalties!$AO21:$BP21,Q$2))</f>
        <v>0</v>
      </c>
      <c r="R22" s="160">
        <f>IF(B21="","",SUM(E22:Q22))</f>
        <v>4</v>
      </c>
      <c r="S22" s="160">
        <f>IF($B21="","",COUNTIF(Penalties!$BR21:$BX21,S$2))</f>
        <v>1</v>
      </c>
      <c r="T22" s="109">
        <f>IF($B21="","",COUNTIF(Penalties!$BR21:$BX21,T$2))</f>
        <v>0</v>
      </c>
      <c r="U22" s="109">
        <f>IF($B21="","",COUNTIF(Penalties!$BR21:$BX21,U$2))</f>
        <v>0</v>
      </c>
      <c r="V22" s="109">
        <f>IF($B21="","",COUNTIF(Penalties!$BR21:$BX21,V$2))</f>
        <v>0</v>
      </c>
      <c r="W22" s="109">
        <f>IF($B21="","",COUNTIF(Penalties!$BR21:$BX21,W$2))</f>
        <v>0</v>
      </c>
      <c r="X22" s="109">
        <f>IF($B21="","",COUNTIF(Penalties!$BR21:$BX21,X$2))</f>
        <v>0</v>
      </c>
      <c r="Y22" s="109">
        <f>IF($B21="","",COUNTIF(Penalties!$BR21:$BX21,Y$2))</f>
        <v>0</v>
      </c>
      <c r="Z22" s="109">
        <f>IF($B21="","",COUNTIF(Penalties!$BR21:$BX21,Z$2))</f>
        <v>0</v>
      </c>
      <c r="AA22" s="109">
        <f>IF($B21="","",COUNTIF(Penalties!$BR21:$BX21,AA$2))</f>
        <v>0</v>
      </c>
      <c r="AB22" s="109">
        <f>IF($B21="","",COUNTIF(Penalties!$BR21:$BX21,AB$2))</f>
        <v>0</v>
      </c>
      <c r="AC22" s="109">
        <f>IF($B21="","",COUNTIF(Penalties!$BR21:$BX21,AC$2))</f>
        <v>0</v>
      </c>
      <c r="AD22" s="109">
        <f>IF($B21="","",COUNTIF(Penalties!$BR21:$BX21,AD$2))</f>
        <v>0</v>
      </c>
      <c r="AE22" s="109">
        <f>IF($B21="","",COUNTIF(Penalties!$BR21:$BX21,AE$2))</f>
        <v>0</v>
      </c>
      <c r="AF22" s="109">
        <f>IF($B21="","",COUNTIF(Penalties!$BR21:$BX21,AF$2))</f>
        <v>0</v>
      </c>
      <c r="AG22" s="109">
        <f>IF($B21="","",COUNTIF(Penalties!$BR21:$BX21,AG$2))</f>
        <v>0</v>
      </c>
      <c r="AH22" s="109">
        <f>IF($B21="","",COUNTIF(Penalties!$BR21:$BX21,AH$2))</f>
        <v>0</v>
      </c>
      <c r="AI22" s="160">
        <f>IF(B21="","",SUM(T22:AH22))</f>
        <v>0</v>
      </c>
      <c r="AJ22" s="161">
        <f>IF(B21="","",SUM(S22,AI22))</f>
        <v>1</v>
      </c>
      <c r="AK22" s="161" t="str">
        <f>IF(B21="","",IF(Penalties!BY21="PM",1,""))</f>
        <v/>
      </c>
      <c r="AL22" s="161" t="str">
        <f>IF(B21="","",IF(Penalties!BY21="G",1,""))</f>
        <v/>
      </c>
      <c r="AM22" s="161" t="str">
        <f>IF(B21="","",IF(Penalties!BY21="N",1,""))</f>
        <v/>
      </c>
      <c r="AN22" s="161" t="str">
        <f>IF(B21="","",IF(Penalties!BY21="Z",1,""))</f>
        <v/>
      </c>
    </row>
    <row r="23" spans="1:40">
      <c r="A23" s="1493">
        <f>A21+1</f>
        <v>11</v>
      </c>
      <c r="B23" s="1490" t="str">
        <f>IF(IBRF!B21="","",IBRF!B21)</f>
        <v>64</v>
      </c>
      <c r="C23" s="1488" t="str">
        <f>IF(IBRF!C21="","",IBRF!C21)</f>
        <v>Pretty Penny</v>
      </c>
      <c r="D23" s="105" t="s">
        <v>215</v>
      </c>
      <c r="E23" s="105">
        <f>IF($B23="","",COUNTIF(Penalties!$B23:$AC23,E$2))</f>
        <v>0</v>
      </c>
      <c r="F23" s="105">
        <f>IF($B23="","",COUNTIF(Penalties!$B23:$AC23,F$2))</f>
        <v>0</v>
      </c>
      <c r="G23" s="105">
        <f>IF($B23="","",COUNTIF(Penalties!$B23:$AC23,G$2))</f>
        <v>0</v>
      </c>
      <c r="H23" s="105">
        <f>IF($B23="","",COUNTIF(Penalties!$B23:$AC23,H$2))</f>
        <v>0</v>
      </c>
      <c r="I23" s="105">
        <f>IF($B23="","",COUNTIF(Penalties!$B23:$AC23,I$2))</f>
        <v>0</v>
      </c>
      <c r="J23" s="105">
        <f>IF($B23="","",COUNTIF(Penalties!$B23:$AC23,J$2))</f>
        <v>0</v>
      </c>
      <c r="K23" s="105">
        <f>IF($B23="","",COUNTIF(Penalties!$B23:$AC23,K$2))</f>
        <v>0</v>
      </c>
      <c r="L23" s="105">
        <f>IF($B23="","",COUNTIF(Penalties!$B23:$AC23,L$2))</f>
        <v>0</v>
      </c>
      <c r="M23" s="105">
        <f>IF($B23="","",COUNTIF(Penalties!$B23:$AC23,M$2))</f>
        <v>0</v>
      </c>
      <c r="N23" s="105">
        <f>IF($B23="","",COUNTIF(Penalties!$B23:$AC23,N$2))</f>
        <v>1</v>
      </c>
      <c r="O23" s="105">
        <f>IF($B23="","",COUNTIF(Penalties!$B23:$AC23,O$2))</f>
        <v>0</v>
      </c>
      <c r="P23" s="105">
        <f>IF($B23="","",COUNTIF(Penalties!$B23:$AC23,P$2))</f>
        <v>1</v>
      </c>
      <c r="Q23" s="105">
        <f>IF($B23="","",COUNTIF(Penalties!$B23:$AC23,Q$2))</f>
        <v>0</v>
      </c>
      <c r="R23" s="158">
        <f>IF(B23="","",SUM(E23:Q23))</f>
        <v>2</v>
      </c>
      <c r="S23" s="158">
        <f>IF($B23="","",COUNTIF(Penalties!$AE23:$AK23,S$2))</f>
        <v>0</v>
      </c>
      <c r="T23" s="105">
        <f>IF($B23="","",COUNTIF(Penalties!$AE23:$AK23,T$2))</f>
        <v>0</v>
      </c>
      <c r="U23" s="105">
        <f>IF($B23="","",COUNTIF(Penalties!$AE23:$AK23,U$2))</f>
        <v>0</v>
      </c>
      <c r="V23" s="105">
        <f>IF($B23="","",COUNTIF(Penalties!$AE23:$AK23,V$2))</f>
        <v>1</v>
      </c>
      <c r="W23" s="105">
        <f>IF($B23="","",COUNTIF(Penalties!$AE23:$AK23,W$2))</f>
        <v>0</v>
      </c>
      <c r="X23" s="105">
        <f>IF($B23="","",COUNTIF(Penalties!$AE23:$AK23,X$2))</f>
        <v>0</v>
      </c>
      <c r="Y23" s="105">
        <f>IF($B23="","",COUNTIF(Penalties!$AE23:$AK23,Y$2))</f>
        <v>0</v>
      </c>
      <c r="Z23" s="105">
        <f>IF($B23="","",COUNTIF(Penalties!$AE23:$AK23,Z$2))</f>
        <v>0</v>
      </c>
      <c r="AA23" s="105">
        <f>IF($B23="","",COUNTIF(Penalties!$AE23:$AK23,AA$2))</f>
        <v>0</v>
      </c>
      <c r="AB23" s="105">
        <f>IF($B23="","",COUNTIF(Penalties!$AE23:$AK23,AB$2))</f>
        <v>0</v>
      </c>
      <c r="AC23" s="105">
        <f>IF($B23="","",COUNTIF(Penalties!$AE23:$AK23,AC$2))</f>
        <v>0</v>
      </c>
      <c r="AD23" s="105">
        <f>IF($B23="","",COUNTIF(Penalties!$AE23:$AK23,AD$2))</f>
        <v>0</v>
      </c>
      <c r="AE23" s="105">
        <f>IF($B23="","",COUNTIF(Penalties!$AE23:$AK23,AE$2))</f>
        <v>0</v>
      </c>
      <c r="AF23" s="105">
        <f>IF($B23="","",COUNTIF(Penalties!$AE23:$AK23,AF$2))</f>
        <v>0</v>
      </c>
      <c r="AG23" s="105">
        <f>IF($B23="","",COUNTIF(Penalties!$AE23:$AK23,AG$2))</f>
        <v>1</v>
      </c>
      <c r="AH23" s="105">
        <f>IF($B23="","",COUNTIF(Penalties!$AE23:$AK23,AH$2))</f>
        <v>0</v>
      </c>
      <c r="AI23" s="158">
        <f>IF(B23="","",SUM(T23:AH23))</f>
        <v>2</v>
      </c>
      <c r="AJ23" s="159">
        <f>IF(B23="","",SUM(S23,AI23))</f>
        <v>2</v>
      </c>
      <c r="AK23" s="159" t="str">
        <f>IF(B23="","",IF(Penalties!AL23="PM",1,""))</f>
        <v/>
      </c>
      <c r="AL23" s="159" t="str">
        <f>IF(B23="","",IF(Penalties!AL23="G",1,""))</f>
        <v/>
      </c>
      <c r="AM23" s="159" t="str">
        <f>IF(B23="","",IF(Penalties!AL23="N",1,""))</f>
        <v/>
      </c>
      <c r="AN23" s="159" t="str">
        <f>IF(B23="","",IF(Penalties!AL23="Z",1,""))</f>
        <v/>
      </c>
    </row>
    <row r="24" spans="1:40">
      <c r="A24" s="1493"/>
      <c r="B24" s="1490"/>
      <c r="C24" s="1488"/>
      <c r="D24" s="105" t="s">
        <v>218</v>
      </c>
      <c r="E24" s="105">
        <f>IF($B23="","",COUNTIF(Penalties!$AO23:$BP23,E$2))</f>
        <v>0</v>
      </c>
      <c r="F24" s="105">
        <f>IF($B23="","",COUNTIF(Penalties!$AO23:$BP23,F$2))</f>
        <v>0</v>
      </c>
      <c r="G24" s="105">
        <f>IF($B23="","",COUNTIF(Penalties!$AO23:$BP23,G$2))</f>
        <v>0</v>
      </c>
      <c r="H24" s="105">
        <f>IF($B23="","",COUNTIF(Penalties!$AO23:$BP23,H$2))</f>
        <v>0</v>
      </c>
      <c r="I24" s="105">
        <f>IF($B23="","",COUNTIF(Penalties!$AO23:$BP23,I$2))</f>
        <v>0</v>
      </c>
      <c r="J24" s="105">
        <f>IF($B23="","",COUNTIF(Penalties!$AO23:$BP23,J$2))</f>
        <v>0</v>
      </c>
      <c r="K24" s="105">
        <f>IF($B23="","",COUNTIF(Penalties!$AO23:$BP23,K$2))</f>
        <v>0</v>
      </c>
      <c r="L24" s="105">
        <f>IF($B23="","",COUNTIF(Penalties!$AO23:$BP23,L$2))</f>
        <v>0</v>
      </c>
      <c r="M24" s="105">
        <f>IF($B23="","",COUNTIF(Penalties!$AO23:$BP23,M$2))</f>
        <v>0</v>
      </c>
      <c r="N24" s="105">
        <f>IF($B23="","",COUNTIF(Penalties!$AO23:$BP23,N$2))</f>
        <v>0</v>
      </c>
      <c r="O24" s="105">
        <f>IF($B23="","",COUNTIF(Penalties!$AO23:$BP23,O$2))</f>
        <v>0</v>
      </c>
      <c r="P24" s="105">
        <f>IF($B23="","",COUNTIF(Penalties!$AO23:$BP23,P$2))</f>
        <v>0</v>
      </c>
      <c r="Q24" s="105">
        <f>IF($B23="","",COUNTIF(Penalties!$AO23:$BP23,Q$2))</f>
        <v>0</v>
      </c>
      <c r="R24" s="158">
        <f>IF(B23="","",SUM(E24:Q24))</f>
        <v>0</v>
      </c>
      <c r="S24" s="158">
        <f>IF($B23="","",COUNTIF(Penalties!$BR23:$BX23,S$2))</f>
        <v>0</v>
      </c>
      <c r="T24" s="105">
        <f>IF($B23="","",COUNTIF(Penalties!$BR23:$BX23,T$2))</f>
        <v>1</v>
      </c>
      <c r="U24" s="105">
        <f>IF($B23="","",COUNTIF(Penalties!$BR23:$BX23,U$2))</f>
        <v>0</v>
      </c>
      <c r="V24" s="105">
        <f>IF($B23="","",COUNTIF(Penalties!$BR23:$BX23,V$2))</f>
        <v>0</v>
      </c>
      <c r="W24" s="105">
        <f>IF($B23="","",COUNTIF(Penalties!$BR23:$BX23,W$2))</f>
        <v>0</v>
      </c>
      <c r="X24" s="105">
        <f>IF($B23="","",COUNTIF(Penalties!$BR23:$BX23,X$2))</f>
        <v>0</v>
      </c>
      <c r="Y24" s="105">
        <f>IF($B23="","",COUNTIF(Penalties!$BR23:$BX23,Y$2))</f>
        <v>0</v>
      </c>
      <c r="Z24" s="105">
        <f>IF($B23="","",COUNTIF(Penalties!$BR23:$BX23,Z$2))</f>
        <v>0</v>
      </c>
      <c r="AA24" s="105">
        <f>IF($B23="","",COUNTIF(Penalties!$BR23:$BX23,AA$2))</f>
        <v>0</v>
      </c>
      <c r="AB24" s="105">
        <f>IF($B23="","",COUNTIF(Penalties!$BR23:$BX23,AB$2))</f>
        <v>0</v>
      </c>
      <c r="AC24" s="105">
        <f>IF($B23="","",COUNTIF(Penalties!$BR23:$BX23,AC$2))</f>
        <v>0</v>
      </c>
      <c r="AD24" s="105">
        <f>IF($B23="","",COUNTIF(Penalties!$BR23:$BX23,AD$2))</f>
        <v>0</v>
      </c>
      <c r="AE24" s="105">
        <f>IF($B23="","",COUNTIF(Penalties!$BR23:$BX23,AE$2))</f>
        <v>0</v>
      </c>
      <c r="AF24" s="105">
        <f>IF($B23="","",COUNTIF(Penalties!$BR23:$BX23,AF$2))</f>
        <v>0</v>
      </c>
      <c r="AG24" s="105">
        <f>IF($B23="","",COUNTIF(Penalties!$BR23:$BX23,AG$2))</f>
        <v>1</v>
      </c>
      <c r="AH24" s="105">
        <f>IF($B23="","",COUNTIF(Penalties!$BR23:$BX23,AH$2))</f>
        <v>0</v>
      </c>
      <c r="AI24" s="158">
        <f>IF(B23="","",SUM(T24:AH24))</f>
        <v>2</v>
      </c>
      <c r="AJ24" s="159">
        <f>IF(B23="","",SUM(S24,AI24))</f>
        <v>2</v>
      </c>
      <c r="AK24" s="159" t="str">
        <f>IF(B23="","",IF(Penalties!BY23="PM",1,""))</f>
        <v/>
      </c>
      <c r="AL24" s="159" t="str">
        <f>IF(B23="","",IF(Penalties!BY23="G",1,""))</f>
        <v/>
      </c>
      <c r="AM24" s="159" t="str">
        <f>IF(B23="","",IF(Penalties!BY23="N",1,""))</f>
        <v/>
      </c>
      <c r="AN24" s="159" t="str">
        <f>IF(B23="","",IF(Penalties!BY23="Z",1,""))</f>
        <v/>
      </c>
    </row>
    <row r="25" spans="1:40">
      <c r="A25" s="1492">
        <f>A23+1</f>
        <v>12</v>
      </c>
      <c r="B25" s="1491" t="str">
        <f>IF(IBRF!B22="","",IBRF!B22)</f>
        <v>777</v>
      </c>
      <c r="C25" s="1489" t="str">
        <f>IF(IBRF!C22="","",IBRF!C22)</f>
        <v>Bust'N Ace</v>
      </c>
      <c r="D25" s="109" t="s">
        <v>215</v>
      </c>
      <c r="E25" s="105">
        <f>IF($B25="","",COUNTIF(Penalties!$B25:$AC25,E$2))</f>
        <v>0</v>
      </c>
      <c r="F25" s="105">
        <f>IF($B25="","",COUNTIF(Penalties!$B25:$AC25,F$2))</f>
        <v>0</v>
      </c>
      <c r="G25" s="105">
        <f>IF($B25="","",COUNTIF(Penalties!$B25:$AC25,G$2))</f>
        <v>0</v>
      </c>
      <c r="H25" s="105">
        <f>IF($B25="","",COUNTIF(Penalties!$B25:$AC25,H$2))</f>
        <v>0</v>
      </c>
      <c r="I25" s="105">
        <f>IF($B25="","",COUNTIF(Penalties!$B25:$AC25,I$2))</f>
        <v>0</v>
      </c>
      <c r="J25" s="105">
        <f>IF($B25="","",COUNTIF(Penalties!$B25:$AC25,J$2))</f>
        <v>0</v>
      </c>
      <c r="K25" s="105">
        <f>IF($B25="","",COUNTIF(Penalties!$B25:$AC25,K$2))</f>
        <v>0</v>
      </c>
      <c r="L25" s="105">
        <f>IF($B25="","",COUNTIF(Penalties!$B25:$AC25,L$2))</f>
        <v>1</v>
      </c>
      <c r="M25" s="105">
        <f>IF($B25="","",COUNTIF(Penalties!$B25:$AC25,M$2))</f>
        <v>0</v>
      </c>
      <c r="N25" s="105">
        <f>IF($B25="","",COUNTIF(Penalties!$B25:$AC25,N$2))</f>
        <v>0</v>
      </c>
      <c r="O25" s="105">
        <f>IF($B25="","",COUNTIF(Penalties!$B25:$AC25,O$2))</f>
        <v>0</v>
      </c>
      <c r="P25" s="105">
        <f>IF($B25="","",COUNTIF(Penalties!$B25:$AC25,P$2))</f>
        <v>0</v>
      </c>
      <c r="Q25" s="105">
        <f>IF($B25="","",COUNTIF(Penalties!$B25:$AC25,Q$2))</f>
        <v>0</v>
      </c>
      <c r="R25" s="160">
        <f>IF(B25="","",SUM(E25:Q25))</f>
        <v>1</v>
      </c>
      <c r="S25" s="160">
        <f>IF($B25="","",COUNTIF(Penalties!$AE25:$AK25,S$2))</f>
        <v>0</v>
      </c>
      <c r="T25" s="109">
        <f>IF($B25="","",COUNTIF(Penalties!$AE25:$AK25,T$2))</f>
        <v>0</v>
      </c>
      <c r="U25" s="109">
        <f>IF($B25="","",COUNTIF(Penalties!$AE25:$AK25,U$2))</f>
        <v>0</v>
      </c>
      <c r="V25" s="109">
        <f>IF($B25="","",COUNTIF(Penalties!$AE25:$AK25,V$2))</f>
        <v>0</v>
      </c>
      <c r="W25" s="109">
        <f>IF($B25="","",COUNTIF(Penalties!$AE25:$AK25,W$2))</f>
        <v>0</v>
      </c>
      <c r="X25" s="109">
        <f>IF($B25="","",COUNTIF(Penalties!$AE25:$AK25,X$2))</f>
        <v>0</v>
      </c>
      <c r="Y25" s="109">
        <f>IF($B25="","",COUNTIF(Penalties!$AE25:$AK25,Y$2))</f>
        <v>0</v>
      </c>
      <c r="Z25" s="109">
        <f>IF($B25="","",COUNTIF(Penalties!$AE25:$AK25,Z$2))</f>
        <v>0</v>
      </c>
      <c r="AA25" s="109">
        <f>IF($B25="","",COUNTIF(Penalties!$AE25:$AK25,AA$2))</f>
        <v>0</v>
      </c>
      <c r="AB25" s="109">
        <f>IF($B25="","",COUNTIF(Penalties!$AE25:$AK25,AB$2))</f>
        <v>0</v>
      </c>
      <c r="AC25" s="109">
        <f>IF($B25="","",COUNTIF(Penalties!$AE25:$AK25,AC$2))</f>
        <v>2</v>
      </c>
      <c r="AD25" s="109">
        <f>IF($B25="","",COUNTIF(Penalties!$AE25:$AK25,AD$2))</f>
        <v>0</v>
      </c>
      <c r="AE25" s="109">
        <f>IF($B25="","",COUNTIF(Penalties!$AE25:$AK25,AE$2))</f>
        <v>0</v>
      </c>
      <c r="AF25" s="109">
        <f>IF($B25="","",COUNTIF(Penalties!$AE25:$AK25,AF$2))</f>
        <v>0</v>
      </c>
      <c r="AG25" s="109">
        <f>IF($B25="","",COUNTIF(Penalties!$AE25:$AK25,AG$2))</f>
        <v>0</v>
      </c>
      <c r="AH25" s="109">
        <f>IF($B25="","",COUNTIF(Penalties!$AE25:$AK25,AH$2))</f>
        <v>0</v>
      </c>
      <c r="AI25" s="160">
        <f>IF(B25="","",SUM(T25:AH25))</f>
        <v>2</v>
      </c>
      <c r="AJ25" s="161">
        <f>IF(B25="","",SUM(S25,AI25))</f>
        <v>2</v>
      </c>
      <c r="AK25" s="161" t="str">
        <f>IF(B25="","",IF(Penalties!AL25="PM",1,""))</f>
        <v/>
      </c>
      <c r="AL25" s="161" t="str">
        <f>IF(B25="","",IF(Penalties!AL25="G",1,""))</f>
        <v/>
      </c>
      <c r="AM25" s="161" t="str">
        <f>IF(B25="","",IF(Penalties!AL25="N",1,""))</f>
        <v/>
      </c>
      <c r="AN25" s="161" t="str">
        <f>IF(B25="","",IF(Penalties!AL25="Z",1,""))</f>
        <v/>
      </c>
    </row>
    <row r="26" spans="1:40">
      <c r="A26" s="1492"/>
      <c r="B26" s="1491"/>
      <c r="C26" s="1489"/>
      <c r="D26" s="109" t="s">
        <v>218</v>
      </c>
      <c r="E26" s="105">
        <f>IF($B25="","",COUNTIF(Penalties!$AO25:$BP25,E$2))</f>
        <v>0</v>
      </c>
      <c r="F26" s="105">
        <f>IF($B25="","",COUNTIF(Penalties!$AO25:$BP25,F$2))</f>
        <v>0</v>
      </c>
      <c r="G26" s="105">
        <f>IF($B25="","",COUNTIF(Penalties!$AO25:$BP25,G$2))</f>
        <v>0</v>
      </c>
      <c r="H26" s="105">
        <f>IF($B25="","",COUNTIF(Penalties!$AO25:$BP25,H$2))</f>
        <v>0</v>
      </c>
      <c r="I26" s="105">
        <f>IF($B25="","",COUNTIF(Penalties!$AO25:$BP25,I$2))</f>
        <v>1</v>
      </c>
      <c r="J26" s="105">
        <f>IF($B25="","",COUNTIF(Penalties!$AO25:$BP25,J$2))</f>
        <v>0</v>
      </c>
      <c r="K26" s="105">
        <f>IF($B25="","",COUNTIF(Penalties!$AO25:$BP25,K$2))</f>
        <v>0</v>
      </c>
      <c r="L26" s="105">
        <f>IF($B25="","",COUNTIF(Penalties!$AO25:$BP25,L$2))</f>
        <v>0</v>
      </c>
      <c r="M26" s="105">
        <f>IF($B25="","",COUNTIF(Penalties!$AO25:$BP25,M$2))</f>
        <v>0</v>
      </c>
      <c r="N26" s="105">
        <f>IF($B25="","",COUNTIF(Penalties!$AO25:$BP25,N$2))</f>
        <v>0</v>
      </c>
      <c r="O26" s="105">
        <f>IF($B25="","",COUNTIF(Penalties!$AO25:$BP25,O$2))</f>
        <v>0</v>
      </c>
      <c r="P26" s="105">
        <f>IF($B25="","",COUNTIF(Penalties!$AO25:$BP25,P$2))</f>
        <v>2</v>
      </c>
      <c r="Q26" s="105">
        <f>IF($B25="","",COUNTIF(Penalties!$AO25:$BP25,Q$2))</f>
        <v>3</v>
      </c>
      <c r="R26" s="160">
        <f>IF(B25="","",SUM(E26:Q26))</f>
        <v>6</v>
      </c>
      <c r="S26" s="160">
        <f>IF($B25="","",COUNTIF(Penalties!$BR25:$BX25,S$2))</f>
        <v>1</v>
      </c>
      <c r="T26" s="109">
        <f>IF($B25="","",COUNTIF(Penalties!$BR25:$BX25,T$2))</f>
        <v>0</v>
      </c>
      <c r="U26" s="109">
        <f>IF($B25="","",COUNTIF(Penalties!$BR25:$BX25,U$2))</f>
        <v>0</v>
      </c>
      <c r="V26" s="109">
        <f>IF($B25="","",COUNTIF(Penalties!$BR25:$BX25,V$2))</f>
        <v>0</v>
      </c>
      <c r="W26" s="109">
        <f>IF($B25="","",COUNTIF(Penalties!$BR25:$BX25,W$2))</f>
        <v>0</v>
      </c>
      <c r="X26" s="109">
        <f>IF($B25="","",COUNTIF(Penalties!$BR25:$BX25,X$2))</f>
        <v>0</v>
      </c>
      <c r="Y26" s="109">
        <f>IF($B25="","",COUNTIF(Penalties!$BR25:$BX25,Y$2))</f>
        <v>0</v>
      </c>
      <c r="Z26" s="109">
        <f>IF($B25="","",COUNTIF(Penalties!$BR25:$BX25,Z$2))</f>
        <v>0</v>
      </c>
      <c r="AA26" s="109">
        <f>IF($B25="","",COUNTIF(Penalties!$BR25:$BX25,AA$2))</f>
        <v>0</v>
      </c>
      <c r="AB26" s="109">
        <f>IF($B25="","",COUNTIF(Penalties!$BR25:$BX25,AB$2))</f>
        <v>0</v>
      </c>
      <c r="AC26" s="109">
        <f>IF($B25="","",COUNTIF(Penalties!$BR25:$BX25,AC$2))</f>
        <v>0</v>
      </c>
      <c r="AD26" s="109">
        <f>IF($B25="","",COUNTIF(Penalties!$BR25:$BX25,AD$2))</f>
        <v>0</v>
      </c>
      <c r="AE26" s="109">
        <f>IF($B25="","",COUNTIF(Penalties!$BR25:$BX25,AE$2))</f>
        <v>0</v>
      </c>
      <c r="AF26" s="109">
        <f>IF($B25="","",COUNTIF(Penalties!$BR25:$BX25,AF$2))</f>
        <v>0</v>
      </c>
      <c r="AG26" s="109">
        <f>IF($B25="","",COUNTIF(Penalties!$BR25:$BX25,AG$2))</f>
        <v>0</v>
      </c>
      <c r="AH26" s="109">
        <f>IF($B25="","",COUNTIF(Penalties!$BR25:$BX25,AH$2))</f>
        <v>0</v>
      </c>
      <c r="AI26" s="160">
        <f>IF(B25="","",SUM(T26:AH26))</f>
        <v>0</v>
      </c>
      <c r="AJ26" s="161">
        <f>IF(B25="","",SUM(S26,AI26))</f>
        <v>1</v>
      </c>
      <c r="AK26" s="161" t="str">
        <f>IF(B25="","",IF(Penalties!BY25="PM",1,""))</f>
        <v/>
      </c>
      <c r="AL26" s="161" t="str">
        <f>IF(B25="","",IF(Penalties!BY25="G",1,""))</f>
        <v/>
      </c>
      <c r="AM26" s="161" t="str">
        <f>IF(B25="","",IF(Penalties!BY25="N",1,""))</f>
        <v/>
      </c>
      <c r="AN26" s="161" t="str">
        <f>IF(B25="","",IF(Penalties!BY25="Z",1,""))</f>
        <v/>
      </c>
    </row>
    <row r="27" spans="1:40">
      <c r="A27" s="1493">
        <f>A25+1</f>
        <v>13</v>
      </c>
      <c r="B27" s="1490" t="str">
        <f>IF(IBRF!B23="","",IBRF!B23)</f>
        <v>88</v>
      </c>
      <c r="C27" s="1488" t="str">
        <f>IF(IBRF!C23="","",IBRF!C23)</f>
        <v>Shabamm</v>
      </c>
      <c r="D27" s="105" t="s">
        <v>215</v>
      </c>
      <c r="E27" s="105">
        <f>IF($B27="","",COUNTIF(Penalties!$B27:$AC27,E$2))</f>
        <v>0</v>
      </c>
      <c r="F27" s="105">
        <f>IF($B27="","",COUNTIF(Penalties!$B27:$AC27,F$2))</f>
        <v>0</v>
      </c>
      <c r="G27" s="105">
        <f>IF($B27="","",COUNTIF(Penalties!$B27:$AC27,G$2))</f>
        <v>0</v>
      </c>
      <c r="H27" s="105">
        <f>IF($B27="","",COUNTIF(Penalties!$B27:$AC27,H$2))</f>
        <v>0</v>
      </c>
      <c r="I27" s="105">
        <f>IF($B27="","",COUNTIF(Penalties!$B27:$AC27,I$2))</f>
        <v>1</v>
      </c>
      <c r="J27" s="105">
        <f>IF($B27="","",COUNTIF(Penalties!$B27:$AC27,J$2))</f>
        <v>0</v>
      </c>
      <c r="K27" s="105">
        <f>IF($B27="","",COUNTIF(Penalties!$B27:$AC27,K$2))</f>
        <v>0</v>
      </c>
      <c r="L27" s="105">
        <f>IF($B27="","",COUNTIF(Penalties!$B27:$AC27,L$2))</f>
        <v>0</v>
      </c>
      <c r="M27" s="105">
        <f>IF($B27="","",COUNTIF(Penalties!$B27:$AC27,M$2))</f>
        <v>0</v>
      </c>
      <c r="N27" s="105">
        <f>IF($B27="","",COUNTIF(Penalties!$B27:$AC27,N$2))</f>
        <v>0</v>
      </c>
      <c r="O27" s="105">
        <f>IF($B27="","",COUNTIF(Penalties!$B27:$AC27,O$2))</f>
        <v>0</v>
      </c>
      <c r="P27" s="105">
        <f>IF($B27="","",COUNTIF(Penalties!$B27:$AC27,P$2))</f>
        <v>0</v>
      </c>
      <c r="Q27" s="105">
        <f>IF($B27="","",COUNTIF(Penalties!$B27:$AC27,Q$2))</f>
        <v>0</v>
      </c>
      <c r="R27" s="158">
        <f>IF(B27="","",SUM(E27:Q27))</f>
        <v>1</v>
      </c>
      <c r="S27" s="158">
        <f>IF($B27="","",COUNTIF(Penalties!$AE27:$AK27,S$2))</f>
        <v>0</v>
      </c>
      <c r="T27" s="105">
        <f>IF($B27="","",COUNTIF(Penalties!$AE27:$AK27,T$2))</f>
        <v>0</v>
      </c>
      <c r="U27" s="105">
        <f>IF($B27="","",COUNTIF(Penalties!$AE27:$AK27,U$2))</f>
        <v>0</v>
      </c>
      <c r="V27" s="105">
        <f>IF($B27="","",COUNTIF(Penalties!$AE27:$AK27,V$2))</f>
        <v>0</v>
      </c>
      <c r="W27" s="105">
        <f>IF($B27="","",COUNTIF(Penalties!$AE27:$AK27,W$2))</f>
        <v>0</v>
      </c>
      <c r="X27" s="105">
        <f>IF($B27="","",COUNTIF(Penalties!$AE27:$AK27,X$2))</f>
        <v>0</v>
      </c>
      <c r="Y27" s="105">
        <f>IF($B27="","",COUNTIF(Penalties!$AE27:$AK27,Y$2))</f>
        <v>0</v>
      </c>
      <c r="Z27" s="105">
        <f>IF($B27="","",COUNTIF(Penalties!$AE27:$AK27,Z$2))</f>
        <v>0</v>
      </c>
      <c r="AA27" s="105">
        <f>IF($B27="","",COUNTIF(Penalties!$AE27:$AK27,AA$2))</f>
        <v>0</v>
      </c>
      <c r="AB27" s="105">
        <f>IF($B27="","",COUNTIF(Penalties!$AE27:$AK27,AB$2))</f>
        <v>0</v>
      </c>
      <c r="AC27" s="105">
        <f>IF($B27="","",COUNTIF(Penalties!$AE27:$AK27,AC$2))</f>
        <v>0</v>
      </c>
      <c r="AD27" s="105">
        <f>IF($B27="","",COUNTIF(Penalties!$AE27:$AK27,AD$2))</f>
        <v>0</v>
      </c>
      <c r="AE27" s="105">
        <f>IF($B27="","",COUNTIF(Penalties!$AE27:$AK27,AE$2))</f>
        <v>0</v>
      </c>
      <c r="AF27" s="105">
        <f>IF($B27="","",COUNTIF(Penalties!$AE27:$AK27,AF$2))</f>
        <v>0</v>
      </c>
      <c r="AG27" s="105">
        <f>IF($B27="","",COUNTIF(Penalties!$AE27:$AK27,AG$2))</f>
        <v>0</v>
      </c>
      <c r="AH27" s="105">
        <f>IF($B27="","",COUNTIF(Penalties!$AE27:$AK27,AH$2))</f>
        <v>0</v>
      </c>
      <c r="AI27" s="158">
        <f>IF(B27="","",SUM(T27:AH27))</f>
        <v>0</v>
      </c>
      <c r="AJ27" s="159">
        <f>IF(B27="","",SUM(S27,AI27))</f>
        <v>0</v>
      </c>
      <c r="AK27" s="159" t="str">
        <f>IF(B27="","",IF(Penalties!AL27="PM",1,""))</f>
        <v/>
      </c>
      <c r="AL27" s="159" t="str">
        <f>IF(B27="","",IF(Penalties!AL27="G",1,""))</f>
        <v/>
      </c>
      <c r="AM27" s="159" t="str">
        <f>IF(B27="","",IF(Penalties!AL27="N",1,""))</f>
        <v/>
      </c>
      <c r="AN27" s="159" t="str">
        <f>IF(B27="","",IF(Penalties!AL27="Z",1,""))</f>
        <v/>
      </c>
    </row>
    <row r="28" spans="1:40">
      <c r="A28" s="1493"/>
      <c r="B28" s="1490"/>
      <c r="C28" s="1488"/>
      <c r="D28" s="105" t="s">
        <v>218</v>
      </c>
      <c r="E28" s="105">
        <f>IF($B27="","",COUNTIF(Penalties!$AO27:$BP27,E$2))</f>
        <v>1</v>
      </c>
      <c r="F28" s="105">
        <f>IF($B27="","",COUNTIF(Penalties!$AO27:$BP27,F$2))</f>
        <v>0</v>
      </c>
      <c r="G28" s="105">
        <f>IF($B27="","",COUNTIF(Penalties!$AO27:$BP27,G$2))</f>
        <v>0</v>
      </c>
      <c r="H28" s="105">
        <f>IF($B27="","",COUNTIF(Penalties!$AO27:$BP27,H$2))</f>
        <v>0</v>
      </c>
      <c r="I28" s="105">
        <f>IF($B27="","",COUNTIF(Penalties!$AO27:$BP27,I$2))</f>
        <v>0</v>
      </c>
      <c r="J28" s="105">
        <f>IF($B27="","",COUNTIF(Penalties!$AO27:$BP27,J$2))</f>
        <v>0</v>
      </c>
      <c r="K28" s="105">
        <f>IF($B27="","",COUNTIF(Penalties!$AO27:$BP27,K$2))</f>
        <v>0</v>
      </c>
      <c r="L28" s="105">
        <f>IF($B27="","",COUNTIF(Penalties!$AO27:$BP27,L$2))</f>
        <v>0</v>
      </c>
      <c r="M28" s="105">
        <f>IF($B27="","",COUNTIF(Penalties!$AO27:$BP27,M$2))</f>
        <v>0</v>
      </c>
      <c r="N28" s="105">
        <f>IF($B27="","",COUNTIF(Penalties!$AO27:$BP27,N$2))</f>
        <v>0</v>
      </c>
      <c r="O28" s="105">
        <f>IF($B27="","",COUNTIF(Penalties!$AO27:$BP27,O$2))</f>
        <v>0</v>
      </c>
      <c r="P28" s="105">
        <f>IF($B27="","",COUNTIF(Penalties!$AO27:$BP27,P$2))</f>
        <v>0</v>
      </c>
      <c r="Q28" s="105">
        <f>IF($B27="","",COUNTIF(Penalties!$AO27:$BP27,Q$2))</f>
        <v>0</v>
      </c>
      <c r="R28" s="158">
        <f>IF(B27="","",SUM(E28:Q28))</f>
        <v>1</v>
      </c>
      <c r="S28" s="158">
        <f>IF($B27="","",COUNTIF(Penalties!$BR27:$BX27,S$2))</f>
        <v>0</v>
      </c>
      <c r="T28" s="105">
        <f>IF($B27="","",COUNTIF(Penalties!$BR27:$BX27,T$2))</f>
        <v>1</v>
      </c>
      <c r="U28" s="105">
        <f>IF($B27="","",COUNTIF(Penalties!$BR27:$BX27,U$2))</f>
        <v>0</v>
      </c>
      <c r="V28" s="105">
        <f>IF($B27="","",COUNTIF(Penalties!$BR27:$BX27,V$2))</f>
        <v>0</v>
      </c>
      <c r="W28" s="105">
        <f>IF($B27="","",COUNTIF(Penalties!$BR27:$BX27,W$2))</f>
        <v>0</v>
      </c>
      <c r="X28" s="105">
        <f>IF($B27="","",COUNTIF(Penalties!$BR27:$BX27,X$2))</f>
        <v>0</v>
      </c>
      <c r="Y28" s="105">
        <f>IF($B27="","",COUNTIF(Penalties!$BR27:$BX27,Y$2))</f>
        <v>0</v>
      </c>
      <c r="Z28" s="105">
        <f>IF($B27="","",COUNTIF(Penalties!$BR27:$BX27,Z$2))</f>
        <v>0</v>
      </c>
      <c r="AA28" s="105">
        <f>IF($B27="","",COUNTIF(Penalties!$BR27:$BX27,AA$2))</f>
        <v>0</v>
      </c>
      <c r="AB28" s="105">
        <f>IF($B27="","",COUNTIF(Penalties!$BR27:$BX27,AB$2))</f>
        <v>0</v>
      </c>
      <c r="AC28" s="105">
        <f>IF($B27="","",COUNTIF(Penalties!$BR27:$BX27,AC$2))</f>
        <v>0</v>
      </c>
      <c r="AD28" s="105">
        <f>IF($B27="","",COUNTIF(Penalties!$BR27:$BX27,AD$2))</f>
        <v>0</v>
      </c>
      <c r="AE28" s="105">
        <f>IF($B27="","",COUNTIF(Penalties!$BR27:$BX27,AE$2))</f>
        <v>0</v>
      </c>
      <c r="AF28" s="105">
        <f>IF($B27="","",COUNTIF(Penalties!$BR27:$BX27,AF$2))</f>
        <v>0</v>
      </c>
      <c r="AG28" s="105">
        <f>IF($B27="","",COUNTIF(Penalties!$BR27:$BX27,AG$2))</f>
        <v>0</v>
      </c>
      <c r="AH28" s="105">
        <f>IF($B27="","",COUNTIF(Penalties!$BR27:$BX27,AH$2))</f>
        <v>0</v>
      </c>
      <c r="AI28" s="158">
        <f>IF(B27="","",SUM(T28:AH28))</f>
        <v>1</v>
      </c>
      <c r="AJ28" s="159">
        <f>IF(B27="","",SUM(S28,AI28))</f>
        <v>1</v>
      </c>
      <c r="AK28" s="159" t="str">
        <f>IF(B27="","",IF(Penalties!BY27="PM",1,""))</f>
        <v/>
      </c>
      <c r="AL28" s="159" t="str">
        <f>IF(B27="","",IF(Penalties!BY27="G",1,""))</f>
        <v/>
      </c>
      <c r="AM28" s="159" t="str">
        <f>IF(B27="","",IF(Penalties!BY27="N",1,""))</f>
        <v/>
      </c>
      <c r="AN28" s="159" t="str">
        <f>IF(B27="","",IF(Penalties!BY27="Z",1,""))</f>
        <v/>
      </c>
    </row>
    <row r="29" spans="1:40">
      <c r="A29" s="1492">
        <f>A27+1</f>
        <v>14</v>
      </c>
      <c r="B29" s="1491" t="str">
        <f>IF(IBRF!B24="","",IBRF!B24)</f>
        <v>C40</v>
      </c>
      <c r="C29" s="1489" t="str">
        <f>IF(IBRF!C24="","",IBRF!C24)</f>
        <v>DVS Dicer</v>
      </c>
      <c r="D29" s="109" t="s">
        <v>215</v>
      </c>
      <c r="E29" s="105">
        <f>IF($B29="","",COUNTIF(Penalties!$B29:$AC29,E$2))</f>
        <v>0</v>
      </c>
      <c r="F29" s="105">
        <f>IF($B29="","",COUNTIF(Penalties!$B29:$AC29,F$2))</f>
        <v>0</v>
      </c>
      <c r="G29" s="105">
        <f>IF($B29="","",COUNTIF(Penalties!$B29:$AC29,G$2))</f>
        <v>0</v>
      </c>
      <c r="H29" s="105">
        <f>IF($B29="","",COUNTIF(Penalties!$B29:$AC29,H$2))</f>
        <v>0</v>
      </c>
      <c r="I29" s="105">
        <f>IF($B29="","",COUNTIF(Penalties!$B29:$AC29,I$2))</f>
        <v>0</v>
      </c>
      <c r="J29" s="105">
        <f>IF($B29="","",COUNTIF(Penalties!$B29:$AC29,J$2))</f>
        <v>0</v>
      </c>
      <c r="K29" s="105">
        <f>IF($B29="","",COUNTIF(Penalties!$B29:$AC29,K$2))</f>
        <v>0</v>
      </c>
      <c r="L29" s="105">
        <f>IF($B29="","",COUNTIF(Penalties!$B29:$AC29,L$2))</f>
        <v>1</v>
      </c>
      <c r="M29" s="105">
        <f>IF($B29="","",COUNTIF(Penalties!$B29:$AC29,M$2))</f>
        <v>0</v>
      </c>
      <c r="N29" s="105">
        <f>IF($B29="","",COUNTIF(Penalties!$B29:$AC29,N$2))</f>
        <v>0</v>
      </c>
      <c r="O29" s="105">
        <f>IF($B29="","",COUNTIF(Penalties!$B29:$AC29,O$2))</f>
        <v>0</v>
      </c>
      <c r="P29" s="105">
        <f>IF($B29="","",COUNTIF(Penalties!$B29:$AC29,P$2))</f>
        <v>1</v>
      </c>
      <c r="Q29" s="105">
        <f>IF($B29="","",COUNTIF(Penalties!$B29:$AC29,Q$2))</f>
        <v>0</v>
      </c>
      <c r="R29" s="160">
        <f>IF(B29="","",SUM(E29:Q29))</f>
        <v>2</v>
      </c>
      <c r="S29" s="160">
        <f>IF($B29="","",COUNTIF(Penalties!$AE29:$AK29,S$2))</f>
        <v>0</v>
      </c>
      <c r="T29" s="109">
        <f>IF($B29="","",COUNTIF(Penalties!$AE29:$AK29,T$2))</f>
        <v>0</v>
      </c>
      <c r="U29" s="109">
        <f>IF($B29="","",COUNTIF(Penalties!$AE29:$AK29,U$2))</f>
        <v>0</v>
      </c>
      <c r="V29" s="109">
        <f>IF($B29="","",COUNTIF(Penalties!$AE29:$AK29,V$2))</f>
        <v>0</v>
      </c>
      <c r="W29" s="109">
        <f>IF($B29="","",COUNTIF(Penalties!$AE29:$AK29,W$2))</f>
        <v>0</v>
      </c>
      <c r="X29" s="109">
        <f>IF($B29="","",COUNTIF(Penalties!$AE29:$AK29,X$2))</f>
        <v>0</v>
      </c>
      <c r="Y29" s="109">
        <f>IF($B29="","",COUNTIF(Penalties!$AE29:$AK29,Y$2))</f>
        <v>0</v>
      </c>
      <c r="Z29" s="109">
        <f>IF($B29="","",COUNTIF(Penalties!$AE29:$AK29,Z$2))</f>
        <v>0</v>
      </c>
      <c r="AA29" s="109">
        <f>IF($B29="","",COUNTIF(Penalties!$AE29:$AK29,AA$2))</f>
        <v>0</v>
      </c>
      <c r="AB29" s="109">
        <f>IF($B29="","",COUNTIF(Penalties!$AE29:$AK29,AB$2))</f>
        <v>0</v>
      </c>
      <c r="AC29" s="109">
        <f>IF($B29="","",COUNTIF(Penalties!$AE29:$AK29,AC$2))</f>
        <v>1</v>
      </c>
      <c r="AD29" s="109">
        <f>IF($B29="","",COUNTIF(Penalties!$AE29:$AK29,AD$2))</f>
        <v>0</v>
      </c>
      <c r="AE29" s="109">
        <f>IF($B29="","",COUNTIF(Penalties!$AE29:$AK29,AE$2))</f>
        <v>0</v>
      </c>
      <c r="AF29" s="109">
        <f>IF($B29="","",COUNTIF(Penalties!$AE29:$AK29,AF$2))</f>
        <v>0</v>
      </c>
      <c r="AG29" s="109">
        <f>IF($B29="","",COUNTIF(Penalties!$AE29:$AK29,AG$2))</f>
        <v>0</v>
      </c>
      <c r="AH29" s="109">
        <f>IF($B29="","",COUNTIF(Penalties!$AE29:$AK29,AH$2))</f>
        <v>0</v>
      </c>
      <c r="AI29" s="160">
        <f>IF(B29="","",SUM(T29:AH29))</f>
        <v>1</v>
      </c>
      <c r="AJ29" s="161">
        <f>IF(B29="","",SUM(S29,AI29))</f>
        <v>1</v>
      </c>
      <c r="AK29" s="161" t="str">
        <f>IF(B29="","",IF(Penalties!AL29="PM",1,""))</f>
        <v/>
      </c>
      <c r="AL29" s="161" t="str">
        <f>IF(B29="","",IF(Penalties!AL29="G",1,""))</f>
        <v/>
      </c>
      <c r="AM29" s="161" t="str">
        <f>IF(B29="","",IF(Penalties!AL29="N",1,""))</f>
        <v/>
      </c>
      <c r="AN29" s="161" t="str">
        <f>IF(B29="","",IF(Penalties!AL29="Z",1,""))</f>
        <v/>
      </c>
    </row>
    <row r="30" spans="1:40">
      <c r="A30" s="1492"/>
      <c r="B30" s="1491"/>
      <c r="C30" s="1489"/>
      <c r="D30" s="109" t="s">
        <v>218</v>
      </c>
      <c r="E30" s="105">
        <f>IF($B29="","",COUNTIF(Penalties!$AO29:$BP29,E$2))</f>
        <v>0</v>
      </c>
      <c r="F30" s="105">
        <f>IF($B29="","",COUNTIF(Penalties!$AO29:$BP29,F$2))</f>
        <v>0</v>
      </c>
      <c r="G30" s="105">
        <f>IF($B29="","",COUNTIF(Penalties!$AO29:$BP29,G$2))</f>
        <v>0</v>
      </c>
      <c r="H30" s="105">
        <f>IF($B29="","",COUNTIF(Penalties!$AO29:$BP29,H$2))</f>
        <v>0</v>
      </c>
      <c r="I30" s="105">
        <f>IF($B29="","",COUNTIF(Penalties!$AO29:$BP29,I$2))</f>
        <v>0</v>
      </c>
      <c r="J30" s="105">
        <f>IF($B29="","",COUNTIF(Penalties!$AO29:$BP29,J$2))</f>
        <v>0</v>
      </c>
      <c r="K30" s="105">
        <f>IF($B29="","",COUNTIF(Penalties!$AO29:$BP29,K$2))</f>
        <v>0</v>
      </c>
      <c r="L30" s="105">
        <f>IF($B29="","",COUNTIF(Penalties!$AO29:$BP29,L$2))</f>
        <v>0</v>
      </c>
      <c r="M30" s="105">
        <f>IF($B29="","",COUNTIF(Penalties!$AO29:$BP29,M$2))</f>
        <v>0</v>
      </c>
      <c r="N30" s="105">
        <f>IF($B29="","",COUNTIF(Penalties!$AO29:$BP29,N$2))</f>
        <v>0</v>
      </c>
      <c r="O30" s="105">
        <f>IF($B29="","",COUNTIF(Penalties!$AO29:$BP29,O$2))</f>
        <v>0</v>
      </c>
      <c r="P30" s="105">
        <f>IF($B29="","",COUNTIF(Penalties!$AO29:$BP29,P$2))</f>
        <v>0</v>
      </c>
      <c r="Q30" s="105">
        <f>IF($B29="","",COUNTIF(Penalties!$AO29:$BP29,Q$2))</f>
        <v>0</v>
      </c>
      <c r="R30" s="160">
        <f>IF(B29="","",SUM(E30:Q30))</f>
        <v>0</v>
      </c>
      <c r="S30" s="160">
        <f>IF($B29="","",COUNTIF(Penalties!$BR29:$BX29,S$2))</f>
        <v>0</v>
      </c>
      <c r="T30" s="109">
        <f>IF($B29="","",COUNTIF(Penalties!$BR29:$BX29,T$2))</f>
        <v>0</v>
      </c>
      <c r="U30" s="109">
        <f>IF($B29="","",COUNTIF(Penalties!$BR29:$BX29,U$2))</f>
        <v>0</v>
      </c>
      <c r="V30" s="109">
        <f>IF($B29="","",COUNTIF(Penalties!$BR29:$BX29,V$2))</f>
        <v>0</v>
      </c>
      <c r="W30" s="109">
        <f>IF($B29="","",COUNTIF(Penalties!$BR29:$BX29,W$2))</f>
        <v>0</v>
      </c>
      <c r="X30" s="109">
        <f>IF($B29="","",COUNTIF(Penalties!$BR29:$BX29,X$2))</f>
        <v>0</v>
      </c>
      <c r="Y30" s="109">
        <f>IF($B29="","",COUNTIF(Penalties!$BR29:$BX29,Y$2))</f>
        <v>0</v>
      </c>
      <c r="Z30" s="109">
        <f>IF($B29="","",COUNTIF(Penalties!$BR29:$BX29,Z$2))</f>
        <v>0</v>
      </c>
      <c r="AA30" s="109">
        <f>IF($B29="","",COUNTIF(Penalties!$BR29:$BX29,AA$2))</f>
        <v>0</v>
      </c>
      <c r="AB30" s="109">
        <f>IF($B29="","",COUNTIF(Penalties!$BR29:$BX29,AB$2))</f>
        <v>0</v>
      </c>
      <c r="AC30" s="109">
        <f>IF($B29="","",COUNTIF(Penalties!$BR29:$BX29,AC$2))</f>
        <v>0</v>
      </c>
      <c r="AD30" s="109">
        <f>IF($B29="","",COUNTIF(Penalties!$BR29:$BX29,AD$2))</f>
        <v>0</v>
      </c>
      <c r="AE30" s="109">
        <f>IF($B29="","",COUNTIF(Penalties!$BR29:$BX29,AE$2))</f>
        <v>0</v>
      </c>
      <c r="AF30" s="109">
        <f>IF($B29="","",COUNTIF(Penalties!$BR29:$BX29,AF$2))</f>
        <v>0</v>
      </c>
      <c r="AG30" s="109">
        <f>IF($B29="","",COUNTIF(Penalties!$BR29:$BX29,AG$2))</f>
        <v>0</v>
      </c>
      <c r="AH30" s="109">
        <f>IF($B29="","",COUNTIF(Penalties!$BR29:$BX29,AH$2))</f>
        <v>0</v>
      </c>
      <c r="AI30" s="160">
        <f>IF(B29="","",SUM(T30:AH30))</f>
        <v>0</v>
      </c>
      <c r="AJ30" s="161">
        <f>IF(B29="","",SUM(S30,AI30))</f>
        <v>0</v>
      </c>
      <c r="AK30" s="161" t="str">
        <f>IF(B29="","",IF(Penalties!BY29="PM",1,""))</f>
        <v/>
      </c>
      <c r="AL30" s="161" t="str">
        <f>IF(B29="","",IF(Penalties!BY29="G",1,""))</f>
        <v/>
      </c>
      <c r="AM30" s="161" t="str">
        <f>IF(B29="","",IF(Penalties!BY29="N",1,""))</f>
        <v/>
      </c>
      <c r="AN30" s="161" t="str">
        <f>IF(B29="","",IF(Penalties!BY29="Z",1,""))</f>
        <v/>
      </c>
    </row>
    <row r="31" spans="1:40">
      <c r="A31" s="1493">
        <f>A29+1</f>
        <v>15</v>
      </c>
      <c r="B31" s="1490" t="str">
        <f>IF(IBRF!B25="","",IBRF!B25)</f>
        <v/>
      </c>
      <c r="C31" s="1488" t="str">
        <f>IF(IBRF!C25="","",IBRF!C25)</f>
        <v/>
      </c>
      <c r="D31" s="105" t="s">
        <v>215</v>
      </c>
      <c r="E31" s="105" t="str">
        <f>IF($B31="","",COUNTIF(Penalties!$B31:$AC31,E$2))</f>
        <v/>
      </c>
      <c r="F31" s="105" t="str">
        <f>IF($B31="","",COUNTIF(Penalties!$B31:$AC31,F$2))</f>
        <v/>
      </c>
      <c r="G31" s="105" t="str">
        <f>IF($B31="","",COUNTIF(Penalties!$B31:$AC31,G$2))</f>
        <v/>
      </c>
      <c r="H31" s="105" t="str">
        <f>IF($B31="","",COUNTIF(Penalties!$B31:$AC31,H$2))</f>
        <v/>
      </c>
      <c r="I31" s="105" t="str">
        <f>IF($B31="","",COUNTIF(Penalties!$B31:$AC31,I$2))</f>
        <v/>
      </c>
      <c r="J31" s="105" t="str">
        <f>IF($B31="","",COUNTIF(Penalties!$B31:$AC31,J$2))</f>
        <v/>
      </c>
      <c r="K31" s="105" t="str">
        <f>IF($B31="","",COUNTIF(Penalties!$B31:$AC31,K$2))</f>
        <v/>
      </c>
      <c r="L31" s="105" t="str">
        <f>IF($B31="","",COUNTIF(Penalties!$B31:$AC31,L$2))</f>
        <v/>
      </c>
      <c r="M31" s="105" t="str">
        <f>IF($B31="","",COUNTIF(Penalties!$B31:$AC31,M$2))</f>
        <v/>
      </c>
      <c r="N31" s="105" t="str">
        <f>IF($B31="","",COUNTIF(Penalties!$B31:$AC31,N$2))</f>
        <v/>
      </c>
      <c r="O31" s="105" t="str">
        <f>IF($B31="","",COUNTIF(Penalties!$B31:$AC31,O$2))</f>
        <v/>
      </c>
      <c r="P31" s="105" t="str">
        <f>IF($B31="","",COUNTIF(Penalties!$B31:$AC31,P$2))</f>
        <v/>
      </c>
      <c r="Q31" s="105" t="str">
        <f>IF($B31="","",COUNTIF(Penalties!$B31:$AC31,Q$2))</f>
        <v/>
      </c>
      <c r="R31" s="158" t="str">
        <f>IF(B31="","",SUM(E31:Q31))</f>
        <v/>
      </c>
      <c r="S31" s="158" t="str">
        <f>IF($B31="","",COUNTIF(Penalties!$AE31:$AK31,S$2))</f>
        <v/>
      </c>
      <c r="T31" s="105" t="str">
        <f>IF($B31="","",COUNTIF(Penalties!$AE31:$AK31,T$2))</f>
        <v/>
      </c>
      <c r="U31" s="105" t="str">
        <f>IF($B31="","",COUNTIF(Penalties!$AE31:$AK31,U$2))</f>
        <v/>
      </c>
      <c r="V31" s="105" t="str">
        <f>IF($B31="","",COUNTIF(Penalties!$AE31:$AK31,V$2))</f>
        <v/>
      </c>
      <c r="W31" s="105" t="str">
        <f>IF($B31="","",COUNTIF(Penalties!$AE31:$AK31,W$2))</f>
        <v/>
      </c>
      <c r="X31" s="105" t="str">
        <f>IF($B31="","",COUNTIF(Penalties!$AE31:$AK31,X$2))</f>
        <v/>
      </c>
      <c r="Y31" s="105" t="str">
        <f>IF($B31="","",COUNTIF(Penalties!$AE31:$AK31,Y$2))</f>
        <v/>
      </c>
      <c r="Z31" s="105" t="str">
        <f>IF($B31="","",COUNTIF(Penalties!$AE31:$AK31,Z$2))</f>
        <v/>
      </c>
      <c r="AA31" s="105" t="str">
        <f>IF($B31="","",COUNTIF(Penalties!$AE31:$AK31,AA$2))</f>
        <v/>
      </c>
      <c r="AB31" s="105" t="str">
        <f>IF($B31="","",COUNTIF(Penalties!$AE31:$AK31,AB$2))</f>
        <v/>
      </c>
      <c r="AC31" s="105" t="str">
        <f>IF($B31="","",COUNTIF(Penalties!$AE31:$AK31,AC$2))</f>
        <v/>
      </c>
      <c r="AD31" s="105" t="str">
        <f>IF($B31="","",COUNTIF(Penalties!$AE31:$AK31,AD$2))</f>
        <v/>
      </c>
      <c r="AE31" s="105" t="str">
        <f>IF($B31="","",COUNTIF(Penalties!$AE31:$AK31,AE$2))</f>
        <v/>
      </c>
      <c r="AF31" s="105" t="str">
        <f>IF($B31="","",COUNTIF(Penalties!$AE31:$AK31,AF$2))</f>
        <v/>
      </c>
      <c r="AG31" s="105" t="str">
        <f>IF($B31="","",COUNTIF(Penalties!$AE31:$AK31,AG$2))</f>
        <v/>
      </c>
      <c r="AH31" s="105" t="str">
        <f>IF($B31="","",COUNTIF(Penalties!$AE31:$AK31,AH$2))</f>
        <v/>
      </c>
      <c r="AI31" s="158" t="str">
        <f>IF(B31="","",SUM(T31:AH31))</f>
        <v/>
      </c>
      <c r="AJ31" s="159" t="str">
        <f>IF(B31="","",SUM(S31,AI31))</f>
        <v/>
      </c>
      <c r="AK31" s="159" t="str">
        <f>IF(B31="","",IF(Penalties!AL31="PM",1,""))</f>
        <v/>
      </c>
      <c r="AL31" s="159" t="str">
        <f>IF(B31="","",IF(Penalties!AL31="G",1,""))</f>
        <v/>
      </c>
      <c r="AM31" s="159" t="str">
        <f>IF(B31="","",IF(Penalties!AL31="N",1,""))</f>
        <v/>
      </c>
      <c r="AN31" s="159" t="str">
        <f>IF(B31="","",IF(Penalties!AL31="Z",1,""))</f>
        <v/>
      </c>
    </row>
    <row r="32" spans="1:40">
      <c r="A32" s="1493"/>
      <c r="B32" s="1490"/>
      <c r="C32" s="1488"/>
      <c r="D32" s="105" t="s">
        <v>218</v>
      </c>
      <c r="E32" s="105" t="str">
        <f>IF($B31="","",COUNTIF(Penalties!$AO31:$BP31,E$2))</f>
        <v/>
      </c>
      <c r="F32" s="105" t="str">
        <f>IF($B31="","",COUNTIF(Penalties!$AO31:$BP31,F$2))</f>
        <v/>
      </c>
      <c r="G32" s="105" t="str">
        <f>IF($B31="","",COUNTIF(Penalties!$AO31:$BP31,G$2))</f>
        <v/>
      </c>
      <c r="H32" s="105" t="str">
        <f>IF($B31="","",COUNTIF(Penalties!$AO31:$BP31,H$2))</f>
        <v/>
      </c>
      <c r="I32" s="105" t="str">
        <f>IF($B31="","",COUNTIF(Penalties!$AO31:$BP31,I$2))</f>
        <v/>
      </c>
      <c r="J32" s="105" t="str">
        <f>IF($B31="","",COUNTIF(Penalties!$AO31:$BP31,J$2))</f>
        <v/>
      </c>
      <c r="K32" s="105" t="str">
        <f>IF($B31="","",COUNTIF(Penalties!$AO31:$BP31,K$2))</f>
        <v/>
      </c>
      <c r="L32" s="105" t="str">
        <f>IF($B31="","",COUNTIF(Penalties!$AO31:$BP31,L$2))</f>
        <v/>
      </c>
      <c r="M32" s="105" t="str">
        <f>IF($B31="","",COUNTIF(Penalties!$AO31:$BP31,M$2))</f>
        <v/>
      </c>
      <c r="N32" s="105" t="str">
        <f>IF($B31="","",COUNTIF(Penalties!$AO31:$BP31,N$2))</f>
        <v/>
      </c>
      <c r="O32" s="105" t="str">
        <f>IF($B31="","",COUNTIF(Penalties!$AO31:$BP31,O$2))</f>
        <v/>
      </c>
      <c r="P32" s="105" t="str">
        <f>IF($B31="","",COUNTIF(Penalties!$AO31:$BP31,P$2))</f>
        <v/>
      </c>
      <c r="Q32" s="105" t="str">
        <f>IF($B31="","",COUNTIF(Penalties!$AO31:$BP31,Q$2))</f>
        <v/>
      </c>
      <c r="R32" s="158" t="str">
        <f>IF(B31="","",SUM(E32:Q32))</f>
        <v/>
      </c>
      <c r="S32" s="158" t="str">
        <f>IF($B31="","",COUNTIF(Penalties!$BR31:$BX31,S$2))</f>
        <v/>
      </c>
      <c r="T32" s="105" t="str">
        <f>IF($B31="","",COUNTIF(Penalties!$BR31:$BX31,T$2))</f>
        <v/>
      </c>
      <c r="U32" s="105" t="str">
        <f>IF($B31="","",COUNTIF(Penalties!$BR31:$BX31,U$2))</f>
        <v/>
      </c>
      <c r="V32" s="105" t="str">
        <f>IF($B31="","",COUNTIF(Penalties!$BR31:$BX31,V$2))</f>
        <v/>
      </c>
      <c r="W32" s="105" t="str">
        <f>IF($B31="","",COUNTIF(Penalties!$BR31:$BX31,W$2))</f>
        <v/>
      </c>
      <c r="X32" s="105" t="str">
        <f>IF($B31="","",COUNTIF(Penalties!$BR31:$BX31,X$2))</f>
        <v/>
      </c>
      <c r="Y32" s="105" t="str">
        <f>IF($B31="","",COUNTIF(Penalties!$BR31:$BX31,Y$2))</f>
        <v/>
      </c>
      <c r="Z32" s="105" t="str">
        <f>IF($B31="","",COUNTIF(Penalties!$BR31:$BX31,Z$2))</f>
        <v/>
      </c>
      <c r="AA32" s="105" t="str">
        <f>IF($B31="","",COUNTIF(Penalties!$BR31:$BX31,AA$2))</f>
        <v/>
      </c>
      <c r="AB32" s="105" t="str">
        <f>IF($B31="","",COUNTIF(Penalties!$BR31:$BX31,AB$2))</f>
        <v/>
      </c>
      <c r="AC32" s="105" t="str">
        <f>IF($B31="","",COUNTIF(Penalties!$BR31:$BX31,AC$2))</f>
        <v/>
      </c>
      <c r="AD32" s="105" t="str">
        <f>IF($B31="","",COUNTIF(Penalties!$BR31:$BX31,AD$2))</f>
        <v/>
      </c>
      <c r="AE32" s="105" t="str">
        <f>IF($B31="","",COUNTIF(Penalties!$BR31:$BX31,AE$2))</f>
        <v/>
      </c>
      <c r="AF32" s="105" t="str">
        <f>IF($B31="","",COUNTIF(Penalties!$BR31:$BX31,AF$2))</f>
        <v/>
      </c>
      <c r="AG32" s="105" t="str">
        <f>IF($B31="","",COUNTIF(Penalties!$BR31:$BX31,AG$2))</f>
        <v/>
      </c>
      <c r="AH32" s="105" t="str">
        <f>IF($B31="","",COUNTIF(Penalties!$BR31:$BX31,AH$2))</f>
        <v/>
      </c>
      <c r="AI32" s="158" t="str">
        <f>IF(B31="","",SUM(T32:AH32))</f>
        <v/>
      </c>
      <c r="AJ32" s="159" t="str">
        <f>IF(B31="","",SUM(S32,AI32))</f>
        <v/>
      </c>
      <c r="AK32" s="159" t="str">
        <f>IF(B31="","",IF(Penalties!BY31="PM",1,""))</f>
        <v/>
      </c>
      <c r="AL32" s="159" t="str">
        <f>IF(B31="","",IF(Penalties!BY31="G",1,""))</f>
        <v/>
      </c>
      <c r="AM32" s="159" t="str">
        <f>IF(B31="","",IF(Penalties!BY31="N",1,""))</f>
        <v/>
      </c>
      <c r="AN32" s="159" t="str">
        <f>IF(B31="","",IF(Penalties!BY31="Z",1,""))</f>
        <v/>
      </c>
    </row>
    <row r="33" spans="1:44">
      <c r="A33" s="1492">
        <f>A31+1</f>
        <v>16</v>
      </c>
      <c r="B33" s="1491" t="str">
        <f>IF(IBRF!B26="","",IBRF!B26)</f>
        <v/>
      </c>
      <c r="C33" s="1489" t="str">
        <f>IF(IBRF!C26="","",IBRF!C26)</f>
        <v/>
      </c>
      <c r="D33" s="109" t="s">
        <v>215</v>
      </c>
      <c r="E33" s="105" t="str">
        <f>IF($B33="","",COUNTIF(Penalties!$B33:$AC33,E$2))</f>
        <v/>
      </c>
      <c r="F33" s="105" t="str">
        <f>IF($B33="","",COUNTIF(Penalties!$B33:$AC33,F$2))</f>
        <v/>
      </c>
      <c r="G33" s="105" t="str">
        <f>IF($B33="","",COUNTIF(Penalties!$B33:$AC33,G$2))</f>
        <v/>
      </c>
      <c r="H33" s="105" t="str">
        <f>IF($B33="","",COUNTIF(Penalties!$B33:$AC33,H$2))</f>
        <v/>
      </c>
      <c r="I33" s="105" t="str">
        <f>IF($B33="","",COUNTIF(Penalties!$B33:$AC33,I$2))</f>
        <v/>
      </c>
      <c r="J33" s="105" t="str">
        <f>IF($B33="","",COUNTIF(Penalties!$B33:$AC33,J$2))</f>
        <v/>
      </c>
      <c r="K33" s="105" t="str">
        <f>IF($B33="","",COUNTIF(Penalties!$B33:$AC33,K$2))</f>
        <v/>
      </c>
      <c r="L33" s="105" t="str">
        <f>IF($B33="","",COUNTIF(Penalties!$B33:$AC33,L$2))</f>
        <v/>
      </c>
      <c r="M33" s="105" t="str">
        <f>IF($B33="","",COUNTIF(Penalties!$B33:$AC33,M$2))</f>
        <v/>
      </c>
      <c r="N33" s="105" t="str">
        <f>IF($B33="","",COUNTIF(Penalties!$B33:$AC33,N$2))</f>
        <v/>
      </c>
      <c r="O33" s="105" t="str">
        <f>IF($B33="","",COUNTIF(Penalties!$B33:$AC33,O$2))</f>
        <v/>
      </c>
      <c r="P33" s="105" t="str">
        <f>IF($B33="","",COUNTIF(Penalties!$B33:$AC33,P$2))</f>
        <v/>
      </c>
      <c r="Q33" s="105" t="str">
        <f>IF($B33="","",COUNTIF(Penalties!$B33:$AC33,Q$2))</f>
        <v/>
      </c>
      <c r="R33" s="160" t="str">
        <f>IF(B33="","",SUM(E33:Q33))</f>
        <v/>
      </c>
      <c r="S33" s="160" t="str">
        <f>IF($B33="","",COUNTIF(Penalties!$AE33:$AK33,S$2))</f>
        <v/>
      </c>
      <c r="T33" s="109" t="str">
        <f>IF($B33="","",COUNTIF(Penalties!$AE33:$AK33,T$2))</f>
        <v/>
      </c>
      <c r="U33" s="109" t="str">
        <f>IF($B33="","",COUNTIF(Penalties!$AE33:$AK33,U$2))</f>
        <v/>
      </c>
      <c r="V33" s="109" t="str">
        <f>IF($B33="","",COUNTIF(Penalties!$AE33:$AK33,V$2))</f>
        <v/>
      </c>
      <c r="W33" s="109" t="str">
        <f>IF($B33="","",COUNTIF(Penalties!$AE33:$AK33,W$2))</f>
        <v/>
      </c>
      <c r="X33" s="109" t="str">
        <f>IF($B33="","",COUNTIF(Penalties!$AE33:$AK33,X$2))</f>
        <v/>
      </c>
      <c r="Y33" s="109" t="str">
        <f>IF($B33="","",COUNTIF(Penalties!$AE33:$AK33,Y$2))</f>
        <v/>
      </c>
      <c r="Z33" s="109" t="str">
        <f>IF($B33="","",COUNTIF(Penalties!$AE33:$AK33,Z$2))</f>
        <v/>
      </c>
      <c r="AA33" s="109" t="str">
        <f>IF($B33="","",COUNTIF(Penalties!$AE33:$AK33,AA$2))</f>
        <v/>
      </c>
      <c r="AB33" s="109" t="str">
        <f>IF($B33="","",COUNTIF(Penalties!$AE33:$AK33,AB$2))</f>
        <v/>
      </c>
      <c r="AC33" s="109" t="str">
        <f>IF($B33="","",COUNTIF(Penalties!$AE33:$AK33,AC$2))</f>
        <v/>
      </c>
      <c r="AD33" s="109" t="str">
        <f>IF($B33="","",COUNTIF(Penalties!$AE33:$AK33,AD$2))</f>
        <v/>
      </c>
      <c r="AE33" s="109" t="str">
        <f>IF($B33="","",COUNTIF(Penalties!$AE33:$AK33,AE$2))</f>
        <v/>
      </c>
      <c r="AF33" s="109" t="str">
        <f>IF($B33="","",COUNTIF(Penalties!$AE33:$AK33,AF$2))</f>
        <v/>
      </c>
      <c r="AG33" s="109" t="str">
        <f>IF($B33="","",COUNTIF(Penalties!$AE33:$AK33,AG$2))</f>
        <v/>
      </c>
      <c r="AH33" s="109" t="str">
        <f>IF($B33="","",COUNTIF(Penalties!$AE33:$AK33,AH$2))</f>
        <v/>
      </c>
      <c r="AI33" s="160" t="str">
        <f>IF(B33="","",SUM(T33:AH33))</f>
        <v/>
      </c>
      <c r="AJ33" s="161" t="str">
        <f>IF(B33="","",SUM(S33,AI33))</f>
        <v/>
      </c>
      <c r="AK33" s="161" t="str">
        <f>IF(B33="","",IF(Penalties!AL33="PM",1,""))</f>
        <v/>
      </c>
      <c r="AL33" s="161" t="str">
        <f>IF(B33="","",IF(Penalties!AL33="G",1,""))</f>
        <v/>
      </c>
      <c r="AM33" s="161" t="str">
        <f>IF(B33="","",IF(Penalties!AL33="N",1,""))</f>
        <v/>
      </c>
      <c r="AN33" s="161" t="str">
        <f>IF(B33="","",IF(Penalties!AL33="Z",1,""))</f>
        <v/>
      </c>
    </row>
    <row r="34" spans="1:44">
      <c r="A34" s="1492"/>
      <c r="B34" s="1491"/>
      <c r="C34" s="1489"/>
      <c r="D34" s="109" t="s">
        <v>218</v>
      </c>
      <c r="E34" s="105" t="str">
        <f>IF($B33="","",COUNTIF(Penalties!$AO33:$BP33,E$2))</f>
        <v/>
      </c>
      <c r="F34" s="105" t="str">
        <f>IF($B33="","",COUNTIF(Penalties!$AO33:$BP33,F$2))</f>
        <v/>
      </c>
      <c r="G34" s="105" t="str">
        <f>IF($B33="","",COUNTIF(Penalties!$AO33:$BP33,G$2))</f>
        <v/>
      </c>
      <c r="H34" s="105" t="str">
        <f>IF($B33="","",COUNTIF(Penalties!$AO33:$BP33,H$2))</f>
        <v/>
      </c>
      <c r="I34" s="105" t="str">
        <f>IF($B33="","",COUNTIF(Penalties!$AO33:$BP33,I$2))</f>
        <v/>
      </c>
      <c r="J34" s="105" t="str">
        <f>IF($B33="","",COUNTIF(Penalties!$AO33:$BP33,J$2))</f>
        <v/>
      </c>
      <c r="K34" s="105" t="str">
        <f>IF($B33="","",COUNTIF(Penalties!$AO33:$BP33,K$2))</f>
        <v/>
      </c>
      <c r="L34" s="105" t="str">
        <f>IF($B33="","",COUNTIF(Penalties!$AO33:$BP33,L$2))</f>
        <v/>
      </c>
      <c r="M34" s="105" t="str">
        <f>IF($B33="","",COUNTIF(Penalties!$AO33:$BP33,M$2))</f>
        <v/>
      </c>
      <c r="N34" s="105" t="str">
        <f>IF($B33="","",COUNTIF(Penalties!$AO33:$BP33,N$2))</f>
        <v/>
      </c>
      <c r="O34" s="105" t="str">
        <f>IF($B33="","",COUNTIF(Penalties!$AO33:$BP33,O$2))</f>
        <v/>
      </c>
      <c r="P34" s="105" t="str">
        <f>IF($B33="","",COUNTIF(Penalties!$AO33:$BP33,P$2))</f>
        <v/>
      </c>
      <c r="Q34" s="105" t="str">
        <f>IF($B33="","",COUNTIF(Penalties!$AO33:$BP33,Q$2))</f>
        <v/>
      </c>
      <c r="R34" s="160" t="str">
        <f>IF(B33="","",SUM(E34:Q34))</f>
        <v/>
      </c>
      <c r="S34" s="160" t="str">
        <f>IF($B33="","",COUNTIF(Penalties!$BR33:$BX33,S$2))</f>
        <v/>
      </c>
      <c r="T34" s="109" t="str">
        <f>IF($B33="","",COUNTIF(Penalties!$BR33:$BX33,T$2))</f>
        <v/>
      </c>
      <c r="U34" s="109" t="str">
        <f>IF($B33="","",COUNTIF(Penalties!$BR33:$BX33,U$2))</f>
        <v/>
      </c>
      <c r="V34" s="109" t="str">
        <f>IF($B33="","",COUNTIF(Penalties!$BR33:$BX33,V$2))</f>
        <v/>
      </c>
      <c r="W34" s="109" t="str">
        <f>IF($B33="","",COUNTIF(Penalties!$BR33:$BX33,W$2))</f>
        <v/>
      </c>
      <c r="X34" s="109" t="str">
        <f>IF($B33="","",COUNTIF(Penalties!$BR33:$BX33,X$2))</f>
        <v/>
      </c>
      <c r="Y34" s="109" t="str">
        <f>IF($B33="","",COUNTIF(Penalties!$BR33:$BX33,Y$2))</f>
        <v/>
      </c>
      <c r="Z34" s="109" t="str">
        <f>IF($B33="","",COUNTIF(Penalties!$BR33:$BX33,Z$2))</f>
        <v/>
      </c>
      <c r="AA34" s="109" t="str">
        <f>IF($B33="","",COUNTIF(Penalties!$BR33:$BX33,AA$2))</f>
        <v/>
      </c>
      <c r="AB34" s="109" t="str">
        <f>IF($B33="","",COUNTIF(Penalties!$BR33:$BX33,AB$2))</f>
        <v/>
      </c>
      <c r="AC34" s="109" t="str">
        <f>IF($B33="","",COUNTIF(Penalties!$BR33:$BX33,AC$2))</f>
        <v/>
      </c>
      <c r="AD34" s="109" t="str">
        <f>IF($B33="","",COUNTIF(Penalties!$BR33:$BX33,AD$2))</f>
        <v/>
      </c>
      <c r="AE34" s="109" t="str">
        <f>IF($B33="","",COUNTIF(Penalties!$BR33:$BX33,AE$2))</f>
        <v/>
      </c>
      <c r="AF34" s="109" t="str">
        <f>IF($B33="","",COUNTIF(Penalties!$BR33:$BX33,AF$2))</f>
        <v/>
      </c>
      <c r="AG34" s="109" t="str">
        <f>IF($B33="","",COUNTIF(Penalties!$BR33:$BX33,AG$2))</f>
        <v/>
      </c>
      <c r="AH34" s="109" t="str">
        <f>IF($B33="","",COUNTIF(Penalties!$BR33:$BX33,AH$2))</f>
        <v/>
      </c>
      <c r="AI34" s="160" t="str">
        <f>IF(B33="","",SUM(T34:AH34))</f>
        <v/>
      </c>
      <c r="AJ34" s="161" t="str">
        <f>IF(B33="","",SUM(S34,AI34))</f>
        <v/>
      </c>
      <c r="AK34" s="161" t="str">
        <f>IF(B33="","",IF(Penalties!BY33="PM",1,""))</f>
        <v/>
      </c>
      <c r="AL34" s="161" t="str">
        <f>IF(B33="","",IF(Penalties!BY33="G",1,""))</f>
        <v/>
      </c>
      <c r="AM34" s="161" t="str">
        <f>IF(B33="","",IF(Penalties!BY33="N",1,""))</f>
        <v/>
      </c>
      <c r="AN34" s="161" t="str">
        <f>IF(B33="","",IF(Penalties!BY33="Z",1,""))</f>
        <v/>
      </c>
    </row>
    <row r="35" spans="1:44">
      <c r="A35" s="1493">
        <f>A33+1</f>
        <v>17</v>
      </c>
      <c r="B35" s="1490" t="str">
        <f>IF(IBRF!B27="","",IBRF!B27)</f>
        <v/>
      </c>
      <c r="C35" s="1488" t="str">
        <f>IF(IBRF!C27="","",IBRF!C27)</f>
        <v/>
      </c>
      <c r="D35" s="105" t="s">
        <v>215</v>
      </c>
      <c r="E35" s="105" t="str">
        <f>IF($B35="","",COUNTIF(Penalties!$B35:$AC35,E$2))</f>
        <v/>
      </c>
      <c r="F35" s="105" t="str">
        <f>IF($B35="","",COUNTIF(Penalties!$B35:$AC35,F$2))</f>
        <v/>
      </c>
      <c r="G35" s="105" t="str">
        <f>IF($B35="","",COUNTIF(Penalties!$B35:$AC35,G$2))</f>
        <v/>
      </c>
      <c r="H35" s="105" t="str">
        <f>IF($B35="","",COUNTIF(Penalties!$B35:$AC35,H$2))</f>
        <v/>
      </c>
      <c r="I35" s="105" t="str">
        <f>IF($B35="","",COUNTIF(Penalties!$B35:$AC35,I$2))</f>
        <v/>
      </c>
      <c r="J35" s="105" t="str">
        <f>IF($B35="","",COUNTIF(Penalties!$B35:$AC35,J$2))</f>
        <v/>
      </c>
      <c r="K35" s="105" t="str">
        <f>IF($B35="","",COUNTIF(Penalties!$B35:$AC35,K$2))</f>
        <v/>
      </c>
      <c r="L35" s="105" t="str">
        <f>IF($B35="","",COUNTIF(Penalties!$B35:$AC35,L$2))</f>
        <v/>
      </c>
      <c r="M35" s="105" t="str">
        <f>IF($B35="","",COUNTIF(Penalties!$B35:$AC35,M$2))</f>
        <v/>
      </c>
      <c r="N35" s="105" t="str">
        <f>IF($B35="","",COUNTIF(Penalties!$B35:$AC35,N$2))</f>
        <v/>
      </c>
      <c r="O35" s="105" t="str">
        <f>IF($B35="","",COUNTIF(Penalties!$B35:$AC35,O$2))</f>
        <v/>
      </c>
      <c r="P35" s="105" t="str">
        <f>IF($B35="","",COUNTIF(Penalties!$B35:$AC35,P$2))</f>
        <v/>
      </c>
      <c r="Q35" s="105" t="str">
        <f>IF($B35="","",COUNTIF(Penalties!$B35:$AC35,Q$2))</f>
        <v/>
      </c>
      <c r="R35" s="158" t="str">
        <f>IF(B35="","",SUM(E35:Q35))</f>
        <v/>
      </c>
      <c r="S35" s="158" t="str">
        <f>IF($B35="","",COUNTIF(Penalties!$AE35:$AK35,S$2))</f>
        <v/>
      </c>
      <c r="T35" s="105" t="str">
        <f>IF($B35="","",COUNTIF(Penalties!$AE35:$AK35,T$2))</f>
        <v/>
      </c>
      <c r="U35" s="105" t="str">
        <f>IF($B35="","",COUNTIF(Penalties!$AE35:$AK35,U$2))</f>
        <v/>
      </c>
      <c r="V35" s="105" t="str">
        <f>IF($B35="","",COUNTIF(Penalties!$AE35:$AK35,V$2))</f>
        <v/>
      </c>
      <c r="W35" s="105" t="str">
        <f>IF($B35="","",COUNTIF(Penalties!$AE35:$AK35,W$2))</f>
        <v/>
      </c>
      <c r="X35" s="105" t="str">
        <f>IF($B35="","",COUNTIF(Penalties!$AE35:$AK35,X$2))</f>
        <v/>
      </c>
      <c r="Y35" s="105" t="str">
        <f>IF($B35="","",COUNTIF(Penalties!$AE35:$AK35,Y$2))</f>
        <v/>
      </c>
      <c r="Z35" s="105" t="str">
        <f>IF($B35="","",COUNTIF(Penalties!$AE35:$AK35,Z$2))</f>
        <v/>
      </c>
      <c r="AA35" s="105" t="str">
        <f>IF($B35="","",COUNTIF(Penalties!$AE35:$AK35,AA$2))</f>
        <v/>
      </c>
      <c r="AB35" s="105" t="str">
        <f>IF($B35="","",COUNTIF(Penalties!$AE35:$AK35,AB$2))</f>
        <v/>
      </c>
      <c r="AC35" s="105" t="str">
        <f>IF($B35="","",COUNTIF(Penalties!$AE35:$AK35,AC$2))</f>
        <v/>
      </c>
      <c r="AD35" s="105" t="str">
        <f>IF($B35="","",COUNTIF(Penalties!$AE35:$AK35,AD$2))</f>
        <v/>
      </c>
      <c r="AE35" s="105" t="str">
        <f>IF($B35="","",COUNTIF(Penalties!$AE35:$AK35,AE$2))</f>
        <v/>
      </c>
      <c r="AF35" s="105" t="str">
        <f>IF($B35="","",COUNTIF(Penalties!$AE35:$AK35,AF$2))</f>
        <v/>
      </c>
      <c r="AG35" s="105" t="str">
        <f>IF($B35="","",COUNTIF(Penalties!$AE35:$AK35,AG$2))</f>
        <v/>
      </c>
      <c r="AH35" s="105" t="str">
        <f>IF($B35="","",COUNTIF(Penalties!$AE35:$AK35,AH$2))</f>
        <v/>
      </c>
      <c r="AI35" s="158" t="str">
        <f>IF(B35="","",SUM(T35:AH35))</f>
        <v/>
      </c>
      <c r="AJ35" s="159" t="str">
        <f>IF(B35="","",SUM(S35,AI35))</f>
        <v/>
      </c>
      <c r="AK35" s="159" t="str">
        <f>IF(B35="","",IF(Penalties!AL35="PM",1,""))</f>
        <v/>
      </c>
      <c r="AL35" s="159" t="str">
        <f>IF(B35="","",IF(Penalties!AL35="G",1,""))</f>
        <v/>
      </c>
      <c r="AM35" s="159" t="str">
        <f>IF(B35="","",IF(Penalties!AL35="N",1,""))</f>
        <v/>
      </c>
      <c r="AN35" s="159" t="str">
        <f>IF(B35="","",IF(Penalties!AL35="Z",1,""))</f>
        <v/>
      </c>
    </row>
    <row r="36" spans="1:44">
      <c r="A36" s="1493"/>
      <c r="B36" s="1490"/>
      <c r="C36" s="1488"/>
      <c r="D36" s="105" t="s">
        <v>218</v>
      </c>
      <c r="E36" s="105" t="str">
        <f>IF($B35="","",COUNTIF(Penalties!$AO35:$BP35,E$2))</f>
        <v/>
      </c>
      <c r="F36" s="105" t="str">
        <f>IF($B35="","",COUNTIF(Penalties!$AO35:$BP35,F$2))</f>
        <v/>
      </c>
      <c r="G36" s="105" t="str">
        <f>IF($B35="","",COUNTIF(Penalties!$AO35:$BP35,G$2))</f>
        <v/>
      </c>
      <c r="H36" s="105" t="str">
        <f>IF($B35="","",COUNTIF(Penalties!$AO35:$BP35,H$2))</f>
        <v/>
      </c>
      <c r="I36" s="105" t="str">
        <f>IF($B35="","",COUNTIF(Penalties!$AO35:$BP35,I$2))</f>
        <v/>
      </c>
      <c r="J36" s="105" t="str">
        <f>IF($B35="","",COUNTIF(Penalties!$AO35:$BP35,J$2))</f>
        <v/>
      </c>
      <c r="K36" s="105" t="str">
        <f>IF($B35="","",COUNTIF(Penalties!$AO35:$BP35,K$2))</f>
        <v/>
      </c>
      <c r="L36" s="105" t="str">
        <f>IF($B35="","",COUNTIF(Penalties!$AO35:$BP35,L$2))</f>
        <v/>
      </c>
      <c r="M36" s="105" t="str">
        <f>IF($B35="","",COUNTIF(Penalties!$AO35:$BP35,M$2))</f>
        <v/>
      </c>
      <c r="N36" s="105" t="str">
        <f>IF($B35="","",COUNTIF(Penalties!$AO35:$BP35,N$2))</f>
        <v/>
      </c>
      <c r="O36" s="105" t="str">
        <f>IF($B35="","",COUNTIF(Penalties!$AO35:$BP35,O$2))</f>
        <v/>
      </c>
      <c r="P36" s="105" t="str">
        <f>IF($B35="","",COUNTIF(Penalties!$AO35:$BP35,P$2))</f>
        <v/>
      </c>
      <c r="Q36" s="105" t="str">
        <f>IF($B35="","",COUNTIF(Penalties!$AO35:$BP35,Q$2))</f>
        <v/>
      </c>
      <c r="R36" s="158" t="str">
        <f>IF(B35="","",SUM(E36:Q36))</f>
        <v/>
      </c>
      <c r="S36" s="158" t="str">
        <f>IF($B35="","",COUNTIF(Penalties!$BR35:$BX35,S$2))</f>
        <v/>
      </c>
      <c r="T36" s="105" t="str">
        <f>IF($B35="","",COUNTIF(Penalties!$BR35:$BX35,T$2))</f>
        <v/>
      </c>
      <c r="U36" s="105" t="str">
        <f>IF($B35="","",COUNTIF(Penalties!$BR35:$BX35,U$2))</f>
        <v/>
      </c>
      <c r="V36" s="105" t="str">
        <f>IF($B35="","",COUNTIF(Penalties!$BR35:$BX35,V$2))</f>
        <v/>
      </c>
      <c r="W36" s="105" t="str">
        <f>IF($B35="","",COUNTIF(Penalties!$BR35:$BX35,W$2))</f>
        <v/>
      </c>
      <c r="X36" s="105" t="str">
        <f>IF($B35="","",COUNTIF(Penalties!$BR35:$BX35,X$2))</f>
        <v/>
      </c>
      <c r="Y36" s="105" t="str">
        <f>IF($B35="","",COUNTIF(Penalties!$BR35:$BX35,Y$2))</f>
        <v/>
      </c>
      <c r="Z36" s="105" t="str">
        <f>IF($B35="","",COUNTIF(Penalties!$BR35:$BX35,Z$2))</f>
        <v/>
      </c>
      <c r="AA36" s="105" t="str">
        <f>IF($B35="","",COUNTIF(Penalties!$BR35:$BX35,AA$2))</f>
        <v/>
      </c>
      <c r="AB36" s="105" t="str">
        <f>IF($B35="","",COUNTIF(Penalties!$BR35:$BX35,AB$2))</f>
        <v/>
      </c>
      <c r="AC36" s="105" t="str">
        <f>IF($B35="","",COUNTIF(Penalties!$BR35:$BX35,AC$2))</f>
        <v/>
      </c>
      <c r="AD36" s="105" t="str">
        <f>IF($B35="","",COUNTIF(Penalties!$BR35:$BX35,AD$2))</f>
        <v/>
      </c>
      <c r="AE36" s="105" t="str">
        <f>IF($B35="","",COUNTIF(Penalties!$BR35:$BX35,AE$2))</f>
        <v/>
      </c>
      <c r="AF36" s="105" t="str">
        <f>IF($B35="","",COUNTIF(Penalties!$BR35:$BX35,AF$2))</f>
        <v/>
      </c>
      <c r="AG36" s="105" t="str">
        <f>IF($B35="","",COUNTIF(Penalties!$BR35:$BX35,AG$2))</f>
        <v/>
      </c>
      <c r="AH36" s="105" t="str">
        <f>IF($B35="","",COUNTIF(Penalties!$BR35:$BX35,AH$2))</f>
        <v/>
      </c>
      <c r="AI36" s="158" t="str">
        <f>IF(B35="","",SUM(T36:AH36))</f>
        <v/>
      </c>
      <c r="AJ36" s="159" t="str">
        <f>IF(B35="","",SUM(S36,AI36))</f>
        <v/>
      </c>
      <c r="AK36" s="159" t="str">
        <f>IF(B35="","",IF(Penalties!BY35="PM",1,""))</f>
        <v/>
      </c>
      <c r="AL36" s="159" t="str">
        <f>IF(B35="","",IF(Penalties!BY35="G",1,""))</f>
        <v/>
      </c>
      <c r="AM36" s="159" t="str">
        <f>IF(B35="","",IF(Penalties!BY35="N",1,""))</f>
        <v/>
      </c>
      <c r="AN36" s="159" t="str">
        <f>IF(B35="","",IF(Penalties!BY35="Z",1,""))</f>
        <v/>
      </c>
    </row>
    <row r="37" spans="1:44">
      <c r="A37" s="1492">
        <f>A35+1</f>
        <v>18</v>
      </c>
      <c r="B37" s="1491" t="str">
        <f>IF(IBRF!B28="","",IBRF!B28)</f>
        <v/>
      </c>
      <c r="C37" s="1489" t="str">
        <f>IF(IBRF!C28="","",IBRF!C28)</f>
        <v/>
      </c>
      <c r="D37" s="109" t="s">
        <v>215</v>
      </c>
      <c r="E37" s="105" t="str">
        <f>IF($B37="","",COUNTIF(Penalties!$B37:$AC37,E$2))</f>
        <v/>
      </c>
      <c r="F37" s="105" t="str">
        <f>IF($B37="","",COUNTIF(Penalties!$B37:$AC37,F$2))</f>
        <v/>
      </c>
      <c r="G37" s="105" t="str">
        <f>IF($B37="","",COUNTIF(Penalties!$B37:$AC37,G$2))</f>
        <v/>
      </c>
      <c r="H37" s="105" t="str">
        <f>IF($B37="","",COUNTIF(Penalties!$B37:$AC37,H$2))</f>
        <v/>
      </c>
      <c r="I37" s="105" t="str">
        <f>IF($B37="","",COUNTIF(Penalties!$B37:$AC37,I$2))</f>
        <v/>
      </c>
      <c r="J37" s="105" t="str">
        <f>IF($B37="","",COUNTIF(Penalties!$B37:$AC37,J$2))</f>
        <v/>
      </c>
      <c r="K37" s="105" t="str">
        <f>IF($B37="","",COUNTIF(Penalties!$B37:$AC37,K$2))</f>
        <v/>
      </c>
      <c r="L37" s="105" t="str">
        <f>IF($B37="","",COUNTIF(Penalties!$B37:$AC37,L$2))</f>
        <v/>
      </c>
      <c r="M37" s="105" t="str">
        <f>IF($B37="","",COUNTIF(Penalties!$B37:$AC37,M$2))</f>
        <v/>
      </c>
      <c r="N37" s="105" t="str">
        <f>IF($B37="","",COUNTIF(Penalties!$B37:$AC37,N$2))</f>
        <v/>
      </c>
      <c r="O37" s="105" t="str">
        <f>IF($B37="","",COUNTIF(Penalties!$B37:$AC37,O$2))</f>
        <v/>
      </c>
      <c r="P37" s="105" t="str">
        <f>IF($B37="","",COUNTIF(Penalties!$B37:$AC37,P$2))</f>
        <v/>
      </c>
      <c r="Q37" s="105" t="str">
        <f>IF($B37="","",COUNTIF(Penalties!$B37:$AC37,Q$2))</f>
        <v/>
      </c>
      <c r="R37" s="160" t="str">
        <f>IF(B37="","",SUM(E37:Q37))</f>
        <v/>
      </c>
      <c r="S37" s="160" t="str">
        <f>IF($B37="","",COUNTIF(Penalties!$AE37:$AK37,S$2))</f>
        <v/>
      </c>
      <c r="T37" s="109" t="str">
        <f>IF($B37="","",COUNTIF(Penalties!$AE37:$AK37,T$2))</f>
        <v/>
      </c>
      <c r="U37" s="109" t="str">
        <f>IF($B37="","",COUNTIF(Penalties!$AE37:$AK37,U$2))</f>
        <v/>
      </c>
      <c r="V37" s="109" t="str">
        <f>IF($B37="","",COUNTIF(Penalties!$AE37:$AK37,V$2))</f>
        <v/>
      </c>
      <c r="W37" s="109" t="str">
        <f>IF($B37="","",COUNTIF(Penalties!$AE37:$AK37,W$2))</f>
        <v/>
      </c>
      <c r="X37" s="109" t="str">
        <f>IF($B37="","",COUNTIF(Penalties!$AE37:$AK37,X$2))</f>
        <v/>
      </c>
      <c r="Y37" s="109" t="str">
        <f>IF($B37="","",COUNTIF(Penalties!$AE37:$AK37,Y$2))</f>
        <v/>
      </c>
      <c r="Z37" s="109" t="str">
        <f>IF($B37="","",COUNTIF(Penalties!$AE37:$AK37,Z$2))</f>
        <v/>
      </c>
      <c r="AA37" s="109" t="str">
        <f>IF($B37="","",COUNTIF(Penalties!$AE37:$AK37,AA$2))</f>
        <v/>
      </c>
      <c r="AB37" s="109" t="str">
        <f>IF($B37="","",COUNTIF(Penalties!$AE37:$AK37,AB$2))</f>
        <v/>
      </c>
      <c r="AC37" s="109" t="str">
        <f>IF($B37="","",COUNTIF(Penalties!$AE37:$AK37,AC$2))</f>
        <v/>
      </c>
      <c r="AD37" s="109" t="str">
        <f>IF($B37="","",COUNTIF(Penalties!$AE37:$AK37,AD$2))</f>
        <v/>
      </c>
      <c r="AE37" s="109" t="str">
        <f>IF($B37="","",COUNTIF(Penalties!$AE37:$AK37,AE$2))</f>
        <v/>
      </c>
      <c r="AF37" s="109" t="str">
        <f>IF($B37="","",COUNTIF(Penalties!$AE37:$AK37,AF$2))</f>
        <v/>
      </c>
      <c r="AG37" s="109" t="str">
        <f>IF($B37="","",COUNTIF(Penalties!$AE37:$AK37,AG$2))</f>
        <v/>
      </c>
      <c r="AH37" s="109" t="str">
        <f>IF($B37="","",COUNTIF(Penalties!$AE37:$AK37,AH$2))</f>
        <v/>
      </c>
      <c r="AI37" s="160" t="str">
        <f>IF(B37="","",SUM(T37:AH37))</f>
        <v/>
      </c>
      <c r="AJ37" s="161" t="str">
        <f>IF(B37="","",SUM(S37,AI37))</f>
        <v/>
      </c>
      <c r="AK37" s="161" t="str">
        <f>IF(B37="","",IF(Penalties!AL37="PM",1,""))</f>
        <v/>
      </c>
      <c r="AL37" s="161" t="str">
        <f>IF(B37="","",IF(Penalties!AL37="G",1,""))</f>
        <v/>
      </c>
      <c r="AM37" s="161" t="str">
        <f>IF(B37="","",IF(Penalties!AL37="N",1,""))</f>
        <v/>
      </c>
      <c r="AN37" s="161" t="str">
        <f>IF(B37="","",IF(Penalties!AL37="Z",1,""))</f>
        <v/>
      </c>
    </row>
    <row r="38" spans="1:44">
      <c r="A38" s="1492"/>
      <c r="B38" s="1491"/>
      <c r="C38" s="1489"/>
      <c r="D38" s="109" t="s">
        <v>218</v>
      </c>
      <c r="E38" s="105" t="str">
        <f>IF($B37="","",COUNTIF(Penalties!$AO37:$BP37,E$2))</f>
        <v/>
      </c>
      <c r="F38" s="105" t="str">
        <f>IF($B37="","",COUNTIF(Penalties!$AO37:$BP37,F$2))</f>
        <v/>
      </c>
      <c r="G38" s="105" t="str">
        <f>IF($B37="","",COUNTIF(Penalties!$AO37:$BP37,G$2))</f>
        <v/>
      </c>
      <c r="H38" s="105" t="str">
        <f>IF($B37="","",COUNTIF(Penalties!$AO37:$BP37,H$2))</f>
        <v/>
      </c>
      <c r="I38" s="105" t="str">
        <f>IF($B37="","",COUNTIF(Penalties!$AO37:$BP37,I$2))</f>
        <v/>
      </c>
      <c r="J38" s="105" t="str">
        <f>IF($B37="","",COUNTIF(Penalties!$AO37:$BP37,J$2))</f>
        <v/>
      </c>
      <c r="K38" s="105" t="str">
        <f>IF($B37="","",COUNTIF(Penalties!$AO37:$BP37,K$2))</f>
        <v/>
      </c>
      <c r="L38" s="105" t="str">
        <f>IF($B37="","",COUNTIF(Penalties!$AO37:$BP37,L$2))</f>
        <v/>
      </c>
      <c r="M38" s="105" t="str">
        <f>IF($B37="","",COUNTIF(Penalties!$AO37:$BP37,M$2))</f>
        <v/>
      </c>
      <c r="N38" s="105" t="str">
        <f>IF($B37="","",COUNTIF(Penalties!$AO37:$BP37,N$2))</f>
        <v/>
      </c>
      <c r="O38" s="105" t="str">
        <f>IF($B37="","",COUNTIF(Penalties!$AO37:$BP37,O$2))</f>
        <v/>
      </c>
      <c r="P38" s="105" t="str">
        <f>IF($B37="","",COUNTIF(Penalties!$AO37:$BP37,P$2))</f>
        <v/>
      </c>
      <c r="Q38" s="105" t="str">
        <f>IF($B37="","",COUNTIF(Penalties!$AO37:$BP37,Q$2))</f>
        <v/>
      </c>
      <c r="R38" s="160" t="str">
        <f>IF(B37="","",SUM(E38:Q38))</f>
        <v/>
      </c>
      <c r="S38" s="160" t="str">
        <f>IF($B37="","",COUNTIF(Penalties!$BR37:$BX37,S$2))</f>
        <v/>
      </c>
      <c r="T38" s="109" t="str">
        <f>IF($B37="","",COUNTIF(Penalties!$BR37:$BX37,T$2))</f>
        <v/>
      </c>
      <c r="U38" s="109" t="str">
        <f>IF($B37="","",COUNTIF(Penalties!$BR37:$BX37,U$2))</f>
        <v/>
      </c>
      <c r="V38" s="109" t="str">
        <f>IF($B37="","",COUNTIF(Penalties!$BR37:$BX37,V$2))</f>
        <v/>
      </c>
      <c r="W38" s="109" t="str">
        <f>IF($B37="","",COUNTIF(Penalties!$BR37:$BX37,W$2))</f>
        <v/>
      </c>
      <c r="X38" s="109" t="str">
        <f>IF($B37="","",COUNTIF(Penalties!$BR37:$BX37,X$2))</f>
        <v/>
      </c>
      <c r="Y38" s="109" t="str">
        <f>IF($B37="","",COUNTIF(Penalties!$BR37:$BX37,Y$2))</f>
        <v/>
      </c>
      <c r="Z38" s="109" t="str">
        <f>IF($B37="","",COUNTIF(Penalties!$BR37:$BX37,Z$2))</f>
        <v/>
      </c>
      <c r="AA38" s="109" t="str">
        <f>IF($B37="","",COUNTIF(Penalties!$BR37:$BX37,AA$2))</f>
        <v/>
      </c>
      <c r="AB38" s="109" t="str">
        <f>IF($B37="","",COUNTIF(Penalties!$BR37:$BX37,AB$2))</f>
        <v/>
      </c>
      <c r="AC38" s="109" t="str">
        <f>IF($B37="","",COUNTIF(Penalties!$BR37:$BX37,AC$2))</f>
        <v/>
      </c>
      <c r="AD38" s="109" t="str">
        <f>IF($B37="","",COUNTIF(Penalties!$BR37:$BX37,AD$2))</f>
        <v/>
      </c>
      <c r="AE38" s="109" t="str">
        <f>IF($B37="","",COUNTIF(Penalties!$BR37:$BX37,AE$2))</f>
        <v/>
      </c>
      <c r="AF38" s="109" t="str">
        <f>IF($B37="","",COUNTIF(Penalties!$BR37:$BX37,AF$2))</f>
        <v/>
      </c>
      <c r="AG38" s="109" t="str">
        <f>IF($B37="","",COUNTIF(Penalties!$BR37:$BX37,AG$2))</f>
        <v/>
      </c>
      <c r="AH38" s="109" t="str">
        <f>IF($B37="","",COUNTIF(Penalties!$BR37:$BX37,AH$2))</f>
        <v/>
      </c>
      <c r="AI38" s="160" t="str">
        <f>IF(B37="","",SUM(T38:AH38))</f>
        <v/>
      </c>
      <c r="AJ38" s="161" t="str">
        <f>IF(B37="","",SUM(S38,AI38))</f>
        <v/>
      </c>
      <c r="AK38" s="161" t="str">
        <f>IF(B37="","",IF(Penalties!BY37="PM",1,""))</f>
        <v/>
      </c>
      <c r="AL38" s="161" t="str">
        <f>IF(B37="","",IF(Penalties!BY37="G",1,""))</f>
        <v/>
      </c>
      <c r="AM38" s="161" t="str">
        <f>IF(B37="","",IF(Penalties!BY37="N",1,""))</f>
        <v/>
      </c>
      <c r="AN38" s="161" t="str">
        <f>IF(B37="","",IF(Penalties!BY37="Z",1,""))</f>
        <v/>
      </c>
    </row>
    <row r="39" spans="1:44">
      <c r="A39" s="1493">
        <f>A37+1</f>
        <v>19</v>
      </c>
      <c r="B39" s="1490" t="str">
        <f>IF(IBRF!B29="","",IBRF!B29)</f>
        <v/>
      </c>
      <c r="C39" s="1488" t="str">
        <f>IF(IBRF!C29="","",IBRF!C29)</f>
        <v/>
      </c>
      <c r="D39" s="105" t="s">
        <v>215</v>
      </c>
      <c r="E39" s="105" t="str">
        <f>IF($B39="","",COUNTIF(Penalties!$B39:$AC39,E$2))</f>
        <v/>
      </c>
      <c r="F39" s="105" t="str">
        <f>IF($B39="","",COUNTIF(Penalties!$B39:$AC39,F$2))</f>
        <v/>
      </c>
      <c r="G39" s="105" t="str">
        <f>IF($B39="","",COUNTIF(Penalties!$B39:$AC39,G$2))</f>
        <v/>
      </c>
      <c r="H39" s="105" t="str">
        <f>IF($B39="","",COUNTIF(Penalties!$B39:$AC39,H$2))</f>
        <v/>
      </c>
      <c r="I39" s="105" t="str">
        <f>IF($B39="","",COUNTIF(Penalties!$B39:$AC39,I$2))</f>
        <v/>
      </c>
      <c r="J39" s="105" t="str">
        <f>IF($B39="","",COUNTIF(Penalties!$B39:$AC39,J$2))</f>
        <v/>
      </c>
      <c r="K39" s="105" t="str">
        <f>IF($B39="","",COUNTIF(Penalties!$B39:$AC39,K$2))</f>
        <v/>
      </c>
      <c r="L39" s="105" t="str">
        <f>IF($B39="","",COUNTIF(Penalties!$B39:$AC39,L$2))</f>
        <v/>
      </c>
      <c r="M39" s="105" t="str">
        <f>IF($B39="","",COUNTIF(Penalties!$B39:$AC39,M$2))</f>
        <v/>
      </c>
      <c r="N39" s="105" t="str">
        <f>IF($B39="","",COUNTIF(Penalties!$B39:$AC39,N$2))</f>
        <v/>
      </c>
      <c r="O39" s="105" t="str">
        <f>IF($B39="","",COUNTIF(Penalties!$B39:$AC39,O$2))</f>
        <v/>
      </c>
      <c r="P39" s="105" t="str">
        <f>IF($B39="","",COUNTIF(Penalties!$B39:$AC39,P$2))</f>
        <v/>
      </c>
      <c r="Q39" s="105" t="str">
        <f>IF($B39="","",COUNTIF(Penalties!$B39:$AC39,Q$2))</f>
        <v/>
      </c>
      <c r="R39" s="158" t="str">
        <f>IF(B39="","",SUM(E39:Q39))</f>
        <v/>
      </c>
      <c r="S39" s="158" t="str">
        <f>IF($B39="","",COUNTIF(Penalties!$AE39:$AK39,S$2))</f>
        <v/>
      </c>
      <c r="T39" s="105" t="str">
        <f>IF($B39="","",COUNTIF(Penalties!$AE39:$AK39,T$2))</f>
        <v/>
      </c>
      <c r="U39" s="105" t="str">
        <f>IF($B39="","",COUNTIF(Penalties!$AE39:$AK39,U$2))</f>
        <v/>
      </c>
      <c r="V39" s="105" t="str">
        <f>IF($B39="","",COUNTIF(Penalties!$AE39:$AK39,V$2))</f>
        <v/>
      </c>
      <c r="W39" s="105" t="str">
        <f>IF($B39="","",COUNTIF(Penalties!$AE39:$AK39,W$2))</f>
        <v/>
      </c>
      <c r="X39" s="105" t="str">
        <f>IF($B39="","",COUNTIF(Penalties!$AE39:$AK39,X$2))</f>
        <v/>
      </c>
      <c r="Y39" s="105" t="str">
        <f>IF($B39="","",COUNTIF(Penalties!$AE39:$AK39,Y$2))</f>
        <v/>
      </c>
      <c r="Z39" s="105" t="str">
        <f>IF($B39="","",COUNTIF(Penalties!$AE39:$AK39,Z$2))</f>
        <v/>
      </c>
      <c r="AA39" s="105" t="str">
        <f>IF($B39="","",COUNTIF(Penalties!$AE39:$AK39,AA$2))</f>
        <v/>
      </c>
      <c r="AB39" s="105" t="str">
        <f>IF($B39="","",COUNTIF(Penalties!$AE39:$AK39,AB$2))</f>
        <v/>
      </c>
      <c r="AC39" s="105" t="str">
        <f>IF($B39="","",COUNTIF(Penalties!$AE39:$AK39,AC$2))</f>
        <v/>
      </c>
      <c r="AD39" s="105" t="str">
        <f>IF($B39="","",COUNTIF(Penalties!$AE39:$AK39,AD$2))</f>
        <v/>
      </c>
      <c r="AE39" s="105" t="str">
        <f>IF($B39="","",COUNTIF(Penalties!$AE39:$AK39,AE$2))</f>
        <v/>
      </c>
      <c r="AF39" s="105" t="str">
        <f>IF($B39="","",COUNTIF(Penalties!$AE39:$AK39,AF$2))</f>
        <v/>
      </c>
      <c r="AG39" s="105" t="str">
        <f>IF($B39="","",COUNTIF(Penalties!$AE39:$AK39,AG$2))</f>
        <v/>
      </c>
      <c r="AH39" s="105" t="str">
        <f>IF($B39="","",COUNTIF(Penalties!$AE39:$AK39,AH$2))</f>
        <v/>
      </c>
      <c r="AI39" s="158" t="str">
        <f>IF(B39="","",SUM(T39:AH39))</f>
        <v/>
      </c>
      <c r="AJ39" s="159" t="str">
        <f>IF(B39="","",SUM(S39,AI39))</f>
        <v/>
      </c>
      <c r="AK39" s="159" t="str">
        <f>IF(B39="","",IF(Penalties!AL39="PM",1,""))</f>
        <v/>
      </c>
      <c r="AL39" s="159" t="str">
        <f>IF(B39="","",IF(Penalties!AL39="G",1,""))</f>
        <v/>
      </c>
      <c r="AM39" s="159" t="str">
        <f>IF(B39="","",IF(Penalties!AL39="N",1,""))</f>
        <v/>
      </c>
      <c r="AN39" s="159" t="str">
        <f>IF(B39="","",IF(Penalties!AL39="Z",1,""))</f>
        <v/>
      </c>
    </row>
    <row r="40" spans="1:44">
      <c r="A40" s="1493"/>
      <c r="B40" s="1490"/>
      <c r="C40" s="1488"/>
      <c r="D40" s="105" t="s">
        <v>218</v>
      </c>
      <c r="E40" s="105" t="str">
        <f>IF($B39="","",COUNTIF(Penalties!$AO39:$BP39,E$2))</f>
        <v/>
      </c>
      <c r="F40" s="105" t="str">
        <f>IF($B39="","",COUNTIF(Penalties!$AO39:$BP39,F$2))</f>
        <v/>
      </c>
      <c r="G40" s="105" t="str">
        <f>IF($B39="","",COUNTIF(Penalties!$AO39:$BP39,G$2))</f>
        <v/>
      </c>
      <c r="H40" s="105" t="str">
        <f>IF($B39="","",COUNTIF(Penalties!$AO39:$BP39,H$2))</f>
        <v/>
      </c>
      <c r="I40" s="105" t="str">
        <f>IF($B39="","",COUNTIF(Penalties!$AO39:$BP39,I$2))</f>
        <v/>
      </c>
      <c r="J40" s="105" t="str">
        <f>IF($B39="","",COUNTIF(Penalties!$AO39:$BP39,J$2))</f>
        <v/>
      </c>
      <c r="K40" s="105" t="str">
        <f>IF($B39="","",COUNTIF(Penalties!$AO39:$BP39,K$2))</f>
        <v/>
      </c>
      <c r="L40" s="105" t="str">
        <f>IF($B39="","",COUNTIF(Penalties!$AO39:$BP39,L$2))</f>
        <v/>
      </c>
      <c r="M40" s="105" t="str">
        <f>IF($B39="","",COUNTIF(Penalties!$AO39:$BP39,M$2))</f>
        <v/>
      </c>
      <c r="N40" s="105" t="str">
        <f>IF($B39="","",COUNTIF(Penalties!$AO39:$BP39,N$2))</f>
        <v/>
      </c>
      <c r="O40" s="105" t="str">
        <f>IF($B39="","",COUNTIF(Penalties!$AO39:$BP39,O$2))</f>
        <v/>
      </c>
      <c r="P40" s="105" t="str">
        <f>IF($B39="","",COUNTIF(Penalties!$AO39:$BP39,P$2))</f>
        <v/>
      </c>
      <c r="Q40" s="105" t="str">
        <f>IF($B39="","",COUNTIF(Penalties!$AO39:$BP39,Q$2))</f>
        <v/>
      </c>
      <c r="R40" s="158" t="str">
        <f>IF(B39="","",SUM(E40:Q40))</f>
        <v/>
      </c>
      <c r="S40" s="158" t="str">
        <f>IF($B39="","",COUNTIF(Penalties!$BR39:$BX39,S$2))</f>
        <v/>
      </c>
      <c r="T40" s="105" t="str">
        <f>IF($B39="","",COUNTIF(Penalties!$BR39:$BX39,T$2))</f>
        <v/>
      </c>
      <c r="U40" s="105" t="str">
        <f>IF($B39="","",COUNTIF(Penalties!$BR39:$BX39,U$2))</f>
        <v/>
      </c>
      <c r="V40" s="105" t="str">
        <f>IF($B39="","",COUNTIF(Penalties!$BR39:$BX39,V$2))</f>
        <v/>
      </c>
      <c r="W40" s="105" t="str">
        <f>IF($B39="","",COUNTIF(Penalties!$BR39:$BX39,W$2))</f>
        <v/>
      </c>
      <c r="X40" s="105" t="str">
        <f>IF($B39="","",COUNTIF(Penalties!$BR39:$BX39,X$2))</f>
        <v/>
      </c>
      <c r="Y40" s="105" t="str">
        <f>IF($B39="","",COUNTIF(Penalties!$BR39:$BX39,Y$2))</f>
        <v/>
      </c>
      <c r="Z40" s="105" t="str">
        <f>IF($B39="","",COUNTIF(Penalties!$BR39:$BX39,Z$2))</f>
        <v/>
      </c>
      <c r="AA40" s="105" t="str">
        <f>IF($B39="","",COUNTIF(Penalties!$BR39:$BX39,AA$2))</f>
        <v/>
      </c>
      <c r="AB40" s="105" t="str">
        <f>IF($B39="","",COUNTIF(Penalties!$BR39:$BX39,AB$2))</f>
        <v/>
      </c>
      <c r="AC40" s="105" t="str">
        <f>IF($B39="","",COUNTIF(Penalties!$BR39:$BX39,AC$2))</f>
        <v/>
      </c>
      <c r="AD40" s="105" t="str">
        <f>IF($B39="","",COUNTIF(Penalties!$BR39:$BX39,AD$2))</f>
        <v/>
      </c>
      <c r="AE40" s="105" t="str">
        <f>IF($B39="","",COUNTIF(Penalties!$BR39:$BX39,AE$2))</f>
        <v/>
      </c>
      <c r="AF40" s="105" t="str">
        <f>IF($B39="","",COUNTIF(Penalties!$BR39:$BX39,AF$2))</f>
        <v/>
      </c>
      <c r="AG40" s="105" t="str">
        <f>IF($B39="","",COUNTIF(Penalties!$BR39:$BX39,AG$2))</f>
        <v/>
      </c>
      <c r="AH40" s="105" t="str">
        <f>IF($B39="","",COUNTIF(Penalties!$BR39:$BX39,AH$2))</f>
        <v/>
      </c>
      <c r="AI40" s="158" t="str">
        <f>IF(B39="","",SUM(T40:AH40))</f>
        <v/>
      </c>
      <c r="AJ40" s="159" t="str">
        <f>IF(B39="","",SUM(S40,AI40))</f>
        <v/>
      </c>
      <c r="AK40" s="159" t="str">
        <f>IF(B39="","",IF(Penalties!BY39="PM",1,""))</f>
        <v/>
      </c>
      <c r="AL40" s="159" t="str">
        <f>IF(B39="","",IF(Penalties!BY39="G",1,""))</f>
        <v/>
      </c>
      <c r="AM40" s="159" t="str">
        <f>IF(B39="","",IF(Penalties!BY39="N",1,""))</f>
        <v/>
      </c>
      <c r="AN40" s="159" t="str">
        <f>IF(B39="","",IF(Penalties!BY39="Z",1,""))</f>
        <v/>
      </c>
    </row>
    <row r="41" spans="1:44">
      <c r="A41" s="1492">
        <f>A39+1</f>
        <v>20</v>
      </c>
      <c r="B41" s="1491" t="str">
        <f>IF(IBRF!B30="","",IBRF!B30)</f>
        <v/>
      </c>
      <c r="C41" s="1489" t="str">
        <f>IF(IBRF!C30="","",IBRF!C30)</f>
        <v/>
      </c>
      <c r="D41" s="109" t="s">
        <v>215</v>
      </c>
      <c r="E41" s="105" t="str">
        <f>IF($B41="","",COUNTIF(Penalties!$B41:$AC41,E$2))</f>
        <v/>
      </c>
      <c r="F41" s="105" t="str">
        <f>IF($B41="","",COUNTIF(Penalties!$B41:$AC41,F$2))</f>
        <v/>
      </c>
      <c r="G41" s="105" t="str">
        <f>IF($B41="","",COUNTIF(Penalties!$B41:$AC41,G$2))</f>
        <v/>
      </c>
      <c r="H41" s="105" t="str">
        <f>IF($B41="","",COUNTIF(Penalties!$B41:$AC41,H$2))</f>
        <v/>
      </c>
      <c r="I41" s="105" t="str">
        <f>IF($B41="","",COUNTIF(Penalties!$B41:$AC41,I$2))</f>
        <v/>
      </c>
      <c r="J41" s="105" t="str">
        <f>IF($B41="","",COUNTIF(Penalties!$B41:$AC41,J$2))</f>
        <v/>
      </c>
      <c r="K41" s="105" t="str">
        <f>IF($B41="","",COUNTIF(Penalties!$B41:$AC41,K$2))</f>
        <v/>
      </c>
      <c r="L41" s="105" t="str">
        <f>IF($B41="","",COUNTIF(Penalties!$B41:$AC41,L$2))</f>
        <v/>
      </c>
      <c r="M41" s="105" t="str">
        <f>IF($B41="","",COUNTIF(Penalties!$B41:$AC41,M$2))</f>
        <v/>
      </c>
      <c r="N41" s="105" t="str">
        <f>IF($B41="","",COUNTIF(Penalties!$B41:$AC41,N$2))</f>
        <v/>
      </c>
      <c r="O41" s="105" t="str">
        <f>IF($B41="","",COUNTIF(Penalties!$B41:$AC41,O$2))</f>
        <v/>
      </c>
      <c r="P41" s="105" t="str">
        <f>IF($B41="","",COUNTIF(Penalties!$B41:$AC41,P$2))</f>
        <v/>
      </c>
      <c r="Q41" s="105" t="str">
        <f>IF($B41="","",COUNTIF(Penalties!$B41:$AC41,Q$2))</f>
        <v/>
      </c>
      <c r="R41" s="160" t="str">
        <f>IF(B41="","",SUM(E41:Q41))</f>
        <v/>
      </c>
      <c r="S41" s="160" t="str">
        <f>IF($B41="","",COUNTIF(Penalties!$AE41:$AK41,S$2))</f>
        <v/>
      </c>
      <c r="T41" s="109" t="str">
        <f>IF($B41="","",COUNTIF(Penalties!$AE41:$AK41,T$2))</f>
        <v/>
      </c>
      <c r="U41" s="109" t="str">
        <f>IF($B41="","",COUNTIF(Penalties!$AE41:$AK41,U$2))</f>
        <v/>
      </c>
      <c r="V41" s="109" t="str">
        <f>IF($B41="","",COUNTIF(Penalties!$AE41:$AK41,V$2))</f>
        <v/>
      </c>
      <c r="W41" s="109" t="str">
        <f>IF($B41="","",COUNTIF(Penalties!$AE41:$AK41,W$2))</f>
        <v/>
      </c>
      <c r="X41" s="109" t="str">
        <f>IF($B41="","",COUNTIF(Penalties!$AE41:$AK41,X$2))</f>
        <v/>
      </c>
      <c r="Y41" s="109" t="str">
        <f>IF($B41="","",COUNTIF(Penalties!$AE41:$AK41,Y$2))</f>
        <v/>
      </c>
      <c r="Z41" s="109" t="str">
        <f>IF($B41="","",COUNTIF(Penalties!$AE41:$AK41,Z$2))</f>
        <v/>
      </c>
      <c r="AA41" s="109" t="str">
        <f>IF($B41="","",COUNTIF(Penalties!$AE41:$AK41,AA$2))</f>
        <v/>
      </c>
      <c r="AB41" s="109" t="str">
        <f>IF($B41="","",COUNTIF(Penalties!$AE41:$AK41,AB$2))</f>
        <v/>
      </c>
      <c r="AC41" s="109" t="str">
        <f>IF($B41="","",COUNTIF(Penalties!$AE41:$AK41,AC$2))</f>
        <v/>
      </c>
      <c r="AD41" s="109" t="str">
        <f>IF($B41="","",COUNTIF(Penalties!$AE41:$AK41,AD$2))</f>
        <v/>
      </c>
      <c r="AE41" s="109" t="str">
        <f>IF($B41="","",COUNTIF(Penalties!$AE41:$AK41,AE$2))</f>
        <v/>
      </c>
      <c r="AF41" s="109" t="str">
        <f>IF($B41="","",COUNTIF(Penalties!$AE41:$AK41,AF$2))</f>
        <v/>
      </c>
      <c r="AG41" s="109" t="str">
        <f>IF($B41="","",COUNTIF(Penalties!$AE41:$AK41,AG$2))</f>
        <v/>
      </c>
      <c r="AH41" s="109" t="str">
        <f>IF($B41="","",COUNTIF(Penalties!$AE41:$AK41,AH$2))</f>
        <v/>
      </c>
      <c r="AI41" s="160" t="str">
        <f>IF(B41="","",SUM(T41:AH41))</f>
        <v/>
      </c>
      <c r="AJ41" s="161" t="str">
        <f>IF(B41="","",SUM(S41,AI41))</f>
        <v/>
      </c>
      <c r="AK41" s="161" t="str">
        <f>IF(B41="","",IF(Penalties!AL41="PM",1,""))</f>
        <v/>
      </c>
      <c r="AL41" s="161" t="str">
        <f>IF(B41="","",IF(Penalties!AL41="G",1,""))</f>
        <v/>
      </c>
      <c r="AM41" s="161" t="str">
        <f>IF(B41="","",IF(Penalties!AL41="N",1,""))</f>
        <v/>
      </c>
      <c r="AN41" s="161" t="str">
        <f>IF(B41="","",IF(Penalties!AL41="Z",1,""))</f>
        <v/>
      </c>
    </row>
    <row r="42" spans="1:44" ht="12.75" customHeight="1">
      <c r="A42" s="1492"/>
      <c r="B42" s="1491"/>
      <c r="C42" s="1489"/>
      <c r="D42" s="109" t="s">
        <v>218</v>
      </c>
      <c r="E42" s="105" t="str">
        <f>IF($B41="","",COUNTIF(Penalties!$AO41:$BP41,E$2))</f>
        <v/>
      </c>
      <c r="F42" s="105" t="str">
        <f>IF($B41="","",COUNTIF(Penalties!$AO41:$BP41,F$2))</f>
        <v/>
      </c>
      <c r="G42" s="105" t="str">
        <f>IF($B41="","",COUNTIF(Penalties!$AO41:$BP41,G$2))</f>
        <v/>
      </c>
      <c r="H42" s="105" t="str">
        <f>IF($B41="","",COUNTIF(Penalties!$AO41:$BP41,H$2))</f>
        <v/>
      </c>
      <c r="I42" s="105" t="str">
        <f>IF($B41="","",COUNTIF(Penalties!$AO41:$BP41,I$2))</f>
        <v/>
      </c>
      <c r="J42" s="105" t="str">
        <f>IF($B41="","",COUNTIF(Penalties!$AO41:$BP41,J$2))</f>
        <v/>
      </c>
      <c r="K42" s="105" t="str">
        <f>IF($B41="","",COUNTIF(Penalties!$AO41:$BP41,K$2))</f>
        <v/>
      </c>
      <c r="L42" s="105" t="str">
        <f>IF($B41="","",COUNTIF(Penalties!$AO41:$BP41,L$2))</f>
        <v/>
      </c>
      <c r="M42" s="105" t="str">
        <f>IF($B41="","",COUNTIF(Penalties!$AO41:$BP41,M$2))</f>
        <v/>
      </c>
      <c r="N42" s="105" t="str">
        <f>IF($B41="","",COUNTIF(Penalties!$AO41:$BP41,N$2))</f>
        <v/>
      </c>
      <c r="O42" s="105" t="str">
        <f>IF($B41="","",COUNTIF(Penalties!$AO41:$BP41,O$2))</f>
        <v/>
      </c>
      <c r="P42" s="105" t="str">
        <f>IF($B41="","",COUNTIF(Penalties!$AO41:$BP41,P$2))</f>
        <v/>
      </c>
      <c r="Q42" s="105" t="str">
        <f>IF($B41="","",COUNTIF(Penalties!$AO41:$BP41,Q$2))</f>
        <v/>
      </c>
      <c r="R42" s="160" t="str">
        <f>IF(B41="","",SUM(E42:Q42))</f>
        <v/>
      </c>
      <c r="S42" s="160" t="str">
        <f>IF($B41="","",COUNTIF(Penalties!$BR41:$BX41,S$2))</f>
        <v/>
      </c>
      <c r="T42" s="109" t="str">
        <f>IF($B41="","",COUNTIF(Penalties!$BR41:$BX41,T$2))</f>
        <v/>
      </c>
      <c r="U42" s="109" t="str">
        <f>IF($B41="","",COUNTIF(Penalties!$BR41:$BX41,U$2))</f>
        <v/>
      </c>
      <c r="V42" s="109" t="str">
        <f>IF($B41="","",COUNTIF(Penalties!$BR41:$BX41,V$2))</f>
        <v/>
      </c>
      <c r="W42" s="109" t="str">
        <f>IF($B41="","",COUNTIF(Penalties!$BR41:$BX41,W$2))</f>
        <v/>
      </c>
      <c r="X42" s="109" t="str">
        <f>IF($B41="","",COUNTIF(Penalties!$BR41:$BX41,X$2))</f>
        <v/>
      </c>
      <c r="Y42" s="109" t="str">
        <f>IF($B41="","",COUNTIF(Penalties!$BR41:$BX41,Y$2))</f>
        <v/>
      </c>
      <c r="Z42" s="109" t="str">
        <f>IF($B41="","",COUNTIF(Penalties!$BR41:$BX41,Z$2))</f>
        <v/>
      </c>
      <c r="AA42" s="109" t="str">
        <f>IF($B41="","",COUNTIF(Penalties!$BR41:$BX41,AA$2))</f>
        <v/>
      </c>
      <c r="AB42" s="109" t="str">
        <f>IF($B41="","",COUNTIF(Penalties!$BR41:$BX41,AB$2))</f>
        <v/>
      </c>
      <c r="AC42" s="109" t="str">
        <f>IF($B41="","",COUNTIF(Penalties!$BR41:$BX41,AC$2))</f>
        <v/>
      </c>
      <c r="AD42" s="109" t="str">
        <f>IF($B41="","",COUNTIF(Penalties!$BR41:$BX41,AD$2))</f>
        <v/>
      </c>
      <c r="AE42" s="109" t="str">
        <f>IF($B41="","",COUNTIF(Penalties!$BR41:$BX41,AE$2))</f>
        <v/>
      </c>
      <c r="AF42" s="109" t="str">
        <f>IF($B41="","",COUNTIF(Penalties!$BR41:$BX41,AF$2))</f>
        <v/>
      </c>
      <c r="AG42" s="109" t="str">
        <f>IF($B41="","",COUNTIF(Penalties!$BR41:$BX41,AG$2))</f>
        <v/>
      </c>
      <c r="AH42" s="109" t="str">
        <f>IF($B41="","",COUNTIF(Penalties!$BR41:$BX41,AH$2))</f>
        <v/>
      </c>
      <c r="AI42" s="160" t="str">
        <f>IF(B41="","",SUM(T42:AH42))</f>
        <v/>
      </c>
      <c r="AJ42" s="161" t="str">
        <f>IF(B41="","",SUM(S42,AI42))</f>
        <v/>
      </c>
      <c r="AK42" s="161" t="str">
        <f>IF(B41="","",IF(Penalties!BY41="PM",1,""))</f>
        <v/>
      </c>
      <c r="AL42" s="161" t="str">
        <f>IF(B41="","",IF(Penalties!BY41="G",1,""))</f>
        <v/>
      </c>
      <c r="AM42" s="161" t="str">
        <f>IF(B41="","",IF(Penalties!BY41="N",1,""))</f>
        <v/>
      </c>
      <c r="AN42" s="161" t="str">
        <f>IF(B41="","",IF(Penalties!BY41="Z",1,""))</f>
        <v/>
      </c>
      <c r="AO42" s="101"/>
    </row>
    <row r="43" spans="1:44" ht="12.75" customHeight="1">
      <c r="A43" s="1487" t="s">
        <v>216</v>
      </c>
      <c r="B43" s="1487"/>
      <c r="C43" s="1487" t="s">
        <v>245</v>
      </c>
      <c r="D43" s="102" t="s">
        <v>215</v>
      </c>
      <c r="E43" s="102">
        <f t="shared" ref="E43:AN44" si="0">SUM(E3,E5,E7,E9,E11,E13,E15,E17,E19,E21,E23,E25,E27,E29,E31,E33,E35,E37,E39,E41)</f>
        <v>5</v>
      </c>
      <c r="F43" s="102">
        <f>SUM(F3,F5,F7,F9,F11,F13,F15,F17,F19,F21,F23,F25,F27,F29,F31,F33,F35,F37,F39,F41)</f>
        <v>0</v>
      </c>
      <c r="G43" s="102">
        <f>SUM(G3,G5,G7,G9,G11,G13,G15,G17,G19,G21,G23,G25,G27,G29,G31,G33,G35,G37,G39,G41)</f>
        <v>1</v>
      </c>
      <c r="H43" s="102">
        <f t="shared" si="0"/>
        <v>0</v>
      </c>
      <c r="I43" s="102">
        <f t="shared" si="0"/>
        <v>2</v>
      </c>
      <c r="J43" s="102">
        <f>SUM(J3,J5,J7,J9,J11,J13,J15,J17,J19,J21,J23,J25,J27,J29,J31,J33,J35,J37,J39,J41)</f>
        <v>0</v>
      </c>
      <c r="K43" s="102">
        <f t="shared" si="0"/>
        <v>0</v>
      </c>
      <c r="L43" s="102">
        <f t="shared" si="0"/>
        <v>6</v>
      </c>
      <c r="M43" s="102">
        <f t="shared" si="0"/>
        <v>0</v>
      </c>
      <c r="N43" s="102">
        <f t="shared" si="0"/>
        <v>1</v>
      </c>
      <c r="O43" s="102">
        <f t="shared" si="0"/>
        <v>0</v>
      </c>
      <c r="P43" s="102">
        <f t="shared" si="0"/>
        <v>2</v>
      </c>
      <c r="Q43" s="102">
        <f t="shared" si="0"/>
        <v>1</v>
      </c>
      <c r="R43" s="103">
        <f t="shared" si="0"/>
        <v>18</v>
      </c>
      <c r="S43" s="103">
        <f t="shared" si="0"/>
        <v>2</v>
      </c>
      <c r="T43" s="102">
        <f t="shared" si="0"/>
        <v>1</v>
      </c>
      <c r="U43" s="102">
        <f>SUM(U3,U5,U7,U9,U11,U13,U15,U17,U19,U21,U23,U25,U27,U29,U31,U33,U35,U37,U39,U41)</f>
        <v>0</v>
      </c>
      <c r="V43" s="102">
        <f>SUM(V3,V5,V7,V9,V11,V13,V15,V17,V19,V21,V23,V25,V27,V29,V31,V33,V35,V37,V39,V41)</f>
        <v>1</v>
      </c>
      <c r="W43" s="102">
        <f t="shared" si="0"/>
        <v>0</v>
      </c>
      <c r="X43" s="102">
        <f t="shared" si="0"/>
        <v>1</v>
      </c>
      <c r="Y43" s="102">
        <f>SUM(Y3,Y5,Y7,Y9,Y11,Y13,Y15,Y17,Y19,Y21,Y23,Y25,Y27,Y29,Y31,Y33,Y35,Y37,Y39,Y41)</f>
        <v>0</v>
      </c>
      <c r="Z43" s="102">
        <f>SUM(Z3,Z5,Z7,Z9,Z11,Z13,Z15,Z17,Z19,Z21,Z23,Z25,Z27,Z29,Z31,Z33,Z35,Z37,Z39,Z41)</f>
        <v>0</v>
      </c>
      <c r="AA43" s="102">
        <f t="shared" si="0"/>
        <v>2</v>
      </c>
      <c r="AB43" s="102">
        <f t="shared" si="0"/>
        <v>0</v>
      </c>
      <c r="AC43" s="102">
        <f>SUM(AC3,AC5,AC7,AC9,AC11,AC13,AC15,AC17,AC19,AC21,AC23,AC25,AC27,AC29,AC31,AC33,AC35,AC37,AC39,AC41)</f>
        <v>5</v>
      </c>
      <c r="AD43" s="102">
        <f>SUM(AD3,AD5,AD7,AD9,AD11,AD13,AD15,AD17,AD19,AD21,AD23,AD25,AD27,AD29,AD31,AD33,AD35,AD37,AD39,AD41)</f>
        <v>2</v>
      </c>
      <c r="AE43" s="102">
        <f t="shared" si="0"/>
        <v>0</v>
      </c>
      <c r="AF43" s="102">
        <f>SUM(AF3,AF5,AF7,AF9,AF11,AF13,AF15,AF17,AF19,AF21,AF23,AF25,AF27,AF29,AF31,AF33,AF35,AF37,AF39,AF41)</f>
        <v>0</v>
      </c>
      <c r="AG43" s="102">
        <f t="shared" si="0"/>
        <v>1</v>
      </c>
      <c r="AH43" s="102">
        <f>SUM(AH3,AH5,AH7,AH9,AH11,AH13,AH15,AH17,AH19,AH21,AH23,AH25,AH27,AH29,AH31,AH33,AH35,AH37,AH39,AH41)</f>
        <v>0</v>
      </c>
      <c r="AI43" s="103">
        <f t="shared" si="0"/>
        <v>13</v>
      </c>
      <c r="AJ43" s="401">
        <f t="shared" si="0"/>
        <v>15</v>
      </c>
      <c r="AK43" s="401">
        <f t="shared" si="0"/>
        <v>0</v>
      </c>
      <c r="AL43" s="401">
        <f t="shared" si="0"/>
        <v>0</v>
      </c>
      <c r="AM43" s="401">
        <f t="shared" si="0"/>
        <v>0</v>
      </c>
      <c r="AN43" s="401">
        <f t="shared" si="0"/>
        <v>0</v>
      </c>
      <c r="AO43" s="101"/>
      <c r="AP43" s="105"/>
      <c r="AQ43" s="105"/>
      <c r="AR43" s="105"/>
    </row>
    <row r="44" spans="1:44">
      <c r="A44" s="1487"/>
      <c r="B44" s="1487"/>
      <c r="C44" s="1487"/>
      <c r="D44" s="102" t="s">
        <v>218</v>
      </c>
      <c r="E44" s="102">
        <f t="shared" si="0"/>
        <v>7</v>
      </c>
      <c r="F44" s="102">
        <f>SUM(F4,F6,F8,F10,F12,F14,F16,F18,F20,F22,F24,F26,F28,F30,F32,F34,F36,F38,F40,F42)</f>
        <v>1</v>
      </c>
      <c r="G44" s="102">
        <f>SUM(G4,G6,G8,G10,G12,G14,G16,G18,G20,G22,G24,G26,G28,G30,G32,G34,G36,G38,G40,G42)</f>
        <v>0</v>
      </c>
      <c r="H44" s="102">
        <f t="shared" si="0"/>
        <v>1</v>
      </c>
      <c r="I44" s="102">
        <f t="shared" si="0"/>
        <v>3</v>
      </c>
      <c r="J44" s="102">
        <f>SUM(J4,J6,J8,J10,J12,J14,J16,J18,J20,J22,J24,J26,J28,J30,J32,J34,J36,J38,J40,J42)</f>
        <v>0</v>
      </c>
      <c r="K44" s="102">
        <f t="shared" si="0"/>
        <v>0</v>
      </c>
      <c r="L44" s="102">
        <f t="shared" si="0"/>
        <v>5</v>
      </c>
      <c r="M44" s="102">
        <f t="shared" si="0"/>
        <v>0</v>
      </c>
      <c r="N44" s="102">
        <f t="shared" si="0"/>
        <v>0</v>
      </c>
      <c r="O44" s="102">
        <f t="shared" si="0"/>
        <v>0</v>
      </c>
      <c r="P44" s="102">
        <f t="shared" si="0"/>
        <v>4</v>
      </c>
      <c r="Q44" s="102">
        <f t="shared" si="0"/>
        <v>4</v>
      </c>
      <c r="R44" s="103">
        <f t="shared" si="0"/>
        <v>25</v>
      </c>
      <c r="S44" s="103">
        <f t="shared" si="0"/>
        <v>3</v>
      </c>
      <c r="T44" s="102">
        <f t="shared" si="0"/>
        <v>2</v>
      </c>
      <c r="U44" s="102">
        <f>SUM(U4,U6,U8,U10,U12,U14,U16,U18,U20,U22,U24,U26,U28,U30,U32,U34,U36,U38,U40,U42)</f>
        <v>0</v>
      </c>
      <c r="V44" s="102">
        <f>SUM(V4,V6,V8,V10,V12,V14,V16,V18,V20,V22,V24,V26,V28,V30,V32,V34,V36,V38,V40,V42)</f>
        <v>1</v>
      </c>
      <c r="W44" s="102">
        <f t="shared" si="0"/>
        <v>1</v>
      </c>
      <c r="X44" s="102">
        <f t="shared" si="0"/>
        <v>0</v>
      </c>
      <c r="Y44" s="102">
        <f>SUM(Y4,Y6,Y8,Y10,Y12,Y14,Y16,Y18,Y20,Y22,Y24,Y26,Y28,Y30,Y32,Y34,Y36,Y38,Y40,Y42)</f>
        <v>0</v>
      </c>
      <c r="Z44" s="102">
        <f>SUM(Z4,Z6,Z8,Z10,Z12,Z14,Z16,Z18,Z20,Z22,Z24,Z26,Z28,Z30,Z32,Z34,Z36,Z38,Z40,Z42)</f>
        <v>0</v>
      </c>
      <c r="AA44" s="102">
        <f t="shared" si="0"/>
        <v>0</v>
      </c>
      <c r="AB44" s="102">
        <f t="shared" si="0"/>
        <v>0</v>
      </c>
      <c r="AC44" s="102">
        <f>SUM(AC4,AC6,AC8,AC10,AC12,AC14,AC16,AC18,AC20,AC22,AC24,AC26,AC28,AC30,AC32,AC34,AC36,AC38,AC40,AC42)</f>
        <v>4</v>
      </c>
      <c r="AD44" s="102">
        <f>SUM(AD4,AD6,AD8,AD10,AD12,AD14,AD16,AD18,AD20,AD22,AD24,AD26,AD28,AD30,AD32,AD34,AD36,AD38,AD40,AD42)</f>
        <v>1</v>
      </c>
      <c r="AE44" s="102">
        <f t="shared" si="0"/>
        <v>0</v>
      </c>
      <c r="AF44" s="102">
        <f>SUM(AF4,AF6,AF8,AF10,AF12,AF14,AF16,AF18,AF20,AF22,AF24,AF26,AF28,AF30,AF32,AF34,AF36,AF38,AF40,AF42)</f>
        <v>0</v>
      </c>
      <c r="AG44" s="102">
        <f t="shared" si="0"/>
        <v>1</v>
      </c>
      <c r="AH44" s="102">
        <f>SUM(AH4,AH6,AH8,AH10,AH12,AH14,AH16,AH18,AH20,AH22,AH24,AH26,AH28,AH30,AH32,AH34,AH36,AH38,AH40,AH42)</f>
        <v>0</v>
      </c>
      <c r="AI44" s="103">
        <f t="shared" si="0"/>
        <v>10</v>
      </c>
      <c r="AJ44" s="401">
        <f t="shared" si="0"/>
        <v>13</v>
      </c>
      <c r="AK44" s="401">
        <f t="shared" si="0"/>
        <v>0</v>
      </c>
      <c r="AL44" s="401">
        <f t="shared" si="0"/>
        <v>0</v>
      </c>
      <c r="AM44" s="401">
        <f t="shared" si="0"/>
        <v>0</v>
      </c>
      <c r="AN44" s="401">
        <f t="shared" si="0"/>
        <v>0</v>
      </c>
    </row>
    <row r="45" spans="1:44">
      <c r="A45" s="1487"/>
      <c r="B45" s="1487"/>
      <c r="C45" s="1487"/>
      <c r="D45" s="103" t="s">
        <v>225</v>
      </c>
      <c r="E45" s="103">
        <f t="shared" ref="E45:AN45" si="1">SUM(E43,E44)</f>
        <v>12</v>
      </c>
      <c r="F45" s="103">
        <f>SUM(F43,F44)</f>
        <v>1</v>
      </c>
      <c r="G45" s="103">
        <f>SUM(G43,G44)</f>
        <v>1</v>
      </c>
      <c r="H45" s="103">
        <f t="shared" si="1"/>
        <v>1</v>
      </c>
      <c r="I45" s="103">
        <f t="shared" si="1"/>
        <v>5</v>
      </c>
      <c r="J45" s="103">
        <f>SUM(J43,J44)</f>
        <v>0</v>
      </c>
      <c r="K45" s="103">
        <f t="shared" si="1"/>
        <v>0</v>
      </c>
      <c r="L45" s="103">
        <f t="shared" si="1"/>
        <v>11</v>
      </c>
      <c r="M45" s="103">
        <f t="shared" si="1"/>
        <v>0</v>
      </c>
      <c r="N45" s="103">
        <f t="shared" si="1"/>
        <v>1</v>
      </c>
      <c r="O45" s="103">
        <f t="shared" si="1"/>
        <v>0</v>
      </c>
      <c r="P45" s="103">
        <f t="shared" si="1"/>
        <v>6</v>
      </c>
      <c r="Q45" s="103">
        <f t="shared" si="1"/>
        <v>5</v>
      </c>
      <c r="R45" s="161">
        <f t="shared" si="1"/>
        <v>43</v>
      </c>
      <c r="S45" s="161">
        <f t="shared" si="1"/>
        <v>5</v>
      </c>
      <c r="T45" s="103">
        <f t="shared" si="1"/>
        <v>3</v>
      </c>
      <c r="U45" s="103">
        <f t="shared" si="1"/>
        <v>0</v>
      </c>
      <c r="V45" s="103">
        <f>SUM(V43,V44)</f>
        <v>2</v>
      </c>
      <c r="W45" s="103">
        <f t="shared" si="1"/>
        <v>1</v>
      </c>
      <c r="X45" s="103">
        <f t="shared" si="1"/>
        <v>1</v>
      </c>
      <c r="Y45" s="103">
        <f>SUM(Y43,Y44)</f>
        <v>0</v>
      </c>
      <c r="Z45" s="103">
        <f>SUM(Z43,Z44)</f>
        <v>0</v>
      </c>
      <c r="AA45" s="103">
        <f t="shared" si="1"/>
        <v>2</v>
      </c>
      <c r="AB45" s="103">
        <f t="shared" si="1"/>
        <v>0</v>
      </c>
      <c r="AC45" s="103">
        <f>SUM(AC43,AC44)</f>
        <v>9</v>
      </c>
      <c r="AD45" s="103">
        <f>SUM(AD43,AD44)</f>
        <v>3</v>
      </c>
      <c r="AE45" s="103">
        <f t="shared" si="1"/>
        <v>0</v>
      </c>
      <c r="AF45" s="103">
        <f>SUM(AF43,AF44)</f>
        <v>0</v>
      </c>
      <c r="AG45" s="103">
        <f t="shared" si="1"/>
        <v>2</v>
      </c>
      <c r="AH45" s="103">
        <f>SUM(AH43,AH44)</f>
        <v>0</v>
      </c>
      <c r="AI45" s="161">
        <f t="shared" si="1"/>
        <v>23</v>
      </c>
      <c r="AJ45" s="401">
        <f t="shared" si="1"/>
        <v>28</v>
      </c>
      <c r="AK45" s="401">
        <f t="shared" si="1"/>
        <v>0</v>
      </c>
      <c r="AL45" s="401">
        <f t="shared" si="1"/>
        <v>0</v>
      </c>
      <c r="AM45" s="401">
        <f t="shared" si="1"/>
        <v>0</v>
      </c>
      <c r="AN45" s="401">
        <f t="shared" si="1"/>
        <v>0</v>
      </c>
    </row>
    <row r="49" spans="1:40" ht="13.5" thickBot="1"/>
    <row r="50" spans="1:40">
      <c r="A50" s="100"/>
      <c r="B50" s="100"/>
      <c r="C50" s="100"/>
      <c r="D50" s="108"/>
      <c r="E50" s="716" t="s">
        <v>239</v>
      </c>
      <c r="F50" s="717"/>
      <c r="G50" s="718"/>
      <c r="H50" s="718"/>
      <c r="I50" s="718"/>
      <c r="J50" s="718"/>
      <c r="K50" s="718"/>
      <c r="L50" s="718"/>
      <c r="M50" s="718"/>
      <c r="N50" s="718"/>
      <c r="O50" s="718"/>
      <c r="P50" s="718"/>
      <c r="Q50" s="718"/>
      <c r="R50" s="719"/>
      <c r="S50" s="84"/>
      <c r="T50" s="716" t="s">
        <v>240</v>
      </c>
      <c r="U50" s="717"/>
      <c r="V50" s="718"/>
      <c r="W50" s="718"/>
      <c r="X50" s="718"/>
      <c r="Y50" s="718"/>
      <c r="Z50" s="718"/>
      <c r="AA50" s="718"/>
      <c r="AB50" s="718"/>
      <c r="AC50" s="718"/>
      <c r="AD50" s="718"/>
      <c r="AE50" s="718"/>
      <c r="AF50" s="718"/>
      <c r="AG50" s="718"/>
      <c r="AH50" s="718"/>
      <c r="AI50" s="719"/>
      <c r="AJ50" s="1495" t="s">
        <v>241</v>
      </c>
      <c r="AK50" s="1494" t="s">
        <v>242</v>
      </c>
      <c r="AL50" s="1494"/>
      <c r="AM50" s="1494"/>
      <c r="AN50" s="1494"/>
    </row>
    <row r="51" spans="1:40">
      <c r="A51" s="102" t="s">
        <v>217</v>
      </c>
      <c r="B51" s="102" t="s">
        <v>237</v>
      </c>
      <c r="C51" s="102" t="s">
        <v>238</v>
      </c>
      <c r="D51" s="102"/>
      <c r="E51" s="107" t="s">
        <v>24</v>
      </c>
      <c r="F51" s="107" t="s">
        <v>252</v>
      </c>
      <c r="G51" s="107" t="s">
        <v>186</v>
      </c>
      <c r="H51" s="107" t="s">
        <v>32</v>
      </c>
      <c r="I51" s="107" t="s">
        <v>33</v>
      </c>
      <c r="J51" s="107" t="s">
        <v>38</v>
      </c>
      <c r="K51" s="107" t="s">
        <v>25</v>
      </c>
      <c r="L51" s="107" t="s">
        <v>34</v>
      </c>
      <c r="M51" s="107" t="s">
        <v>35</v>
      </c>
      <c r="N51" s="107" t="s">
        <v>36</v>
      </c>
      <c r="O51" s="107" t="s">
        <v>22</v>
      </c>
      <c r="P51" s="107" t="s">
        <v>37</v>
      </c>
      <c r="Q51" s="107" t="s">
        <v>23</v>
      </c>
      <c r="R51" s="98" t="s">
        <v>225</v>
      </c>
      <c r="S51" s="98">
        <v>4</v>
      </c>
      <c r="T51" s="102" t="s">
        <v>24</v>
      </c>
      <c r="U51" s="102" t="s">
        <v>252</v>
      </c>
      <c r="V51" s="102" t="s">
        <v>186</v>
      </c>
      <c r="W51" s="102" t="s">
        <v>32</v>
      </c>
      <c r="X51" s="102" t="s">
        <v>33</v>
      </c>
      <c r="Y51" s="102" t="s">
        <v>38</v>
      </c>
      <c r="Z51" s="102" t="s">
        <v>35</v>
      </c>
      <c r="AA51" s="102" t="s">
        <v>25</v>
      </c>
      <c r="AB51" s="102" t="s">
        <v>34</v>
      </c>
      <c r="AC51" s="102" t="s">
        <v>23</v>
      </c>
      <c r="AD51" s="102" t="s">
        <v>37</v>
      </c>
      <c r="AE51" s="102" t="s">
        <v>22</v>
      </c>
      <c r="AF51" s="102" t="s">
        <v>36</v>
      </c>
      <c r="AG51" s="102" t="s">
        <v>183</v>
      </c>
      <c r="AH51" s="102" t="s">
        <v>21</v>
      </c>
      <c r="AI51" s="103" t="s">
        <v>225</v>
      </c>
      <c r="AJ51" s="1495"/>
      <c r="AK51" s="104" t="s">
        <v>39</v>
      </c>
      <c r="AL51" s="104" t="s">
        <v>21</v>
      </c>
      <c r="AM51" s="104" t="s">
        <v>183</v>
      </c>
      <c r="AN51" s="104" t="s">
        <v>187</v>
      </c>
    </row>
    <row r="52" spans="1:40">
      <c r="A52" s="1493">
        <v>1</v>
      </c>
      <c r="B52" s="1490" t="str">
        <f>IF(IBRF!H11="","",IBRF!H11)</f>
        <v>11</v>
      </c>
      <c r="C52" s="1488" t="str">
        <f>IF(IBRF!I11="","",IBRF!I11)</f>
        <v>Lacy Thunder Ware</v>
      </c>
      <c r="D52" s="105" t="s">
        <v>215</v>
      </c>
      <c r="E52" s="162">
        <f>IF($B52="","",COUNTIF(Penalties!$B49:$AC49,E$51))</f>
        <v>0</v>
      </c>
      <c r="F52" s="162">
        <f>IF($B52="","",COUNTIF(Penalties!$B49:$AC49,F$51))</f>
        <v>0</v>
      </c>
      <c r="G52" s="162">
        <f>IF($B52="","",COUNTIF(Penalties!$B49:$AC49,G$51))</f>
        <v>0</v>
      </c>
      <c r="H52" s="162">
        <f>IF($B52="","",COUNTIF(Penalties!$B49:$AC49,H$51))</f>
        <v>0</v>
      </c>
      <c r="I52" s="162">
        <f>IF($B52="","",COUNTIF(Penalties!$B49:$AC49,I$51))</f>
        <v>1</v>
      </c>
      <c r="J52" s="162">
        <f>IF($B52="","",COUNTIF(Penalties!$B49:$AC49,J$51))</f>
        <v>0</v>
      </c>
      <c r="K52" s="162">
        <f>IF($B52="","",COUNTIF(Penalties!$B49:$AC49,K$51))</f>
        <v>0</v>
      </c>
      <c r="L52" s="162">
        <f>IF($B52="","",COUNTIF(Penalties!$B49:$AC49,L$51))</f>
        <v>2</v>
      </c>
      <c r="M52" s="162">
        <f>IF($B52="","",COUNTIF(Penalties!$B49:$AC49,M$51))</f>
        <v>0</v>
      </c>
      <c r="N52" s="162">
        <f>IF($B52="","",COUNTIF(Penalties!$B49:$AC49,N$51))</f>
        <v>0</v>
      </c>
      <c r="O52" s="162">
        <f>IF($B52="","",COUNTIF(Penalties!$B49:$AC49,O$51))</f>
        <v>0</v>
      </c>
      <c r="P52" s="162">
        <f>IF($B52="","",COUNTIF(Penalties!$B49:$AC49,P$51))</f>
        <v>2</v>
      </c>
      <c r="Q52" s="162">
        <f>IF($B52="","",COUNTIF(Penalties!$B49:$AC49,Q$51))</f>
        <v>1</v>
      </c>
      <c r="R52" s="163">
        <f>IF(B52="","",SUM(E52:Q52))</f>
        <v>6</v>
      </c>
      <c r="S52" s="163">
        <f>IF($B52="","",COUNTIF(Penalties!$AE49:$AK49,S$51))</f>
        <v>1</v>
      </c>
      <c r="T52" s="163">
        <f>IF($B52="","",COUNTIF(Penalties!$AE49:$AK49,T$51))</f>
        <v>1</v>
      </c>
      <c r="U52" s="163">
        <f>IF($B52="","",COUNTIF(Penalties!$AE49:$AK49,U$51))</f>
        <v>0</v>
      </c>
      <c r="V52" s="163">
        <f>IF($B52="","",COUNTIF(Penalties!$AE49:$AK49,V$51))</f>
        <v>0</v>
      </c>
      <c r="W52" s="163">
        <f>IF($B52="","",COUNTIF(Penalties!$AE49:$AK49,W$51))</f>
        <v>2</v>
      </c>
      <c r="X52" s="163">
        <f>IF($B52="","",COUNTIF(Penalties!$AE49:$AK49,X$51))</f>
        <v>1</v>
      </c>
      <c r="Y52" s="163">
        <f>IF($B52="","",COUNTIF(Penalties!$AE49:$AK49,Y$51))</f>
        <v>0</v>
      </c>
      <c r="Z52" s="163">
        <f>IF($B52="","",COUNTIF(Penalties!$AE49:$AK49,Z$51))</f>
        <v>0</v>
      </c>
      <c r="AA52" s="163">
        <f>IF($B52="","",COUNTIF(Penalties!$AE49:$AK49,AA$51))</f>
        <v>0</v>
      </c>
      <c r="AB52" s="163">
        <f>IF($B52="","",COUNTIF(Penalties!$AE49:$AK49,AB$51))</f>
        <v>0</v>
      </c>
      <c r="AC52" s="163">
        <f>IF($B52="","",COUNTIF(Penalties!$AE49:$AK49,AC$51))</f>
        <v>0</v>
      </c>
      <c r="AD52" s="163">
        <f>IF($B52="","",COUNTIF(Penalties!$AE49:$AK49,AD$51))</f>
        <v>0</v>
      </c>
      <c r="AE52" s="163">
        <f>IF($B52="","",COUNTIF(Penalties!$AE49:$AK49,AE$51))</f>
        <v>0</v>
      </c>
      <c r="AF52" s="163">
        <f>IF($B52="","",COUNTIF(Penalties!$AE49:$AK49,AF$51))</f>
        <v>0</v>
      </c>
      <c r="AG52" s="163">
        <f>IF($B52="","",COUNTIF(Penalties!$AE49:$AK49,AG$51))</f>
        <v>0</v>
      </c>
      <c r="AH52" s="163">
        <f>IF($B52="","",COUNTIF(Penalties!$AE49:$AK49,AH$51))</f>
        <v>0</v>
      </c>
      <c r="AI52" s="158">
        <f>IF(B52="","",SUM(T52:AH52))</f>
        <v>4</v>
      </c>
      <c r="AJ52" s="159">
        <f>IF(B52="","",SUM(S52,AI52))</f>
        <v>5</v>
      </c>
      <c r="AK52" s="159" t="str">
        <f>IF(B52="","",IF(Penalties!AL49="PM",1,""))</f>
        <v/>
      </c>
      <c r="AL52" s="159" t="str">
        <f>IF(B52="","",IF(Penalties!AL49="G",1,""))</f>
        <v/>
      </c>
      <c r="AM52" s="159" t="str">
        <f>IF(B52="","",IF(Penalties!AL49="N",1,""))</f>
        <v/>
      </c>
      <c r="AN52" s="159" t="str">
        <f>IF(B52="","",IF(Penalties!AL49="Z",1,""))</f>
        <v/>
      </c>
    </row>
    <row r="53" spans="1:40">
      <c r="A53" s="1493"/>
      <c r="B53" s="1490"/>
      <c r="C53" s="1488"/>
      <c r="D53" s="105" t="s">
        <v>218</v>
      </c>
      <c r="E53" s="162">
        <f>IF($B52="","",COUNTIF(Penalties!$AO49:$BP49,E$51))</f>
        <v>0</v>
      </c>
      <c r="F53" s="162">
        <f>IF($B52="","",COUNTIF(Penalties!$AO49:$BP49,F$51))</f>
        <v>0</v>
      </c>
      <c r="G53" s="162">
        <f>IF($B52="","",COUNTIF(Penalties!$AO49:$BP49,G$51))</f>
        <v>0</v>
      </c>
      <c r="H53" s="162">
        <f>IF($B52="","",COUNTIF(Penalties!$AO49:$BP49,H$51))</f>
        <v>0</v>
      </c>
      <c r="I53" s="162">
        <f>IF($B52="","",COUNTIF(Penalties!$AO49:$BP49,I$51))</f>
        <v>0</v>
      </c>
      <c r="J53" s="162">
        <f>IF($B52="","",COUNTIF(Penalties!$AO49:$BP49,J$51))</f>
        <v>0</v>
      </c>
      <c r="K53" s="162">
        <f>IF($B52="","",COUNTIF(Penalties!$AO49:$BP49,K$51))</f>
        <v>0</v>
      </c>
      <c r="L53" s="162">
        <f>IF($B52="","",COUNTIF(Penalties!$AO49:$BP49,L$51))</f>
        <v>0</v>
      </c>
      <c r="M53" s="162">
        <f>IF($B52="","",COUNTIF(Penalties!$AO49:$BP49,M$51))</f>
        <v>0</v>
      </c>
      <c r="N53" s="162">
        <f>IF($B52="","",COUNTIF(Penalties!$AO49:$BP49,N$51))</f>
        <v>0</v>
      </c>
      <c r="O53" s="162">
        <f>IF($B52="","",COUNTIF(Penalties!$AO49:$BP49,O$51))</f>
        <v>0</v>
      </c>
      <c r="P53" s="162">
        <f>IF($B52="","",COUNTIF(Penalties!$AO49:$BP49,P$51))</f>
        <v>0</v>
      </c>
      <c r="Q53" s="162">
        <f>IF($B52="","",COUNTIF(Penalties!$AO49:$BP49,Q$51))</f>
        <v>0</v>
      </c>
      <c r="R53" s="163">
        <f>IF(B52="","",SUM(E53:Q53))</f>
        <v>0</v>
      </c>
      <c r="S53" s="163">
        <f>IF($B52="","",COUNTIF(Penalties!$BR49:$BX49,S$51))</f>
        <v>0</v>
      </c>
      <c r="T53" s="163">
        <f>IF($B52="","",COUNTIF(Penalties!$BR49:$BX49,T$51))</f>
        <v>1</v>
      </c>
      <c r="U53" s="163">
        <f>IF($B52="","",COUNTIF(Penalties!$BR49:$BX49,U$51))</f>
        <v>0</v>
      </c>
      <c r="V53" s="163">
        <f>IF($B52="","",COUNTIF(Penalties!$BR49:$BX49,V$51))</f>
        <v>0</v>
      </c>
      <c r="W53" s="163">
        <f>IF($B52="","",COUNTIF(Penalties!$BR49:$BX49,W$51))</f>
        <v>0</v>
      </c>
      <c r="X53" s="163">
        <f>IF($B52="","",COUNTIF(Penalties!$BR49:$BX49,X$51))</f>
        <v>0</v>
      </c>
      <c r="Y53" s="163">
        <f>IF($B52="","",COUNTIF(Penalties!$BR49:$BX49,Y$51))</f>
        <v>0</v>
      </c>
      <c r="Z53" s="163">
        <f>IF($B52="","",COUNTIF(Penalties!$BR49:$BX49,Z$51))</f>
        <v>0</v>
      </c>
      <c r="AA53" s="163">
        <f>IF($B52="","",COUNTIF(Penalties!$BR49:$BX49,AA$51))</f>
        <v>0</v>
      </c>
      <c r="AB53" s="163">
        <f>IF($B52="","",COUNTIF(Penalties!$BR49:$BX49,AB$51))</f>
        <v>0</v>
      </c>
      <c r="AC53" s="163">
        <f>IF($B52="","",COUNTIF(Penalties!$BR49:$BX49,AC$51))</f>
        <v>1</v>
      </c>
      <c r="AD53" s="163">
        <f>IF($B52="","",COUNTIF(Penalties!$BR49:$BX49,AD$51))</f>
        <v>0</v>
      </c>
      <c r="AE53" s="163">
        <f>IF($B52="","",COUNTIF(Penalties!$BR49:$BX49,AE$51))</f>
        <v>0</v>
      </c>
      <c r="AF53" s="163">
        <f>IF($B52="","",COUNTIF(Penalties!$BR49:$BX49,AF$51))</f>
        <v>0</v>
      </c>
      <c r="AG53" s="163">
        <f>IF($B52="","",COUNTIF(Penalties!$BR49:$BX49,AG$51))</f>
        <v>0</v>
      </c>
      <c r="AH53" s="163">
        <f>IF($B52="","",COUNTIF(Penalties!$BR49:$BX49,AH$51))</f>
        <v>0</v>
      </c>
      <c r="AI53" s="158">
        <f>IF(B52="","",SUM(T53:AH53))</f>
        <v>2</v>
      </c>
      <c r="AJ53" s="159">
        <f>IF(B52="","",SUM(S53,AI53))</f>
        <v>2</v>
      </c>
      <c r="AK53" s="159">
        <f>IF(B52="","",IF(Penalties!BY49="PM",1,""))</f>
        <v>1</v>
      </c>
      <c r="AL53" s="159" t="str">
        <f>IF(B52="","",IF(Penalties!BY49="G",1,""))</f>
        <v/>
      </c>
      <c r="AM53" s="159" t="str">
        <f>IF(B52="","",IF(Penalties!BY49="N",1,""))</f>
        <v/>
      </c>
      <c r="AN53" s="159" t="str">
        <f>IF(B52="","",IF(Penalties!BY49="Z",1,""))</f>
        <v/>
      </c>
    </row>
    <row r="54" spans="1:40">
      <c r="A54" s="1492">
        <f>A52+1</f>
        <v>2</v>
      </c>
      <c r="B54" s="1491" t="str">
        <f>IF(IBRF!H12="","",IBRF!H12)</f>
        <v>13</v>
      </c>
      <c r="C54" s="1489" t="str">
        <f>IF(IBRF!I12="","",IBRF!I12)</f>
        <v>Unruly Red</v>
      </c>
      <c r="D54" s="109" t="s">
        <v>215</v>
      </c>
      <c r="E54" s="90">
        <f>IF($B54="","",COUNTIF(Penalties!$B51:$AC51,E$51))</f>
        <v>0</v>
      </c>
      <c r="F54" s="90">
        <f>IF($B54="","",COUNTIF(Penalties!$B51:$AC51,F$51))</f>
        <v>0</v>
      </c>
      <c r="G54" s="90">
        <f>IF($B54="","",COUNTIF(Penalties!$B51:$AC51,G$51))</f>
        <v>0</v>
      </c>
      <c r="H54" s="90">
        <f>IF($B54="","",COUNTIF(Penalties!$B51:$AC51,H$51))</f>
        <v>0</v>
      </c>
      <c r="I54" s="90">
        <f>IF($B54="","",COUNTIF(Penalties!$B51:$AC51,I$51))</f>
        <v>1</v>
      </c>
      <c r="J54" s="90">
        <f>IF($B54="","",COUNTIF(Penalties!$B51:$AC51,J$51))</f>
        <v>0</v>
      </c>
      <c r="K54" s="90">
        <f>IF($B54="","",COUNTIF(Penalties!$B51:$AC51,K$51))</f>
        <v>0</v>
      </c>
      <c r="L54" s="90">
        <f>IF($B54="","",COUNTIF(Penalties!$B51:$AC51,L$51))</f>
        <v>0</v>
      </c>
      <c r="M54" s="90">
        <f>IF($B54="","",COUNTIF(Penalties!$B51:$AC51,M$51))</f>
        <v>0</v>
      </c>
      <c r="N54" s="90">
        <f>IF($B54="","",COUNTIF(Penalties!$B51:$AC51,N$51))</f>
        <v>0</v>
      </c>
      <c r="O54" s="90">
        <f>IF($B54="","",COUNTIF(Penalties!$B51:$AC51,O$51))</f>
        <v>0</v>
      </c>
      <c r="P54" s="90">
        <f>IF($B54="","",COUNTIF(Penalties!$B51:$AC51,P$51))</f>
        <v>2</v>
      </c>
      <c r="Q54" s="90">
        <f>IF($B54="","",COUNTIF(Penalties!$B51:$AC51,Q$51))</f>
        <v>0</v>
      </c>
      <c r="R54" s="91">
        <f>IF(B54="","",SUM(E54:Q54))</f>
        <v>3</v>
      </c>
      <c r="S54" s="91">
        <f>IF($B54="","",COUNTIF(Penalties!$AE51:$AK51,S$51))</f>
        <v>0</v>
      </c>
      <c r="T54" s="109">
        <f>IF($B54="","",COUNTIF(Penalties!$AE51:$AK51,T$51))</f>
        <v>0</v>
      </c>
      <c r="U54" s="109">
        <f>IF($B54="","",COUNTIF(Penalties!$AE51:$AK51,U$51))</f>
        <v>0</v>
      </c>
      <c r="V54" s="109">
        <f>IF($B54="","",COUNTIF(Penalties!$AE51:$AK51,V$51))</f>
        <v>0</v>
      </c>
      <c r="W54" s="109">
        <f>IF($B54="","",COUNTIF(Penalties!$AE51:$AK51,W$51))</f>
        <v>0</v>
      </c>
      <c r="X54" s="109">
        <f>IF($B54="","",COUNTIF(Penalties!$AE51:$AK51,X$51))</f>
        <v>0</v>
      </c>
      <c r="Y54" s="109">
        <f>IF($B54="","",COUNTIF(Penalties!$AE51:$AK51,Y$51))</f>
        <v>0</v>
      </c>
      <c r="Z54" s="109">
        <f>IF($B54="","",COUNTIF(Penalties!$AE51:$AK51,Z$51))</f>
        <v>0</v>
      </c>
      <c r="AA54" s="109">
        <f>IF($B54="","",COUNTIF(Penalties!$AE51:$AK51,AA$51))</f>
        <v>0</v>
      </c>
      <c r="AB54" s="109">
        <f>IF($B54="","",COUNTIF(Penalties!$AE51:$AK51,AB$51))</f>
        <v>0</v>
      </c>
      <c r="AC54" s="109">
        <f>IF($B54="","",COUNTIF(Penalties!$AE51:$AK51,AC$51))</f>
        <v>0</v>
      </c>
      <c r="AD54" s="109">
        <f>IF($B54="","",COUNTIF(Penalties!$AE51:$AK51,AD$51))</f>
        <v>1</v>
      </c>
      <c r="AE54" s="109">
        <f>IF($B54="","",COUNTIF(Penalties!$AE51:$AK51,AE$51))</f>
        <v>0</v>
      </c>
      <c r="AF54" s="109">
        <f>IF($B54="","",COUNTIF(Penalties!$AE51:$AK51,AF$51))</f>
        <v>0</v>
      </c>
      <c r="AG54" s="109">
        <f>IF($B54="","",COUNTIF(Penalties!$AE51:$AK51,AG$51))</f>
        <v>0</v>
      </c>
      <c r="AH54" s="109">
        <f>IF($B54="","",COUNTIF(Penalties!$AE51:$AK51,AH$51))</f>
        <v>0</v>
      </c>
      <c r="AI54" s="160">
        <f>IF(B54="","",SUM(T54:AH54))</f>
        <v>1</v>
      </c>
      <c r="AJ54" s="161">
        <f>IF(B54="","",SUM(S54,AI54))</f>
        <v>1</v>
      </c>
      <c r="AK54" s="161" t="str">
        <f>IF(B54="","",IF(Penalties!AL51="PM",1,""))</f>
        <v/>
      </c>
      <c r="AL54" s="161" t="str">
        <f>IF(B54="","",IF(Penalties!AL51="G",1,""))</f>
        <v/>
      </c>
      <c r="AM54" s="161" t="str">
        <f>IF(B54="","",IF(Penalties!AL51="N",1,""))</f>
        <v/>
      </c>
      <c r="AN54" s="161" t="str">
        <f>IF(B54="","",IF(Penalties!AL51="Z",1,""))</f>
        <v/>
      </c>
    </row>
    <row r="55" spans="1:40">
      <c r="A55" s="1492"/>
      <c r="B55" s="1491"/>
      <c r="C55" s="1489"/>
      <c r="D55" s="109" t="s">
        <v>218</v>
      </c>
      <c r="E55" s="90">
        <f>IF($B54="","",COUNTIF(Penalties!$AO51:$BP51,E$51))</f>
        <v>0</v>
      </c>
      <c r="F55" s="90">
        <f>IF($B54="","",COUNTIF(Penalties!$AO51:$BP51,F$51))</f>
        <v>0</v>
      </c>
      <c r="G55" s="90">
        <f>IF($B54="","",COUNTIF(Penalties!$AO51:$BP51,G$51))</f>
        <v>0</v>
      </c>
      <c r="H55" s="90">
        <f>IF($B54="","",COUNTIF(Penalties!$AO51:$BP51,H$51))</f>
        <v>1</v>
      </c>
      <c r="I55" s="90">
        <f>IF($B54="","",COUNTIF(Penalties!$AO51:$BP51,I$51))</f>
        <v>0</v>
      </c>
      <c r="J55" s="90">
        <f>IF($B54="","",COUNTIF(Penalties!$AO51:$BP51,J$51))</f>
        <v>0</v>
      </c>
      <c r="K55" s="90">
        <f>IF($B54="","",COUNTIF(Penalties!$AO51:$BP51,K$51))</f>
        <v>0</v>
      </c>
      <c r="L55" s="90">
        <f>IF($B54="","",COUNTIF(Penalties!$AO51:$BP51,L$51))</f>
        <v>0</v>
      </c>
      <c r="M55" s="90">
        <f>IF($B54="","",COUNTIF(Penalties!$AO51:$BP51,M$51))</f>
        <v>0</v>
      </c>
      <c r="N55" s="90">
        <f>IF($B54="","",COUNTIF(Penalties!$AO51:$BP51,N$51))</f>
        <v>0</v>
      </c>
      <c r="O55" s="90">
        <f>IF($B54="","",COUNTIF(Penalties!$AO51:$BP51,O$51))</f>
        <v>0</v>
      </c>
      <c r="P55" s="90">
        <f>IF($B54="","",COUNTIF(Penalties!$AO51:$BP51,P$51))</f>
        <v>0</v>
      </c>
      <c r="Q55" s="90">
        <f>IF($B54="","",COUNTIF(Penalties!$AO51:$BP51,Q$51))</f>
        <v>0</v>
      </c>
      <c r="R55" s="91">
        <f>IF(B54="","",SUM(E55:Q55))</f>
        <v>1</v>
      </c>
      <c r="S55" s="91">
        <f>IF($B54="","",COUNTIF(Penalties!$BR51:$BX51,S$51))</f>
        <v>1</v>
      </c>
      <c r="T55" s="109">
        <f>IF($B54="","",COUNTIF(Penalties!$BR51:$BX51,T$51))</f>
        <v>0</v>
      </c>
      <c r="U55" s="109">
        <f>IF($B54="","",COUNTIF(Penalties!$BR51:$BX51,U$51))</f>
        <v>0</v>
      </c>
      <c r="V55" s="109">
        <f>IF($B54="","",COUNTIF(Penalties!$BR51:$BX51,V$51))</f>
        <v>1</v>
      </c>
      <c r="W55" s="109">
        <f>IF($B54="","",COUNTIF(Penalties!$BR51:$BX51,W$51))</f>
        <v>0</v>
      </c>
      <c r="X55" s="109">
        <f>IF($B54="","",COUNTIF(Penalties!$BR51:$BX51,X$51))</f>
        <v>0</v>
      </c>
      <c r="Y55" s="109">
        <f>IF($B54="","",COUNTIF(Penalties!$BR51:$BX51,Y$51))</f>
        <v>0</v>
      </c>
      <c r="Z55" s="109">
        <f>IF($B54="","",COUNTIF(Penalties!$BR51:$BX51,Z$51))</f>
        <v>0</v>
      </c>
      <c r="AA55" s="109">
        <f>IF($B54="","",COUNTIF(Penalties!$BR51:$BX51,AA$51))</f>
        <v>0</v>
      </c>
      <c r="AB55" s="109">
        <f>IF($B54="","",COUNTIF(Penalties!$BR51:$BX51,AB$51))</f>
        <v>0</v>
      </c>
      <c r="AC55" s="109">
        <f>IF($B54="","",COUNTIF(Penalties!$BR51:$BX51,AC$51))</f>
        <v>0</v>
      </c>
      <c r="AD55" s="109">
        <f>IF($B54="","",COUNTIF(Penalties!$BR51:$BX51,AD$51))</f>
        <v>1</v>
      </c>
      <c r="AE55" s="109">
        <f>IF($B54="","",COUNTIF(Penalties!$BR51:$BX51,AE$51))</f>
        <v>0</v>
      </c>
      <c r="AF55" s="109">
        <f>IF($B54="","",COUNTIF(Penalties!$BR51:$BX51,AF$51))</f>
        <v>0</v>
      </c>
      <c r="AG55" s="109">
        <f>IF($B54="","",COUNTIF(Penalties!$BR51:$BX51,AG$51))</f>
        <v>0</v>
      </c>
      <c r="AH55" s="109">
        <f>IF($B54="","",COUNTIF(Penalties!$BR51:$BX51,AH$51))</f>
        <v>0</v>
      </c>
      <c r="AI55" s="160">
        <f>IF(B54="","",SUM(T55:AH55))</f>
        <v>2</v>
      </c>
      <c r="AJ55" s="161">
        <f>IF(B54="","",SUM(S55,AI55))</f>
        <v>3</v>
      </c>
      <c r="AK55" s="161" t="str">
        <f>IF(B54="","",IF(Penalties!BY51="PM",1,""))</f>
        <v/>
      </c>
      <c r="AL55" s="161" t="str">
        <f>IF(B54="","",IF(Penalties!BY51="G",1,""))</f>
        <v/>
      </c>
      <c r="AM55" s="161" t="str">
        <f>IF(B54="","",IF(Penalties!BY51="N",1,""))</f>
        <v/>
      </c>
      <c r="AN55" s="161" t="str">
        <f>IF(B54="","",IF(Penalties!BY51="Z",1,""))</f>
        <v/>
      </c>
    </row>
    <row r="56" spans="1:40">
      <c r="A56" s="1493">
        <f>A54+1</f>
        <v>3</v>
      </c>
      <c r="B56" s="1490" t="str">
        <f>IF(IBRF!H13="","",IBRF!H13)</f>
        <v>138</v>
      </c>
      <c r="C56" s="1488" t="str">
        <f>IF(IBRF!I13="","",IBRF!I13)</f>
        <v>Ivanya Skulz</v>
      </c>
      <c r="D56" s="105" t="s">
        <v>215</v>
      </c>
      <c r="E56" s="162">
        <f>IF($B56="","",COUNTIF(Penalties!$B53:$AC53,E$51))</f>
        <v>1</v>
      </c>
      <c r="F56" s="162">
        <f>IF($B56="","",COUNTIF(Penalties!$B53:$AC53,F$51))</f>
        <v>0</v>
      </c>
      <c r="G56" s="162">
        <f>IF($B56="","",COUNTIF(Penalties!$B53:$AC53,G$51))</f>
        <v>1</v>
      </c>
      <c r="H56" s="162">
        <f>IF($B56="","",COUNTIF(Penalties!$B53:$AC53,H$51))</f>
        <v>0</v>
      </c>
      <c r="I56" s="162">
        <f>IF($B56="","",COUNTIF(Penalties!$B53:$AC53,I$51))</f>
        <v>0</v>
      </c>
      <c r="J56" s="162">
        <f>IF($B56="","",COUNTIF(Penalties!$B53:$AC53,J$51))</f>
        <v>0</v>
      </c>
      <c r="K56" s="162">
        <f>IF($B56="","",COUNTIF(Penalties!$B53:$AC53,K$51))</f>
        <v>0</v>
      </c>
      <c r="L56" s="162">
        <f>IF($B56="","",COUNTIF(Penalties!$B53:$AC53,L$51))</f>
        <v>0</v>
      </c>
      <c r="M56" s="162">
        <f>IF($B56="","",COUNTIF(Penalties!$B53:$AC53,M$51))</f>
        <v>0</v>
      </c>
      <c r="N56" s="162">
        <f>IF($B56="","",COUNTIF(Penalties!$B53:$AC53,N$51))</f>
        <v>0</v>
      </c>
      <c r="O56" s="162">
        <f>IF($B56="","",COUNTIF(Penalties!$B53:$AC53,O$51))</f>
        <v>0</v>
      </c>
      <c r="P56" s="162">
        <f>IF($B56="","",COUNTIF(Penalties!$B53:$AC53,P$51))</f>
        <v>1</v>
      </c>
      <c r="Q56" s="162">
        <f>IF($B56="","",COUNTIF(Penalties!$B53:$AC53,Q$51))</f>
        <v>1</v>
      </c>
      <c r="R56" s="163">
        <f>IF(B56="","",SUM(E56:Q56))</f>
        <v>4</v>
      </c>
      <c r="S56" s="163">
        <f>IF($B56="","",COUNTIF(Penalties!$AE53:$AK53,S$51))</f>
        <v>1</v>
      </c>
      <c r="T56" s="105">
        <f>IF($B56="","",COUNTIF(Penalties!$AE53:$AK53,T$51))</f>
        <v>0</v>
      </c>
      <c r="U56" s="105">
        <f>IF($B56="","",COUNTIF(Penalties!$AE53:$AK53,U$51))</f>
        <v>0</v>
      </c>
      <c r="V56" s="105">
        <f>IF($B56="","",COUNTIF(Penalties!$AE53:$AK53,V$51))</f>
        <v>0</v>
      </c>
      <c r="W56" s="105">
        <f>IF($B56="","",COUNTIF(Penalties!$AE53:$AK53,W$51))</f>
        <v>0</v>
      </c>
      <c r="X56" s="105">
        <f>IF($B56="","",COUNTIF(Penalties!$AE53:$AK53,X$51))</f>
        <v>0</v>
      </c>
      <c r="Y56" s="105">
        <f>IF($B56="","",COUNTIF(Penalties!$AE53:$AK53,Y$51))</f>
        <v>0</v>
      </c>
      <c r="Z56" s="105">
        <f>IF($B56="","",COUNTIF(Penalties!$AE53:$AK53,Z$51))</f>
        <v>0</v>
      </c>
      <c r="AA56" s="105">
        <f>IF($B56="","",COUNTIF(Penalties!$AE53:$AK53,AA$51))</f>
        <v>0</v>
      </c>
      <c r="AB56" s="105">
        <f>IF($B56="","",COUNTIF(Penalties!$AE53:$AK53,AB$51))</f>
        <v>0</v>
      </c>
      <c r="AC56" s="105">
        <f>IF($B56="","",COUNTIF(Penalties!$AE53:$AK53,AC$51))</f>
        <v>1</v>
      </c>
      <c r="AD56" s="105">
        <f>IF($B56="","",COUNTIF(Penalties!$AE53:$AK53,AD$51))</f>
        <v>1</v>
      </c>
      <c r="AE56" s="105">
        <f>IF($B56="","",COUNTIF(Penalties!$AE53:$AK53,AE$51))</f>
        <v>0</v>
      </c>
      <c r="AF56" s="105">
        <f>IF($B56="","",COUNTIF(Penalties!$AE53:$AK53,AF$51))</f>
        <v>0</v>
      </c>
      <c r="AG56" s="105">
        <f>IF($B56="","",COUNTIF(Penalties!$AE53:$AK53,AG$51))</f>
        <v>0</v>
      </c>
      <c r="AH56" s="105">
        <f>IF($B56="","",COUNTIF(Penalties!$AE53:$AK53,AH$51))</f>
        <v>0</v>
      </c>
      <c r="AI56" s="158">
        <f>IF(B56="","",SUM(T56:AH56))</f>
        <v>2</v>
      </c>
      <c r="AJ56" s="159">
        <f>IF(B56="","",SUM(S56,AI56))</f>
        <v>3</v>
      </c>
      <c r="AK56" s="159" t="str">
        <f>IF(B56="","",IF(Penalties!AL53="PM",1,""))</f>
        <v/>
      </c>
      <c r="AL56" s="159" t="str">
        <f>IF(B56="","",IF(Penalties!AL53="G",1,""))</f>
        <v/>
      </c>
      <c r="AM56" s="159" t="str">
        <f>IF(B56="","",IF(Penalties!AL53="N",1,""))</f>
        <v/>
      </c>
      <c r="AN56" s="159" t="str">
        <f>IF(B56="","",IF(Penalties!AL53="Z",1,""))</f>
        <v/>
      </c>
    </row>
    <row r="57" spans="1:40">
      <c r="A57" s="1493"/>
      <c r="B57" s="1490"/>
      <c r="C57" s="1488"/>
      <c r="D57" s="105" t="s">
        <v>218</v>
      </c>
      <c r="E57" s="162">
        <f>IF($B56="","",COUNTIF(Penalties!$AO53:$BP53,E$51))</f>
        <v>0</v>
      </c>
      <c r="F57" s="162">
        <f>IF($B56="","",COUNTIF(Penalties!$AO53:$BP53,F$51))</f>
        <v>0</v>
      </c>
      <c r="G57" s="162">
        <f>IF($B56="","",COUNTIF(Penalties!$AO53:$BP53,G$51))</f>
        <v>0</v>
      </c>
      <c r="H57" s="162">
        <f>IF($B56="","",COUNTIF(Penalties!$AO53:$BP53,H$51))</f>
        <v>0</v>
      </c>
      <c r="I57" s="162">
        <f>IF($B56="","",COUNTIF(Penalties!$AO53:$BP53,I$51))</f>
        <v>0</v>
      </c>
      <c r="J57" s="162">
        <f>IF($B56="","",COUNTIF(Penalties!$AO53:$BP53,J$51))</f>
        <v>0</v>
      </c>
      <c r="K57" s="162">
        <f>IF($B56="","",COUNTIF(Penalties!$AO53:$BP53,K$51))</f>
        <v>0</v>
      </c>
      <c r="L57" s="162">
        <f>IF($B56="","",COUNTIF(Penalties!$AO53:$BP53,L$51))</f>
        <v>0</v>
      </c>
      <c r="M57" s="162">
        <f>IF($B56="","",COUNTIF(Penalties!$AO53:$BP53,M$51))</f>
        <v>0</v>
      </c>
      <c r="N57" s="162">
        <f>IF($B56="","",COUNTIF(Penalties!$AO53:$BP53,N$51))</f>
        <v>0</v>
      </c>
      <c r="O57" s="162">
        <f>IF($B56="","",COUNTIF(Penalties!$AO53:$BP53,O$51))</f>
        <v>0</v>
      </c>
      <c r="P57" s="162">
        <f>IF($B56="","",COUNTIF(Penalties!$AO53:$BP53,P$51))</f>
        <v>2</v>
      </c>
      <c r="Q57" s="162">
        <f>IF($B56="","",COUNTIF(Penalties!$AO53:$BP53,Q$51))</f>
        <v>0</v>
      </c>
      <c r="R57" s="163">
        <f>IF(B56="","",SUM(E57:Q57))</f>
        <v>2</v>
      </c>
      <c r="S57" s="163">
        <f>IF($B56="","",COUNTIF(Penalties!$BR53:$BX53,S$51))</f>
        <v>0</v>
      </c>
      <c r="T57" s="105">
        <f>IF($B56="","",COUNTIF(Penalties!$BR53:$BX53,T$51))</f>
        <v>0</v>
      </c>
      <c r="U57" s="105">
        <f>IF($B56="","",COUNTIF(Penalties!$BR53:$BX53,U$51))</f>
        <v>0</v>
      </c>
      <c r="V57" s="105">
        <f>IF($B56="","",COUNTIF(Penalties!$BR53:$BX53,V$51))</f>
        <v>0</v>
      </c>
      <c r="W57" s="105">
        <f>IF($B56="","",COUNTIF(Penalties!$BR53:$BX53,W$51))</f>
        <v>0</v>
      </c>
      <c r="X57" s="105">
        <f>IF($B56="","",COUNTIF(Penalties!$BR53:$BX53,X$51))</f>
        <v>0</v>
      </c>
      <c r="Y57" s="105">
        <f>IF($B56="","",COUNTIF(Penalties!$BR53:$BX53,Y$51))</f>
        <v>0</v>
      </c>
      <c r="Z57" s="105">
        <f>IF($B56="","",COUNTIF(Penalties!$BR53:$BX53,Z$51))</f>
        <v>0</v>
      </c>
      <c r="AA57" s="105">
        <f>IF($B56="","",COUNTIF(Penalties!$BR53:$BX53,AA$51))</f>
        <v>0</v>
      </c>
      <c r="AB57" s="105">
        <f>IF($B56="","",COUNTIF(Penalties!$BR53:$BX53,AB$51))</f>
        <v>0</v>
      </c>
      <c r="AC57" s="105">
        <f>IF($B56="","",COUNTIF(Penalties!$BR53:$BX53,AC$51))</f>
        <v>0</v>
      </c>
      <c r="AD57" s="105">
        <f>IF($B56="","",COUNTIF(Penalties!$BR53:$BX53,AD$51))</f>
        <v>0</v>
      </c>
      <c r="AE57" s="105">
        <f>IF($B56="","",COUNTIF(Penalties!$BR53:$BX53,AE$51))</f>
        <v>0</v>
      </c>
      <c r="AF57" s="105">
        <f>IF($B56="","",COUNTIF(Penalties!$BR53:$BX53,AF$51))</f>
        <v>0</v>
      </c>
      <c r="AG57" s="105">
        <f>IF($B56="","",COUNTIF(Penalties!$BR53:$BX53,AG$51))</f>
        <v>0</v>
      </c>
      <c r="AH57" s="105">
        <f>IF($B56="","",COUNTIF(Penalties!$BR53:$BX53,AH$51))</f>
        <v>0</v>
      </c>
      <c r="AI57" s="158">
        <f>IF(B56="","",SUM(T57:AH57))</f>
        <v>0</v>
      </c>
      <c r="AJ57" s="159">
        <f>IF(B56="","",SUM(S57,AI57))</f>
        <v>0</v>
      </c>
      <c r="AK57" s="159" t="str">
        <f>IF(B56="","",IF(Penalties!BY53="PM",1,""))</f>
        <v/>
      </c>
      <c r="AL57" s="159" t="str">
        <f>IF(B56="","",IF(Penalties!BY53="G",1,""))</f>
        <v/>
      </c>
      <c r="AM57" s="159" t="str">
        <f>IF(B56="","",IF(Penalties!BY53="N",1,""))</f>
        <v/>
      </c>
      <c r="AN57" s="159" t="str">
        <f>IF(B56="","",IF(Penalties!BY53="Z",1,""))</f>
        <v/>
      </c>
    </row>
    <row r="58" spans="1:40">
      <c r="A58" s="1492">
        <f>A56+1</f>
        <v>4</v>
      </c>
      <c r="B58" s="1491" t="str">
        <f>IF(IBRF!H14="","",IBRF!H14)</f>
        <v>1977</v>
      </c>
      <c r="C58" s="1489" t="str">
        <f>IF(IBRF!I14="","",IBRF!I14)</f>
        <v>Lushiss Stompson</v>
      </c>
      <c r="D58" s="109" t="s">
        <v>215</v>
      </c>
      <c r="E58" s="90">
        <f>IF($B58="","",COUNTIF(Penalties!$B55:$AC55,E$51))</f>
        <v>0</v>
      </c>
      <c r="F58" s="90">
        <f>IF($B58="","",COUNTIF(Penalties!$B55:$AC55,F$51))</f>
        <v>0</v>
      </c>
      <c r="G58" s="90">
        <f>IF($B58="","",COUNTIF(Penalties!$B55:$AC55,G$51))</f>
        <v>0</v>
      </c>
      <c r="H58" s="90">
        <f>IF($B58="","",COUNTIF(Penalties!$B55:$AC55,H$51))</f>
        <v>0</v>
      </c>
      <c r="I58" s="90">
        <f>IF($B58="","",COUNTIF(Penalties!$B55:$AC55,I$51))</f>
        <v>0</v>
      </c>
      <c r="J58" s="90">
        <f>IF($B58="","",COUNTIF(Penalties!$B55:$AC55,J$51))</f>
        <v>0</v>
      </c>
      <c r="K58" s="90">
        <f>IF($B58="","",COUNTIF(Penalties!$B55:$AC55,K$51))</f>
        <v>0</v>
      </c>
      <c r="L58" s="90">
        <f>IF($B58="","",COUNTIF(Penalties!$B55:$AC55,L$51))</f>
        <v>0</v>
      </c>
      <c r="M58" s="90">
        <f>IF($B58="","",COUNTIF(Penalties!$B55:$AC55,M$51))</f>
        <v>0</v>
      </c>
      <c r="N58" s="90">
        <f>IF($B58="","",COUNTIF(Penalties!$B55:$AC55,N$51))</f>
        <v>0</v>
      </c>
      <c r="O58" s="90">
        <f>IF($B58="","",COUNTIF(Penalties!$B55:$AC55,O$51))</f>
        <v>0</v>
      </c>
      <c r="P58" s="90">
        <f>IF($B58="","",COUNTIF(Penalties!$B55:$AC55,P$51))</f>
        <v>1</v>
      </c>
      <c r="Q58" s="90">
        <f>IF($B58="","",COUNTIF(Penalties!$B55:$AC55,Q$51))</f>
        <v>1</v>
      </c>
      <c r="R58" s="91">
        <f>IF(B58="","",SUM(E58:Q58))</f>
        <v>2</v>
      </c>
      <c r="S58" s="91">
        <f>IF($B58="","",COUNTIF(Penalties!$AE55:$AK55,S$51))</f>
        <v>0</v>
      </c>
      <c r="T58" s="109">
        <f>IF($B58="","",COUNTIF(Penalties!$AE55:$AK55,T$51))</f>
        <v>0</v>
      </c>
      <c r="U58" s="109">
        <f>IF($B58="","",COUNTIF(Penalties!$AE55:$AK55,U$51))</f>
        <v>0</v>
      </c>
      <c r="V58" s="109">
        <f>IF($B58="","",COUNTIF(Penalties!$AE55:$AK55,V$51))</f>
        <v>0</v>
      </c>
      <c r="W58" s="109">
        <f>IF($B58="","",COUNTIF(Penalties!$AE55:$AK55,W$51))</f>
        <v>0</v>
      </c>
      <c r="X58" s="109">
        <f>IF($B58="","",COUNTIF(Penalties!$AE55:$AK55,X$51))</f>
        <v>0</v>
      </c>
      <c r="Y58" s="109">
        <f>IF($B58="","",COUNTIF(Penalties!$AE55:$AK55,Y$51))</f>
        <v>0</v>
      </c>
      <c r="Z58" s="109">
        <f>IF($B58="","",COUNTIF(Penalties!$AE55:$AK55,Z$51))</f>
        <v>0</v>
      </c>
      <c r="AA58" s="109">
        <f>IF($B58="","",COUNTIF(Penalties!$AE55:$AK55,AA$51))</f>
        <v>0</v>
      </c>
      <c r="AB58" s="109">
        <f>IF($B58="","",COUNTIF(Penalties!$AE55:$AK55,AB$51))</f>
        <v>0</v>
      </c>
      <c r="AC58" s="109">
        <f>IF($B58="","",COUNTIF(Penalties!$AE55:$AK55,AC$51))</f>
        <v>0</v>
      </c>
      <c r="AD58" s="109">
        <f>IF($B58="","",COUNTIF(Penalties!$AE55:$AK55,AD$51))</f>
        <v>0</v>
      </c>
      <c r="AE58" s="109">
        <f>IF($B58="","",COUNTIF(Penalties!$AE55:$AK55,AE$51))</f>
        <v>0</v>
      </c>
      <c r="AF58" s="109">
        <f>IF($B58="","",COUNTIF(Penalties!$AE55:$AK55,AF$51))</f>
        <v>1</v>
      </c>
      <c r="AG58" s="109">
        <f>IF($B58="","",COUNTIF(Penalties!$AE55:$AK55,AG$51))</f>
        <v>0</v>
      </c>
      <c r="AH58" s="109">
        <f>IF($B58="","",COUNTIF(Penalties!$AE55:$AK55,AH$51))</f>
        <v>0</v>
      </c>
      <c r="AI58" s="160">
        <f>IF(B58="","",SUM(T58:AH58))</f>
        <v>1</v>
      </c>
      <c r="AJ58" s="161">
        <f>IF(B58="","",SUM(S58,AI58))</f>
        <v>1</v>
      </c>
      <c r="AK58" s="161" t="str">
        <f>IF(B58="","",IF(Penalties!AL55="PM",1,""))</f>
        <v/>
      </c>
      <c r="AL58" s="161" t="str">
        <f>IF(B58="","",IF(Penalties!AL55="G",1,""))</f>
        <v/>
      </c>
      <c r="AM58" s="161" t="str">
        <f>IF(B58="","",IF(Penalties!AL55="N",1,""))</f>
        <v/>
      </c>
      <c r="AN58" s="161" t="str">
        <f>IF(B58="","",IF(Penalties!AL55="Z",1,""))</f>
        <v/>
      </c>
    </row>
    <row r="59" spans="1:40">
      <c r="A59" s="1492"/>
      <c r="B59" s="1491"/>
      <c r="C59" s="1489"/>
      <c r="D59" s="109" t="s">
        <v>218</v>
      </c>
      <c r="E59" s="90">
        <f>IF($B58="","",COUNTIF(Penalties!$AO55:$BP55,E$51))</f>
        <v>0</v>
      </c>
      <c r="F59" s="90">
        <f>IF($B58="","",COUNTIF(Penalties!$AO55:$BP55,F$51))</f>
        <v>0</v>
      </c>
      <c r="G59" s="90">
        <f>IF($B58="","",COUNTIF(Penalties!$AO55:$BP55,G$51))</f>
        <v>0</v>
      </c>
      <c r="H59" s="90">
        <f>IF($B58="","",COUNTIF(Penalties!$AO55:$BP55,H$51))</f>
        <v>0</v>
      </c>
      <c r="I59" s="90">
        <f>IF($B58="","",COUNTIF(Penalties!$AO55:$BP55,I$51))</f>
        <v>0</v>
      </c>
      <c r="J59" s="90">
        <f>IF($B58="","",COUNTIF(Penalties!$AO55:$BP55,J$51))</f>
        <v>0</v>
      </c>
      <c r="K59" s="90">
        <f>IF($B58="","",COUNTIF(Penalties!$AO55:$BP55,K$51))</f>
        <v>0</v>
      </c>
      <c r="L59" s="90">
        <f>IF($B58="","",COUNTIF(Penalties!$AO55:$BP55,L$51))</f>
        <v>1</v>
      </c>
      <c r="M59" s="90">
        <f>IF($B58="","",COUNTIF(Penalties!$AO55:$BP55,M$51))</f>
        <v>0</v>
      </c>
      <c r="N59" s="90">
        <f>IF($B58="","",COUNTIF(Penalties!$AO55:$BP55,N$51))</f>
        <v>0</v>
      </c>
      <c r="O59" s="90">
        <f>IF($B58="","",COUNTIF(Penalties!$AO55:$BP55,O$51))</f>
        <v>0</v>
      </c>
      <c r="P59" s="90">
        <f>IF($B58="","",COUNTIF(Penalties!$AO55:$BP55,P$51))</f>
        <v>0</v>
      </c>
      <c r="Q59" s="90">
        <f>IF($B58="","",COUNTIF(Penalties!$AO55:$BP55,Q$51))</f>
        <v>0</v>
      </c>
      <c r="R59" s="91">
        <f>IF(B58="","",SUM(E59:Q59))</f>
        <v>1</v>
      </c>
      <c r="S59" s="91">
        <f>IF($B58="","",COUNTIF(Penalties!$BR55:$BX55,S$51))</f>
        <v>0</v>
      </c>
      <c r="T59" s="109">
        <f>IF($B58="","",COUNTIF(Penalties!$BR55:$BX55,T$51))</f>
        <v>0</v>
      </c>
      <c r="U59" s="109">
        <f>IF($B58="","",COUNTIF(Penalties!$BR55:$BX55,U$51))</f>
        <v>0</v>
      </c>
      <c r="V59" s="109">
        <f>IF($B58="","",COUNTIF(Penalties!$BR55:$BX55,V$51))</f>
        <v>0</v>
      </c>
      <c r="W59" s="109">
        <f>IF($B58="","",COUNTIF(Penalties!$BR55:$BX55,W$51))</f>
        <v>0</v>
      </c>
      <c r="X59" s="109">
        <f>IF($B58="","",COUNTIF(Penalties!$BR55:$BX55,X$51))</f>
        <v>0</v>
      </c>
      <c r="Y59" s="109">
        <f>IF($B58="","",COUNTIF(Penalties!$BR55:$BX55,Y$51))</f>
        <v>0</v>
      </c>
      <c r="Z59" s="109">
        <f>IF($B58="","",COUNTIF(Penalties!$BR55:$BX55,Z$51))</f>
        <v>0</v>
      </c>
      <c r="AA59" s="109">
        <f>IF($B58="","",COUNTIF(Penalties!$BR55:$BX55,AA$51))</f>
        <v>0</v>
      </c>
      <c r="AB59" s="109">
        <f>IF($B58="","",COUNTIF(Penalties!$BR55:$BX55,AB$51))</f>
        <v>0</v>
      </c>
      <c r="AC59" s="109">
        <f>IF($B58="","",COUNTIF(Penalties!$BR55:$BX55,AC$51))</f>
        <v>0</v>
      </c>
      <c r="AD59" s="109">
        <f>IF($B58="","",COUNTIF(Penalties!$BR55:$BX55,AD$51))</f>
        <v>0</v>
      </c>
      <c r="AE59" s="109">
        <f>IF($B58="","",COUNTIF(Penalties!$BR55:$BX55,AE$51))</f>
        <v>0</v>
      </c>
      <c r="AF59" s="109">
        <f>IF($B58="","",COUNTIF(Penalties!$BR55:$BX55,AF$51))</f>
        <v>0</v>
      </c>
      <c r="AG59" s="109">
        <f>IF($B58="","",COUNTIF(Penalties!$BR55:$BX55,AG$51))</f>
        <v>0</v>
      </c>
      <c r="AH59" s="109">
        <f>IF($B58="","",COUNTIF(Penalties!$BR55:$BX55,AH$51))</f>
        <v>0</v>
      </c>
      <c r="AI59" s="160">
        <f>IF(B58="","",SUM(T59:AH59))</f>
        <v>0</v>
      </c>
      <c r="AJ59" s="161">
        <f>IF(B58="","",SUM(S59,AI59))</f>
        <v>0</v>
      </c>
      <c r="AK59" s="161" t="str">
        <f>IF(B58="","",IF(Penalties!BY55="PM",1,""))</f>
        <v/>
      </c>
      <c r="AL59" s="161" t="str">
        <f>IF(B58="","",IF(Penalties!BY55="G",1,""))</f>
        <v/>
      </c>
      <c r="AM59" s="161" t="str">
        <f>IF(B58="","",IF(Penalties!BY55="N",1,""))</f>
        <v/>
      </c>
      <c r="AN59" s="161" t="str">
        <f>IF(B58="","",IF(Penalties!BY55="Z",1,""))</f>
        <v/>
      </c>
    </row>
    <row r="60" spans="1:40">
      <c r="A60" s="1493">
        <f>A58+1</f>
        <v>5</v>
      </c>
      <c r="B60" s="1490" t="str">
        <f>IF(IBRF!H15="","",IBRF!H15)</f>
        <v>2</v>
      </c>
      <c r="C60" s="1488" t="str">
        <f>IF(IBRF!I15="","",IBRF!I15)</f>
        <v>Honey Sickley</v>
      </c>
      <c r="D60" s="105" t="s">
        <v>215</v>
      </c>
      <c r="E60" s="162">
        <f>IF($B60="","",COUNTIF(Penalties!$B57:$AC57,E$51))</f>
        <v>0</v>
      </c>
      <c r="F60" s="162">
        <f>IF($B60="","",COUNTIF(Penalties!$B57:$AC57,F$51))</f>
        <v>0</v>
      </c>
      <c r="G60" s="162">
        <f>IF($B60="","",COUNTIF(Penalties!$B57:$AC57,G$51))</f>
        <v>0</v>
      </c>
      <c r="H60" s="162">
        <f>IF($B60="","",COUNTIF(Penalties!$B57:$AC57,H$51))</f>
        <v>0</v>
      </c>
      <c r="I60" s="162">
        <f>IF($B60="","",COUNTIF(Penalties!$B57:$AC57,I$51))</f>
        <v>0</v>
      </c>
      <c r="J60" s="162">
        <f>IF($B60="","",COUNTIF(Penalties!$B57:$AC57,J$51))</f>
        <v>0</v>
      </c>
      <c r="K60" s="162">
        <f>IF($B60="","",COUNTIF(Penalties!$B57:$AC57,K$51))</f>
        <v>0</v>
      </c>
      <c r="L60" s="162">
        <f>IF($B60="","",COUNTIF(Penalties!$B57:$AC57,L$51))</f>
        <v>0</v>
      </c>
      <c r="M60" s="162">
        <f>IF($B60="","",COUNTIF(Penalties!$B57:$AC57,M$51))</f>
        <v>0</v>
      </c>
      <c r="N60" s="162">
        <f>IF($B60="","",COUNTIF(Penalties!$B57:$AC57,N$51))</f>
        <v>0</v>
      </c>
      <c r="O60" s="162">
        <f>IF($B60="","",COUNTIF(Penalties!$B57:$AC57,O$51))</f>
        <v>0</v>
      </c>
      <c r="P60" s="162">
        <f>IF($B60="","",COUNTIF(Penalties!$B57:$AC57,P$51))</f>
        <v>0</v>
      </c>
      <c r="Q60" s="162">
        <f>IF($B60="","",COUNTIF(Penalties!$B57:$AC57,Q$51))</f>
        <v>0</v>
      </c>
      <c r="R60" s="163">
        <f>IF(B60="","",SUM(E60:Q60))</f>
        <v>0</v>
      </c>
      <c r="S60" s="163">
        <f>IF($B60="","",COUNTIF(Penalties!$AE57:$AK57,S$51))</f>
        <v>0</v>
      </c>
      <c r="T60" s="105">
        <f>IF($B60="","",COUNTIF(Penalties!$AE57:$AK57,T$51))</f>
        <v>0</v>
      </c>
      <c r="U60" s="105">
        <f>IF($B60="","",COUNTIF(Penalties!$AE57:$AK57,U$51))</f>
        <v>0</v>
      </c>
      <c r="V60" s="105">
        <f>IF($B60="","",COUNTIF(Penalties!$AE57:$AK57,V$51))</f>
        <v>0</v>
      </c>
      <c r="W60" s="105">
        <f>IF($B60="","",COUNTIF(Penalties!$AE57:$AK57,W$51))</f>
        <v>0</v>
      </c>
      <c r="X60" s="105">
        <f>IF($B60="","",COUNTIF(Penalties!$AE57:$AK57,X$51))</f>
        <v>0</v>
      </c>
      <c r="Y60" s="105">
        <f>IF($B60="","",COUNTIF(Penalties!$AE57:$AK57,Y$51))</f>
        <v>0</v>
      </c>
      <c r="Z60" s="105">
        <f>IF($B60="","",COUNTIF(Penalties!$AE57:$AK57,Z$51))</f>
        <v>0</v>
      </c>
      <c r="AA60" s="105">
        <f>IF($B60="","",COUNTIF(Penalties!$AE57:$AK57,AA$51))</f>
        <v>0</v>
      </c>
      <c r="AB60" s="105">
        <f>IF($B60="","",COUNTIF(Penalties!$AE57:$AK57,AB$51))</f>
        <v>0</v>
      </c>
      <c r="AC60" s="105">
        <f>IF($B60="","",COUNTIF(Penalties!$AE57:$AK57,AC$51))</f>
        <v>1</v>
      </c>
      <c r="AD60" s="105">
        <f>IF($B60="","",COUNTIF(Penalties!$AE57:$AK57,AD$51))</f>
        <v>0</v>
      </c>
      <c r="AE60" s="105">
        <f>IF($B60="","",COUNTIF(Penalties!$AE57:$AK57,AE$51))</f>
        <v>0</v>
      </c>
      <c r="AF60" s="105">
        <f>IF($B60="","",COUNTIF(Penalties!$AE57:$AK57,AF$51))</f>
        <v>0</v>
      </c>
      <c r="AG60" s="105">
        <f>IF($B60="","",COUNTIF(Penalties!$AE57:$AK57,AG$51))</f>
        <v>0</v>
      </c>
      <c r="AH60" s="105">
        <f>IF($B60="","",COUNTIF(Penalties!$AE57:$AK57,AH$51))</f>
        <v>0</v>
      </c>
      <c r="AI60" s="158">
        <f>IF(B60="","",SUM(T60:AH60))</f>
        <v>1</v>
      </c>
      <c r="AJ60" s="159">
        <f>IF(B60="","",SUM(S60,AI60))</f>
        <v>1</v>
      </c>
      <c r="AK60" s="159" t="str">
        <f>IF(B60="","",IF(Penalties!AL57="PM",1,""))</f>
        <v/>
      </c>
      <c r="AL60" s="159" t="str">
        <f>IF(B60="","",IF(Penalties!AL57="G",1,""))</f>
        <v/>
      </c>
      <c r="AM60" s="159" t="str">
        <f>IF(B60="","",IF(Penalties!AL57="N",1,""))</f>
        <v/>
      </c>
      <c r="AN60" s="159" t="str">
        <f>IF(B60="","",IF(Penalties!AL57="Z",1,""))</f>
        <v/>
      </c>
    </row>
    <row r="61" spans="1:40">
      <c r="A61" s="1493"/>
      <c r="B61" s="1490"/>
      <c r="C61" s="1488"/>
      <c r="D61" s="105" t="s">
        <v>218</v>
      </c>
      <c r="E61" s="162">
        <f>IF($B60="","",COUNTIF(Penalties!$AO57:$BP57,E$51))</f>
        <v>0</v>
      </c>
      <c r="F61" s="162">
        <f>IF($B60="","",COUNTIF(Penalties!$AO57:$BP57,F$51))</f>
        <v>0</v>
      </c>
      <c r="G61" s="162">
        <f>IF($B60="","",COUNTIF(Penalties!$AO57:$BP57,G$51))</f>
        <v>0</v>
      </c>
      <c r="H61" s="162">
        <f>IF($B60="","",COUNTIF(Penalties!$AO57:$BP57,H$51))</f>
        <v>1</v>
      </c>
      <c r="I61" s="162">
        <f>IF($B60="","",COUNTIF(Penalties!$AO57:$BP57,I$51))</f>
        <v>0</v>
      </c>
      <c r="J61" s="162">
        <f>IF($B60="","",COUNTIF(Penalties!$AO57:$BP57,J$51))</f>
        <v>0</v>
      </c>
      <c r="K61" s="162">
        <f>IF($B60="","",COUNTIF(Penalties!$AO57:$BP57,K$51))</f>
        <v>0</v>
      </c>
      <c r="L61" s="162">
        <f>IF($B60="","",COUNTIF(Penalties!$AO57:$BP57,L$51))</f>
        <v>0</v>
      </c>
      <c r="M61" s="162">
        <f>IF($B60="","",COUNTIF(Penalties!$AO57:$BP57,M$51))</f>
        <v>0</v>
      </c>
      <c r="N61" s="162">
        <f>IF($B60="","",COUNTIF(Penalties!$AO57:$BP57,N$51))</f>
        <v>0</v>
      </c>
      <c r="O61" s="162">
        <f>IF($B60="","",COUNTIF(Penalties!$AO57:$BP57,O$51))</f>
        <v>0</v>
      </c>
      <c r="P61" s="162">
        <f>IF($B60="","",COUNTIF(Penalties!$AO57:$BP57,P$51))</f>
        <v>1</v>
      </c>
      <c r="Q61" s="162">
        <f>IF($B60="","",COUNTIF(Penalties!$AO57:$BP57,Q$51))</f>
        <v>0</v>
      </c>
      <c r="R61" s="163">
        <f>IF(B60="","",SUM(E61:Q61))</f>
        <v>2</v>
      </c>
      <c r="S61" s="163">
        <f>IF($B60="","",COUNTIF(Penalties!$BR57:$BX57,S$51))</f>
        <v>0</v>
      </c>
      <c r="T61" s="105">
        <f>IF($B60="","",COUNTIF(Penalties!$BR57:$BX57,T$51))</f>
        <v>0</v>
      </c>
      <c r="U61" s="105">
        <f>IF($B60="","",COUNTIF(Penalties!$BR57:$BX57,U$51))</f>
        <v>0</v>
      </c>
      <c r="V61" s="105">
        <f>IF($B60="","",COUNTIF(Penalties!$BR57:$BX57,V$51))</f>
        <v>0</v>
      </c>
      <c r="W61" s="105">
        <f>IF($B60="","",COUNTIF(Penalties!$BR57:$BX57,W$51))</f>
        <v>0</v>
      </c>
      <c r="X61" s="105">
        <f>IF($B60="","",COUNTIF(Penalties!$BR57:$BX57,X$51))</f>
        <v>0</v>
      </c>
      <c r="Y61" s="105">
        <f>IF($B60="","",COUNTIF(Penalties!$BR57:$BX57,Y$51))</f>
        <v>0</v>
      </c>
      <c r="Z61" s="105">
        <f>IF($B60="","",COUNTIF(Penalties!$BR57:$BX57,Z$51))</f>
        <v>0</v>
      </c>
      <c r="AA61" s="105">
        <f>IF($B60="","",COUNTIF(Penalties!$BR57:$BX57,AA$51))</f>
        <v>0</v>
      </c>
      <c r="AB61" s="105">
        <f>IF($B60="","",COUNTIF(Penalties!$BR57:$BX57,AB$51))</f>
        <v>0</v>
      </c>
      <c r="AC61" s="105">
        <f>IF($B60="","",COUNTIF(Penalties!$BR57:$BX57,AC$51))</f>
        <v>0</v>
      </c>
      <c r="AD61" s="105">
        <f>IF($B60="","",COUNTIF(Penalties!$BR57:$BX57,AD$51))</f>
        <v>0</v>
      </c>
      <c r="AE61" s="105">
        <f>IF($B60="","",COUNTIF(Penalties!$BR57:$BX57,AE$51))</f>
        <v>0</v>
      </c>
      <c r="AF61" s="105">
        <f>IF($B60="","",COUNTIF(Penalties!$BR57:$BX57,AF$51))</f>
        <v>0</v>
      </c>
      <c r="AG61" s="105">
        <f>IF($B60="","",COUNTIF(Penalties!$BR57:$BX57,AG$51))</f>
        <v>0</v>
      </c>
      <c r="AH61" s="105">
        <f>IF($B60="","",COUNTIF(Penalties!$BR57:$BX57,AH$51))</f>
        <v>0</v>
      </c>
      <c r="AI61" s="158">
        <f>IF(B60="","",SUM(T61:AH61))</f>
        <v>0</v>
      </c>
      <c r="AJ61" s="159">
        <f>IF(B60="","",SUM(S61,AI61))</f>
        <v>0</v>
      </c>
      <c r="AK61" s="159" t="str">
        <f>IF(B60="","",IF(Penalties!BY57="PM",1,""))</f>
        <v/>
      </c>
      <c r="AL61" s="159" t="str">
        <f>IF(B60="","",IF(Penalties!BY57="G",1,""))</f>
        <v/>
      </c>
      <c r="AM61" s="159" t="str">
        <f>IF(B60="","",IF(Penalties!BY57="N",1,""))</f>
        <v/>
      </c>
      <c r="AN61" s="159" t="str">
        <f>IF(B60="","",IF(Penalties!BY57="Z",1,""))</f>
        <v/>
      </c>
    </row>
    <row r="62" spans="1:40">
      <c r="A62" s="1492">
        <f>A60+1</f>
        <v>6</v>
      </c>
      <c r="B62" s="1491" t="str">
        <f>IF(IBRF!H16="","",IBRF!H16)</f>
        <v>21</v>
      </c>
      <c r="C62" s="1489" t="str">
        <f>IF(IBRF!I16="","",IBRF!I16)</f>
        <v>Corona SlamHer</v>
      </c>
      <c r="D62" s="109" t="s">
        <v>215</v>
      </c>
      <c r="E62" s="90">
        <f>IF($B62="","",COUNTIF(Penalties!$B59:$AC59,E$51))</f>
        <v>2</v>
      </c>
      <c r="F62" s="90">
        <f>IF($B62="","",COUNTIF(Penalties!$B59:$AC59,F$51))</f>
        <v>0</v>
      </c>
      <c r="G62" s="90">
        <f>IF($B62="","",COUNTIF(Penalties!$B59:$AC59,G$51))</f>
        <v>0</v>
      </c>
      <c r="H62" s="90">
        <f>IF($B62="","",COUNTIF(Penalties!$B59:$AC59,H$51))</f>
        <v>0</v>
      </c>
      <c r="I62" s="90">
        <f>IF($B62="","",COUNTIF(Penalties!$B59:$AC59,I$51))</f>
        <v>1</v>
      </c>
      <c r="J62" s="90">
        <f>IF($B62="","",COUNTIF(Penalties!$B59:$AC59,J$51))</f>
        <v>0</v>
      </c>
      <c r="K62" s="90">
        <f>IF($B62="","",COUNTIF(Penalties!$B59:$AC59,K$51))</f>
        <v>0</v>
      </c>
      <c r="L62" s="90">
        <f>IF($B62="","",COUNTIF(Penalties!$B59:$AC59,L$51))</f>
        <v>0</v>
      </c>
      <c r="M62" s="90">
        <f>IF($B62="","",COUNTIF(Penalties!$B59:$AC59,M$51))</f>
        <v>0</v>
      </c>
      <c r="N62" s="90">
        <f>IF($B62="","",COUNTIF(Penalties!$B59:$AC59,N$51))</f>
        <v>0</v>
      </c>
      <c r="O62" s="90">
        <f>IF($B62="","",COUNTIF(Penalties!$B59:$AC59,O$51))</f>
        <v>0</v>
      </c>
      <c r="P62" s="90">
        <f>IF($B62="","",COUNTIF(Penalties!$B59:$AC59,P$51))</f>
        <v>1</v>
      </c>
      <c r="Q62" s="90">
        <f>IF($B62="","",COUNTIF(Penalties!$B59:$AC59,Q$51))</f>
        <v>1</v>
      </c>
      <c r="R62" s="91">
        <f>IF(B62="","",SUM(E62:Q62))</f>
        <v>5</v>
      </c>
      <c r="S62" s="91">
        <f>IF($B62="","",COUNTIF(Penalties!$AE59:$AK59,S$51))</f>
        <v>1</v>
      </c>
      <c r="T62" s="109">
        <f>IF($B62="","",COUNTIF(Penalties!$AE59:$AK59,T$51))</f>
        <v>0</v>
      </c>
      <c r="U62" s="109">
        <f>IF($B62="","",COUNTIF(Penalties!$AE59:$AK59,U$51))</f>
        <v>0</v>
      </c>
      <c r="V62" s="109">
        <f>IF($B62="","",COUNTIF(Penalties!$AE59:$AK59,V$51))</f>
        <v>0</v>
      </c>
      <c r="W62" s="109">
        <f>IF($B62="","",COUNTIF(Penalties!$AE59:$AK59,W$51))</f>
        <v>0</v>
      </c>
      <c r="X62" s="109">
        <f>IF($B62="","",COUNTIF(Penalties!$AE59:$AK59,X$51))</f>
        <v>0</v>
      </c>
      <c r="Y62" s="109">
        <f>IF($B62="","",COUNTIF(Penalties!$AE59:$AK59,Y$51))</f>
        <v>0</v>
      </c>
      <c r="Z62" s="109">
        <f>IF($B62="","",COUNTIF(Penalties!$AE59:$AK59,Z$51))</f>
        <v>0</v>
      </c>
      <c r="AA62" s="109">
        <f>IF($B62="","",COUNTIF(Penalties!$AE59:$AK59,AA$51))</f>
        <v>0</v>
      </c>
      <c r="AB62" s="109">
        <f>IF($B62="","",COUNTIF(Penalties!$AE59:$AK59,AB$51))</f>
        <v>0</v>
      </c>
      <c r="AC62" s="109">
        <f>IF($B62="","",COUNTIF(Penalties!$AE59:$AK59,AC$51))</f>
        <v>0</v>
      </c>
      <c r="AD62" s="109">
        <f>IF($B62="","",COUNTIF(Penalties!$AE59:$AK59,AD$51))</f>
        <v>0</v>
      </c>
      <c r="AE62" s="109">
        <f>IF($B62="","",COUNTIF(Penalties!$AE59:$AK59,AE$51))</f>
        <v>0</v>
      </c>
      <c r="AF62" s="109">
        <f>IF($B62="","",COUNTIF(Penalties!$AE59:$AK59,AF$51))</f>
        <v>0</v>
      </c>
      <c r="AG62" s="109">
        <f>IF($B62="","",COUNTIF(Penalties!$AE59:$AK59,AG$51))</f>
        <v>0</v>
      </c>
      <c r="AH62" s="109">
        <f>IF($B62="","",COUNTIF(Penalties!$AE59:$AK59,AH$51))</f>
        <v>0</v>
      </c>
      <c r="AI62" s="160">
        <f>IF(B62="","",SUM(T62:AH62))</f>
        <v>0</v>
      </c>
      <c r="AJ62" s="161">
        <f>IF(B62="","",SUM(S62,AI62))</f>
        <v>1</v>
      </c>
      <c r="AK62" s="161" t="str">
        <f>IF(B62="","",IF(Penalties!AL59="PM",1,""))</f>
        <v/>
      </c>
      <c r="AL62" s="161" t="str">
        <f>IF(B62="","",IF(Penalties!AL59="G",1,""))</f>
        <v/>
      </c>
      <c r="AM62" s="161" t="str">
        <f>IF(B62="","",IF(Penalties!AL59="N",1,""))</f>
        <v/>
      </c>
      <c r="AN62" s="161" t="str">
        <f>IF(B62="","",IF(Penalties!AL59="Z",1,""))</f>
        <v/>
      </c>
    </row>
    <row r="63" spans="1:40">
      <c r="A63" s="1492"/>
      <c r="B63" s="1491"/>
      <c r="C63" s="1489"/>
      <c r="D63" s="109" t="s">
        <v>218</v>
      </c>
      <c r="E63" s="90">
        <f>IF($B62="","",COUNTIF(Penalties!$AO59:$BP59,E$51))</f>
        <v>1</v>
      </c>
      <c r="F63" s="90">
        <f>IF($B62="","",COUNTIF(Penalties!$AO59:$BP59,F$51))</f>
        <v>0</v>
      </c>
      <c r="G63" s="90">
        <f>IF($B62="","",COUNTIF(Penalties!$AO59:$BP59,G$51))</f>
        <v>0</v>
      </c>
      <c r="H63" s="90">
        <f>IF($B62="","",COUNTIF(Penalties!$AO59:$BP59,H$51))</f>
        <v>0</v>
      </c>
      <c r="I63" s="90">
        <f>IF($B62="","",COUNTIF(Penalties!$AO59:$BP59,I$51))</f>
        <v>0</v>
      </c>
      <c r="J63" s="90">
        <f>IF($B62="","",COUNTIF(Penalties!$AO59:$BP59,J$51))</f>
        <v>0</v>
      </c>
      <c r="K63" s="90">
        <f>IF($B62="","",COUNTIF(Penalties!$AO59:$BP59,K$51))</f>
        <v>0</v>
      </c>
      <c r="L63" s="90">
        <f>IF($B62="","",COUNTIF(Penalties!$AO59:$BP59,L$51))</f>
        <v>1</v>
      </c>
      <c r="M63" s="90">
        <f>IF($B62="","",COUNTIF(Penalties!$AO59:$BP59,M$51))</f>
        <v>0</v>
      </c>
      <c r="N63" s="90">
        <f>IF($B62="","",COUNTIF(Penalties!$AO59:$BP59,N$51))</f>
        <v>0</v>
      </c>
      <c r="O63" s="90">
        <f>IF($B62="","",COUNTIF(Penalties!$AO59:$BP59,O$51))</f>
        <v>0</v>
      </c>
      <c r="P63" s="90">
        <f>IF($B62="","",COUNTIF(Penalties!$AO59:$BP59,P$51))</f>
        <v>0</v>
      </c>
      <c r="Q63" s="90">
        <f>IF($B62="","",COUNTIF(Penalties!$AO59:$BP59,Q$51))</f>
        <v>0</v>
      </c>
      <c r="R63" s="91">
        <f>IF(B62="","",SUM(E63:Q63))</f>
        <v>2</v>
      </c>
      <c r="S63" s="91">
        <f>IF($B62="","",COUNTIF(Penalties!$BR59:$BX59,S$51))</f>
        <v>0</v>
      </c>
      <c r="T63" s="109">
        <f>IF($B62="","",COUNTIF(Penalties!$BR59:$BX59,T$51))</f>
        <v>1</v>
      </c>
      <c r="U63" s="109">
        <f>IF($B62="","",COUNTIF(Penalties!$BR59:$BX59,U$51))</f>
        <v>0</v>
      </c>
      <c r="V63" s="109">
        <f>IF($B62="","",COUNTIF(Penalties!$BR59:$BX59,V$51))</f>
        <v>0</v>
      </c>
      <c r="W63" s="109">
        <f>IF($B62="","",COUNTIF(Penalties!$BR59:$BX59,W$51))</f>
        <v>0</v>
      </c>
      <c r="X63" s="109">
        <f>IF($B62="","",COUNTIF(Penalties!$BR59:$BX59,X$51))</f>
        <v>0</v>
      </c>
      <c r="Y63" s="109">
        <f>IF($B62="","",COUNTIF(Penalties!$BR59:$BX59,Y$51))</f>
        <v>0</v>
      </c>
      <c r="Z63" s="109">
        <f>IF($B62="","",COUNTIF(Penalties!$BR59:$BX59,Z$51))</f>
        <v>0</v>
      </c>
      <c r="AA63" s="109">
        <f>IF($B62="","",COUNTIF(Penalties!$BR59:$BX59,AA$51))</f>
        <v>0</v>
      </c>
      <c r="AB63" s="109">
        <f>IF($B62="","",COUNTIF(Penalties!$BR59:$BX59,AB$51))</f>
        <v>0</v>
      </c>
      <c r="AC63" s="109">
        <f>IF($B62="","",COUNTIF(Penalties!$BR59:$BX59,AC$51))</f>
        <v>0</v>
      </c>
      <c r="AD63" s="109">
        <f>IF($B62="","",COUNTIF(Penalties!$BR59:$BX59,AD$51))</f>
        <v>0</v>
      </c>
      <c r="AE63" s="109">
        <f>IF($B62="","",COUNTIF(Penalties!$BR59:$BX59,AE$51))</f>
        <v>0</v>
      </c>
      <c r="AF63" s="109">
        <f>IF($B62="","",COUNTIF(Penalties!$BR59:$BX59,AF$51))</f>
        <v>0</v>
      </c>
      <c r="AG63" s="109">
        <f>IF($B62="","",COUNTIF(Penalties!$BR59:$BX59,AG$51))</f>
        <v>0</v>
      </c>
      <c r="AH63" s="109">
        <f>IF($B62="","",COUNTIF(Penalties!$BR59:$BX59,AH$51))</f>
        <v>0</v>
      </c>
      <c r="AI63" s="160">
        <f>IF(B62="","",SUM(T63:AH63))</f>
        <v>1</v>
      </c>
      <c r="AJ63" s="161">
        <f>IF(B62="","",SUM(S63,AI63))</f>
        <v>1</v>
      </c>
      <c r="AK63" s="161" t="str">
        <f>IF(B62="","",IF(Penalties!BY59="PM",1,""))</f>
        <v/>
      </c>
      <c r="AL63" s="161" t="str">
        <f>IF(B62="","",IF(Penalties!BY59="G",1,""))</f>
        <v/>
      </c>
      <c r="AM63" s="161" t="str">
        <f>IF(B62="","",IF(Penalties!BY59="N",1,""))</f>
        <v/>
      </c>
      <c r="AN63" s="161" t="str">
        <f>IF(B62="","",IF(Penalties!BY59="Z",1,""))</f>
        <v/>
      </c>
    </row>
    <row r="64" spans="1:40">
      <c r="A64" s="1493">
        <f>A62+1</f>
        <v>7</v>
      </c>
      <c r="B64" s="1490" t="str">
        <f>IF(IBRF!H17="","",IBRF!H17)</f>
        <v>25</v>
      </c>
      <c r="C64" s="1488" t="str">
        <f>IF(IBRF!I17="","",IBRF!I17)</f>
        <v>Golden Delicious</v>
      </c>
      <c r="D64" s="105" t="s">
        <v>215</v>
      </c>
      <c r="E64" s="162">
        <f>IF($B64="","",COUNTIF(Penalties!$B61:$AC61,E$51))</f>
        <v>0</v>
      </c>
      <c r="F64" s="162">
        <f>IF($B64="","",COUNTIF(Penalties!$B61:$AC61,F$51))</f>
        <v>0</v>
      </c>
      <c r="G64" s="162">
        <f>IF($B64="","",COUNTIF(Penalties!$B61:$AC61,G$51))</f>
        <v>0</v>
      </c>
      <c r="H64" s="162">
        <f>IF($B64="","",COUNTIF(Penalties!$B61:$AC61,H$51))</f>
        <v>0</v>
      </c>
      <c r="I64" s="162">
        <f>IF($B64="","",COUNTIF(Penalties!$B61:$AC61,I$51))</f>
        <v>0</v>
      </c>
      <c r="J64" s="162">
        <f>IF($B64="","",COUNTIF(Penalties!$B61:$AC61,J$51))</f>
        <v>0</v>
      </c>
      <c r="K64" s="162">
        <f>IF($B64="","",COUNTIF(Penalties!$B61:$AC61,K$51))</f>
        <v>0</v>
      </c>
      <c r="L64" s="162">
        <f>IF($B64="","",COUNTIF(Penalties!$B61:$AC61,L$51))</f>
        <v>0</v>
      </c>
      <c r="M64" s="162">
        <f>IF($B64="","",COUNTIF(Penalties!$B61:$AC61,M$51))</f>
        <v>0</v>
      </c>
      <c r="N64" s="162">
        <f>IF($B64="","",COUNTIF(Penalties!$B61:$AC61,N$51))</f>
        <v>1</v>
      </c>
      <c r="O64" s="162">
        <f>IF($B64="","",COUNTIF(Penalties!$B61:$AC61,O$51))</f>
        <v>0</v>
      </c>
      <c r="P64" s="162">
        <f>IF($B64="","",COUNTIF(Penalties!$B61:$AC61,P$51))</f>
        <v>0</v>
      </c>
      <c r="Q64" s="162">
        <f>IF($B64="","",COUNTIF(Penalties!$B61:$AC61,Q$51))</f>
        <v>0</v>
      </c>
      <c r="R64" s="163">
        <f>IF(B64="","",SUM(E64:Q64))</f>
        <v>1</v>
      </c>
      <c r="S64" s="163">
        <f>IF($B64="","",COUNTIF(Penalties!$AE61:$AK61,S$51))</f>
        <v>0</v>
      </c>
      <c r="T64" s="105">
        <f>IF($B64="","",COUNTIF(Penalties!$AE61:$AK61,T$51))</f>
        <v>0</v>
      </c>
      <c r="U64" s="105">
        <f>IF($B64="","",COUNTIF(Penalties!$AE61:$AK61,U$51))</f>
        <v>0</v>
      </c>
      <c r="V64" s="105">
        <f>IF($B64="","",COUNTIF(Penalties!$AE61:$AK61,V$51))</f>
        <v>0</v>
      </c>
      <c r="W64" s="105">
        <f>IF($B64="","",COUNTIF(Penalties!$AE61:$AK61,W$51))</f>
        <v>0</v>
      </c>
      <c r="X64" s="105">
        <f>IF($B64="","",COUNTIF(Penalties!$AE61:$AK61,X$51))</f>
        <v>0</v>
      </c>
      <c r="Y64" s="105">
        <f>IF($B64="","",COUNTIF(Penalties!$AE61:$AK61,Y$51))</f>
        <v>0</v>
      </c>
      <c r="Z64" s="105">
        <f>IF($B64="","",COUNTIF(Penalties!$AE61:$AK61,Z$51))</f>
        <v>0</v>
      </c>
      <c r="AA64" s="105">
        <f>IF($B64="","",COUNTIF(Penalties!$AE61:$AK61,AA$51))</f>
        <v>0</v>
      </c>
      <c r="AB64" s="105">
        <f>IF($B64="","",COUNTIF(Penalties!$AE61:$AK61,AB$51))</f>
        <v>0</v>
      </c>
      <c r="AC64" s="105">
        <f>IF($B64="","",COUNTIF(Penalties!$AE61:$AK61,AC$51))</f>
        <v>1</v>
      </c>
      <c r="AD64" s="105">
        <f>IF($B64="","",COUNTIF(Penalties!$AE61:$AK61,AD$51))</f>
        <v>0</v>
      </c>
      <c r="AE64" s="105">
        <f>IF($B64="","",COUNTIF(Penalties!$AE61:$AK61,AE$51))</f>
        <v>0</v>
      </c>
      <c r="AF64" s="105">
        <f>IF($B64="","",COUNTIF(Penalties!$AE61:$AK61,AF$51))</f>
        <v>0</v>
      </c>
      <c r="AG64" s="105">
        <f>IF($B64="","",COUNTIF(Penalties!$AE61:$AK61,AG$51))</f>
        <v>0</v>
      </c>
      <c r="AH64" s="105">
        <f>IF($B64="","",COUNTIF(Penalties!$AE61:$AK61,AH$51))</f>
        <v>0</v>
      </c>
      <c r="AI64" s="158">
        <f>IF(B64="","",SUM(T64:AH64))</f>
        <v>1</v>
      </c>
      <c r="AJ64" s="159">
        <f>IF(B64="","",SUM(S64,AI64))</f>
        <v>1</v>
      </c>
      <c r="AK64" s="159" t="str">
        <f>IF(B64="","",IF(Penalties!AL61="PM",1,""))</f>
        <v/>
      </c>
      <c r="AL64" s="159" t="str">
        <f>IF(B64="","",IF(Penalties!AL61="G",1,""))</f>
        <v/>
      </c>
      <c r="AM64" s="159" t="str">
        <f>IF(B64="","",IF(Penalties!AL61="N",1,""))</f>
        <v/>
      </c>
      <c r="AN64" s="159" t="str">
        <f>IF(B64="","",IF(Penalties!AL61="Z",1,""))</f>
        <v/>
      </c>
    </row>
    <row r="65" spans="1:40">
      <c r="A65" s="1493"/>
      <c r="B65" s="1490"/>
      <c r="C65" s="1488"/>
      <c r="D65" s="105" t="s">
        <v>218</v>
      </c>
      <c r="E65" s="162">
        <f>IF($B64="","",COUNTIF(Penalties!$AO61:$BP61,E$51))</f>
        <v>0</v>
      </c>
      <c r="F65" s="162">
        <f>IF($B64="","",COUNTIF(Penalties!$AO61:$BP61,F$51))</f>
        <v>0</v>
      </c>
      <c r="G65" s="162">
        <f>IF($B64="","",COUNTIF(Penalties!$AO61:$BP61,G$51))</f>
        <v>0</v>
      </c>
      <c r="H65" s="162">
        <f>IF($B64="","",COUNTIF(Penalties!$AO61:$BP61,H$51))</f>
        <v>0</v>
      </c>
      <c r="I65" s="162">
        <f>IF($B64="","",COUNTIF(Penalties!$AO61:$BP61,I$51))</f>
        <v>0</v>
      </c>
      <c r="J65" s="162">
        <f>IF($B64="","",COUNTIF(Penalties!$AO61:$BP61,J$51))</f>
        <v>0</v>
      </c>
      <c r="K65" s="162">
        <f>IF($B64="","",COUNTIF(Penalties!$AO61:$BP61,K$51))</f>
        <v>0</v>
      </c>
      <c r="L65" s="162">
        <f>IF($B64="","",COUNTIF(Penalties!$AO61:$BP61,L$51))</f>
        <v>0</v>
      </c>
      <c r="M65" s="162">
        <f>IF($B64="","",COUNTIF(Penalties!$AO61:$BP61,M$51))</f>
        <v>0</v>
      </c>
      <c r="N65" s="162">
        <f>IF($B64="","",COUNTIF(Penalties!$AO61:$BP61,N$51))</f>
        <v>0</v>
      </c>
      <c r="O65" s="162">
        <f>IF($B64="","",COUNTIF(Penalties!$AO61:$BP61,O$51))</f>
        <v>0</v>
      </c>
      <c r="P65" s="162">
        <f>IF($B64="","",COUNTIF(Penalties!$AO61:$BP61,P$51))</f>
        <v>0</v>
      </c>
      <c r="Q65" s="162">
        <f>IF($B64="","",COUNTIF(Penalties!$AO61:$BP61,Q$51))</f>
        <v>0</v>
      </c>
      <c r="R65" s="163">
        <f>IF(B64="","",SUM(E65:Q65))</f>
        <v>0</v>
      </c>
      <c r="S65" s="163">
        <f>IF($B64="","",COUNTIF(Penalties!$BR61:$BX61,S$51))</f>
        <v>0</v>
      </c>
      <c r="T65" s="105">
        <f>IF($B64="","",COUNTIF(Penalties!$BR61:$BX61,T$51))</f>
        <v>0</v>
      </c>
      <c r="U65" s="105">
        <f>IF($B64="","",COUNTIF(Penalties!$BR61:$BX61,U$51))</f>
        <v>0</v>
      </c>
      <c r="V65" s="105">
        <f>IF($B64="","",COUNTIF(Penalties!$BR61:$BX61,V$51))</f>
        <v>2</v>
      </c>
      <c r="W65" s="105">
        <f>IF($B64="","",COUNTIF(Penalties!$BR61:$BX61,W$51))</f>
        <v>0</v>
      </c>
      <c r="X65" s="105">
        <f>IF($B64="","",COUNTIF(Penalties!$BR61:$BX61,X$51))</f>
        <v>0</v>
      </c>
      <c r="Y65" s="105">
        <f>IF($B64="","",COUNTIF(Penalties!$BR61:$BX61,Y$51))</f>
        <v>0</v>
      </c>
      <c r="Z65" s="105">
        <f>IF($B64="","",COUNTIF(Penalties!$BR61:$BX61,Z$51))</f>
        <v>0</v>
      </c>
      <c r="AA65" s="105">
        <f>IF($B64="","",COUNTIF(Penalties!$BR61:$BX61,AA$51))</f>
        <v>0</v>
      </c>
      <c r="AB65" s="105">
        <f>IF($B64="","",COUNTIF(Penalties!$BR61:$BX61,AB$51))</f>
        <v>0</v>
      </c>
      <c r="AC65" s="105">
        <f>IF($B64="","",COUNTIF(Penalties!$BR61:$BX61,AC$51))</f>
        <v>0</v>
      </c>
      <c r="AD65" s="105">
        <f>IF($B64="","",COUNTIF(Penalties!$BR61:$BX61,AD$51))</f>
        <v>0</v>
      </c>
      <c r="AE65" s="105">
        <f>IF($B64="","",COUNTIF(Penalties!$BR61:$BX61,AE$51))</f>
        <v>0</v>
      </c>
      <c r="AF65" s="105">
        <f>IF($B64="","",COUNTIF(Penalties!$BR61:$BX61,AF$51))</f>
        <v>0</v>
      </c>
      <c r="AG65" s="105">
        <f>IF($B64="","",COUNTIF(Penalties!$BR61:$BX61,AG$51))</f>
        <v>0</v>
      </c>
      <c r="AH65" s="105">
        <f>IF($B64="","",COUNTIF(Penalties!$BR61:$BX61,AH$51))</f>
        <v>0</v>
      </c>
      <c r="AI65" s="158">
        <f>IF(B64="","",SUM(T65:AH65))</f>
        <v>2</v>
      </c>
      <c r="AJ65" s="159">
        <f>IF(B64="","",SUM(S65,AI65))</f>
        <v>2</v>
      </c>
      <c r="AK65" s="159" t="str">
        <f>IF(B64="","",IF(Penalties!BY61="PM",1,""))</f>
        <v/>
      </c>
      <c r="AL65" s="159" t="str">
        <f>IF(B64="","",IF(Penalties!BY61="G",1,""))</f>
        <v/>
      </c>
      <c r="AM65" s="159" t="str">
        <f>IF(B64="","",IF(Penalties!BY61="N",1,""))</f>
        <v/>
      </c>
      <c r="AN65" s="159" t="str">
        <f>IF(B64="","",IF(Penalties!BY61="Z",1,""))</f>
        <v/>
      </c>
    </row>
    <row r="66" spans="1:40">
      <c r="A66" s="1492">
        <f>A64+1</f>
        <v>8</v>
      </c>
      <c r="B66" s="1491" t="str">
        <f>IF(IBRF!H18="","",IBRF!H18)</f>
        <v>333</v>
      </c>
      <c r="C66" s="1489" t="str">
        <f>IF(IBRF!I18="","",IBRF!I18)</f>
        <v>Trinity Tyrant</v>
      </c>
      <c r="D66" s="109" t="s">
        <v>215</v>
      </c>
      <c r="E66" s="90">
        <f>IF($B66="","",COUNTIF(Penalties!$B63:$AC63,E$51))</f>
        <v>0</v>
      </c>
      <c r="F66" s="90">
        <f>IF($B66="","",COUNTIF(Penalties!$B63:$AC63,F$51))</f>
        <v>0</v>
      </c>
      <c r="G66" s="90">
        <f>IF($B66="","",COUNTIF(Penalties!$B63:$AC63,G$51))</f>
        <v>0</v>
      </c>
      <c r="H66" s="90">
        <f>IF($B66="","",COUNTIF(Penalties!$B63:$AC63,H$51))</f>
        <v>0</v>
      </c>
      <c r="I66" s="90">
        <f>IF($B66="","",COUNTIF(Penalties!$B63:$AC63,I$51))</f>
        <v>0</v>
      </c>
      <c r="J66" s="90">
        <f>IF($B66="","",COUNTIF(Penalties!$B63:$AC63,J$51))</f>
        <v>0</v>
      </c>
      <c r="K66" s="90">
        <f>IF($B66="","",COUNTIF(Penalties!$B63:$AC63,K$51))</f>
        <v>0</v>
      </c>
      <c r="L66" s="90">
        <f>IF($B66="","",COUNTIF(Penalties!$B63:$AC63,L$51))</f>
        <v>0</v>
      </c>
      <c r="M66" s="90">
        <f>IF($B66="","",COUNTIF(Penalties!$B63:$AC63,M$51))</f>
        <v>0</v>
      </c>
      <c r="N66" s="90">
        <f>IF($B66="","",COUNTIF(Penalties!$B63:$AC63,N$51))</f>
        <v>0</v>
      </c>
      <c r="O66" s="90">
        <f>IF($B66="","",COUNTIF(Penalties!$B63:$AC63,O$51))</f>
        <v>0</v>
      </c>
      <c r="P66" s="90">
        <f>IF($B66="","",COUNTIF(Penalties!$B63:$AC63,P$51))</f>
        <v>0</v>
      </c>
      <c r="Q66" s="90">
        <f>IF($B66="","",COUNTIF(Penalties!$B63:$AC63,Q$51))</f>
        <v>0</v>
      </c>
      <c r="R66" s="91">
        <f>IF(B66="","",SUM(E66:Q66))</f>
        <v>0</v>
      </c>
      <c r="S66" s="91">
        <f>IF($B66="","",COUNTIF(Penalties!$AE63:$AK63,S$51))</f>
        <v>0</v>
      </c>
      <c r="T66" s="109">
        <f>IF($B66="","",COUNTIF(Penalties!$AE63:$AK63,T$51))</f>
        <v>0</v>
      </c>
      <c r="U66" s="109">
        <f>IF($B66="","",COUNTIF(Penalties!$AE63:$AK63,U$51))</f>
        <v>0</v>
      </c>
      <c r="V66" s="109">
        <f>IF($B66="","",COUNTIF(Penalties!$AE63:$AK63,V$51))</f>
        <v>0</v>
      </c>
      <c r="W66" s="109">
        <f>IF($B66="","",COUNTIF(Penalties!$AE63:$AK63,W$51))</f>
        <v>0</v>
      </c>
      <c r="X66" s="109">
        <f>IF($B66="","",COUNTIF(Penalties!$AE63:$AK63,X$51))</f>
        <v>0</v>
      </c>
      <c r="Y66" s="109">
        <f>IF($B66="","",COUNTIF(Penalties!$AE63:$AK63,Y$51))</f>
        <v>0</v>
      </c>
      <c r="Z66" s="109">
        <f>IF($B66="","",COUNTIF(Penalties!$AE63:$AK63,Z$51))</f>
        <v>0</v>
      </c>
      <c r="AA66" s="109">
        <f>IF($B66="","",COUNTIF(Penalties!$AE63:$AK63,AA$51))</f>
        <v>0</v>
      </c>
      <c r="AB66" s="109">
        <f>IF($B66="","",COUNTIF(Penalties!$AE63:$AK63,AB$51))</f>
        <v>0</v>
      </c>
      <c r="AC66" s="109">
        <f>IF($B66="","",COUNTIF(Penalties!$AE63:$AK63,AC$51))</f>
        <v>0</v>
      </c>
      <c r="AD66" s="109">
        <f>IF($B66="","",COUNTIF(Penalties!$AE63:$AK63,AD$51))</f>
        <v>0</v>
      </c>
      <c r="AE66" s="109">
        <f>IF($B66="","",COUNTIF(Penalties!$AE63:$AK63,AE$51))</f>
        <v>0</v>
      </c>
      <c r="AF66" s="109">
        <f>IF($B66="","",COUNTIF(Penalties!$AE63:$AK63,AF$51))</f>
        <v>0</v>
      </c>
      <c r="AG66" s="109">
        <f>IF($B66="","",COUNTIF(Penalties!$AE63:$AK63,AG$51))</f>
        <v>0</v>
      </c>
      <c r="AH66" s="109">
        <f>IF($B66="","",COUNTIF(Penalties!$AE63:$AK63,AH$51))</f>
        <v>0</v>
      </c>
      <c r="AI66" s="160">
        <f>IF(B66="","",SUM(T66:AH66))</f>
        <v>0</v>
      </c>
      <c r="AJ66" s="161">
        <f>IF(B66="","",SUM(S66,AI66))</f>
        <v>0</v>
      </c>
      <c r="AK66" s="161" t="str">
        <f>IF(B66="","",IF(Penalties!AL63="PM",1,""))</f>
        <v/>
      </c>
      <c r="AL66" s="161" t="str">
        <f>IF(B66="","",IF(Penalties!AL63="G",1,""))</f>
        <v/>
      </c>
      <c r="AM66" s="161" t="str">
        <f>IF(B66="","",IF(Penalties!AL63="N",1,""))</f>
        <v/>
      </c>
      <c r="AN66" s="161" t="str">
        <f>IF(B66="","",IF(Penalties!AL63="Z",1,""))</f>
        <v/>
      </c>
    </row>
    <row r="67" spans="1:40">
      <c r="A67" s="1492"/>
      <c r="B67" s="1491"/>
      <c r="C67" s="1489"/>
      <c r="D67" s="109" t="s">
        <v>218</v>
      </c>
      <c r="E67" s="90">
        <f>IF($B66="","",COUNTIF(Penalties!$AO63:$BP63,E$51))</f>
        <v>0</v>
      </c>
      <c r="F67" s="90">
        <f>IF($B66="","",COUNTIF(Penalties!$AO63:$BP63,F$51))</f>
        <v>0</v>
      </c>
      <c r="G67" s="90">
        <f>IF($B66="","",COUNTIF(Penalties!$AO63:$BP63,G$51))</f>
        <v>0</v>
      </c>
      <c r="H67" s="90">
        <f>IF($B66="","",COUNTIF(Penalties!$AO63:$BP63,H$51))</f>
        <v>0</v>
      </c>
      <c r="I67" s="90">
        <f>IF($B66="","",COUNTIF(Penalties!$AO63:$BP63,I$51))</f>
        <v>0</v>
      </c>
      <c r="J67" s="90">
        <f>IF($B66="","",COUNTIF(Penalties!$AO63:$BP63,J$51))</f>
        <v>0</v>
      </c>
      <c r="K67" s="90">
        <f>IF($B66="","",COUNTIF(Penalties!$AO63:$BP63,K$51))</f>
        <v>0</v>
      </c>
      <c r="L67" s="90">
        <f>IF($B66="","",COUNTIF(Penalties!$AO63:$BP63,L$51))</f>
        <v>0</v>
      </c>
      <c r="M67" s="90">
        <f>IF($B66="","",COUNTIF(Penalties!$AO63:$BP63,M$51))</f>
        <v>0</v>
      </c>
      <c r="N67" s="90">
        <f>IF($B66="","",COUNTIF(Penalties!$AO63:$BP63,N$51))</f>
        <v>0</v>
      </c>
      <c r="O67" s="90">
        <f>IF($B66="","",COUNTIF(Penalties!$AO63:$BP63,O$51))</f>
        <v>0</v>
      </c>
      <c r="P67" s="90">
        <f>IF($B66="","",COUNTIF(Penalties!$AO63:$BP63,P$51))</f>
        <v>0</v>
      </c>
      <c r="Q67" s="90">
        <f>IF($B66="","",COUNTIF(Penalties!$AO63:$BP63,Q$51))</f>
        <v>0</v>
      </c>
      <c r="R67" s="91">
        <f>IF(B66="","",SUM(E67:Q67))</f>
        <v>0</v>
      </c>
      <c r="S67" s="91">
        <f>IF($B66="","",COUNTIF(Penalties!$BR63:$BX63,S$51))</f>
        <v>0</v>
      </c>
      <c r="T67" s="109">
        <f>IF($B66="","",COUNTIF(Penalties!$BR63:$BX63,T$51))</f>
        <v>0</v>
      </c>
      <c r="U67" s="109">
        <f>IF($B66="","",COUNTIF(Penalties!$BR63:$BX63,U$51))</f>
        <v>0</v>
      </c>
      <c r="V67" s="109">
        <f>IF($B66="","",COUNTIF(Penalties!$BR63:$BX63,V$51))</f>
        <v>0</v>
      </c>
      <c r="W67" s="109">
        <f>IF($B66="","",COUNTIF(Penalties!$BR63:$BX63,W$51))</f>
        <v>0</v>
      </c>
      <c r="X67" s="109">
        <f>IF($B66="","",COUNTIF(Penalties!$BR63:$BX63,X$51))</f>
        <v>0</v>
      </c>
      <c r="Y67" s="109">
        <f>IF($B66="","",COUNTIF(Penalties!$BR63:$BX63,Y$51))</f>
        <v>0</v>
      </c>
      <c r="Z67" s="109">
        <f>IF($B66="","",COUNTIF(Penalties!$BR63:$BX63,Z$51))</f>
        <v>0</v>
      </c>
      <c r="AA67" s="109">
        <f>IF($B66="","",COUNTIF(Penalties!$BR63:$BX63,AA$51))</f>
        <v>0</v>
      </c>
      <c r="AB67" s="109">
        <f>IF($B66="","",COUNTIF(Penalties!$BR63:$BX63,AB$51))</f>
        <v>0</v>
      </c>
      <c r="AC67" s="109">
        <f>IF($B66="","",COUNTIF(Penalties!$BR63:$BX63,AC$51))</f>
        <v>0</v>
      </c>
      <c r="AD67" s="109">
        <f>IF($B66="","",COUNTIF(Penalties!$BR63:$BX63,AD$51))</f>
        <v>0</v>
      </c>
      <c r="AE67" s="109">
        <f>IF($B66="","",COUNTIF(Penalties!$BR63:$BX63,AE$51))</f>
        <v>0</v>
      </c>
      <c r="AF67" s="109">
        <f>IF($B66="","",COUNTIF(Penalties!$BR63:$BX63,AF$51))</f>
        <v>0</v>
      </c>
      <c r="AG67" s="109">
        <f>IF($B66="","",COUNTIF(Penalties!$BR63:$BX63,AG$51))</f>
        <v>0</v>
      </c>
      <c r="AH67" s="109">
        <f>IF($B66="","",COUNTIF(Penalties!$BR63:$BX63,AH$51))</f>
        <v>0</v>
      </c>
      <c r="AI67" s="160">
        <f>IF(B66="","",SUM(T67:AH67))</f>
        <v>0</v>
      </c>
      <c r="AJ67" s="161">
        <f>IF(B66="","",SUM(S67,AI67))</f>
        <v>0</v>
      </c>
      <c r="AK67" s="161" t="str">
        <f>IF(B66="","",IF(Penalties!BY63="PM",1,""))</f>
        <v/>
      </c>
      <c r="AL67" s="161" t="str">
        <f>IF(B66="","",IF(Penalties!BY63="G",1,""))</f>
        <v/>
      </c>
      <c r="AM67" s="161" t="str">
        <f>IF(B66="","",IF(Penalties!BY63="N",1,""))</f>
        <v/>
      </c>
      <c r="AN67" s="161" t="str">
        <f>IF(B66="","",IF(Penalties!BY63="Z",1,""))</f>
        <v/>
      </c>
    </row>
    <row r="68" spans="1:40">
      <c r="A68" s="1493">
        <f>A66+1</f>
        <v>9</v>
      </c>
      <c r="B68" s="1490" t="str">
        <f>IF(IBRF!H19="","",IBRF!H19)</f>
        <v>5</v>
      </c>
      <c r="C68" s="1488" t="str">
        <f>IF(IBRF!I19="","",IBRF!I19)</f>
        <v>Sinnamon Splice</v>
      </c>
      <c r="D68" s="105" t="s">
        <v>215</v>
      </c>
      <c r="E68" s="162">
        <f>IF($B68="","",COUNTIF(Penalties!$B65:$AC65,E$51))</f>
        <v>0</v>
      </c>
      <c r="F68" s="162">
        <f>IF($B68="","",COUNTIF(Penalties!$B65:$AC65,F$51))</f>
        <v>0</v>
      </c>
      <c r="G68" s="162">
        <f>IF($B68="","",COUNTIF(Penalties!$B65:$AC65,G$51))</f>
        <v>0</v>
      </c>
      <c r="H68" s="162">
        <f>IF($B68="","",COUNTIF(Penalties!$B65:$AC65,H$51))</f>
        <v>0</v>
      </c>
      <c r="I68" s="162">
        <f>IF($B68="","",COUNTIF(Penalties!$B65:$AC65,I$51))</f>
        <v>0</v>
      </c>
      <c r="J68" s="162">
        <f>IF($B68="","",COUNTIF(Penalties!$B65:$AC65,J$51))</f>
        <v>0</v>
      </c>
      <c r="K68" s="162">
        <f>IF($B68="","",COUNTIF(Penalties!$B65:$AC65,K$51))</f>
        <v>0</v>
      </c>
      <c r="L68" s="162">
        <f>IF($B68="","",COUNTIF(Penalties!$B65:$AC65,L$51))</f>
        <v>0</v>
      </c>
      <c r="M68" s="162">
        <f>IF($B68="","",COUNTIF(Penalties!$B65:$AC65,M$51))</f>
        <v>0</v>
      </c>
      <c r="N68" s="162">
        <f>IF($B68="","",COUNTIF(Penalties!$B65:$AC65,N$51))</f>
        <v>0</v>
      </c>
      <c r="O68" s="162">
        <f>IF($B68="","",COUNTIF(Penalties!$B65:$AC65,O$51))</f>
        <v>0</v>
      </c>
      <c r="P68" s="162">
        <f>IF($B68="","",COUNTIF(Penalties!$B65:$AC65,P$51))</f>
        <v>0</v>
      </c>
      <c r="Q68" s="162">
        <f>IF($B68="","",COUNTIF(Penalties!$B65:$AC65,Q$51))</f>
        <v>0</v>
      </c>
      <c r="R68" s="163">
        <f>IF(B68="","",SUM(E68:Q68))</f>
        <v>0</v>
      </c>
      <c r="S68" s="163">
        <f>IF($B68="","",COUNTIF(Penalties!$AE65:$AK65,S$51))</f>
        <v>0</v>
      </c>
      <c r="T68" s="105">
        <f>IF($B68="","",COUNTIF(Penalties!$AE65:$AK65,T$51))</f>
        <v>0</v>
      </c>
      <c r="U68" s="105">
        <f>IF($B68="","",COUNTIF(Penalties!$AE65:$AK65,U$51))</f>
        <v>0</v>
      </c>
      <c r="V68" s="105">
        <f>IF($B68="","",COUNTIF(Penalties!$AE65:$AK65,V$51))</f>
        <v>0</v>
      </c>
      <c r="W68" s="105">
        <f>IF($B68="","",COUNTIF(Penalties!$AE65:$AK65,W$51))</f>
        <v>0</v>
      </c>
      <c r="X68" s="105">
        <f>IF($B68="","",COUNTIF(Penalties!$AE65:$AK65,X$51))</f>
        <v>0</v>
      </c>
      <c r="Y68" s="105">
        <f>IF($B68="","",COUNTIF(Penalties!$AE65:$AK65,Y$51))</f>
        <v>0</v>
      </c>
      <c r="Z68" s="105">
        <f>IF($B68="","",COUNTIF(Penalties!$AE65:$AK65,Z$51))</f>
        <v>0</v>
      </c>
      <c r="AA68" s="105">
        <f>IF($B68="","",COUNTIF(Penalties!$AE65:$AK65,AA$51))</f>
        <v>0</v>
      </c>
      <c r="AB68" s="105">
        <f>IF($B68="","",COUNTIF(Penalties!$AE65:$AK65,AB$51))</f>
        <v>0</v>
      </c>
      <c r="AC68" s="105">
        <f>IF($B68="","",COUNTIF(Penalties!$AE65:$AK65,AC$51))</f>
        <v>0</v>
      </c>
      <c r="AD68" s="105">
        <f>IF($B68="","",COUNTIF(Penalties!$AE65:$AK65,AD$51))</f>
        <v>0</v>
      </c>
      <c r="AE68" s="105">
        <f>IF($B68="","",COUNTIF(Penalties!$AE65:$AK65,AE$51))</f>
        <v>0</v>
      </c>
      <c r="AF68" s="105">
        <f>IF($B68="","",COUNTIF(Penalties!$AE65:$AK65,AF$51))</f>
        <v>0</v>
      </c>
      <c r="AG68" s="105">
        <f>IF($B68="","",COUNTIF(Penalties!$AE65:$AK65,AG$51))</f>
        <v>0</v>
      </c>
      <c r="AH68" s="105">
        <f>IF($B68="","",COUNTIF(Penalties!$AE65:$AK65,AH$51))</f>
        <v>0</v>
      </c>
      <c r="AI68" s="158">
        <f>IF(B68="","",SUM(T68:AH68))</f>
        <v>0</v>
      </c>
      <c r="AJ68" s="159">
        <f>IF(B68="","",SUM(S68,AI68))</f>
        <v>0</v>
      </c>
      <c r="AK68" s="159" t="str">
        <f>IF(B68="","",IF(Penalties!AL65="PM",1,""))</f>
        <v/>
      </c>
      <c r="AL68" s="159" t="str">
        <f>IF(B68="","",IF(Penalties!AL65="G",1,""))</f>
        <v/>
      </c>
      <c r="AM68" s="159" t="str">
        <f>IF(B68="","",IF(Penalties!AL65="N",1,""))</f>
        <v/>
      </c>
      <c r="AN68" s="159" t="str">
        <f>IF(B68="","",IF(Penalties!AL65="Z",1,""))</f>
        <v/>
      </c>
    </row>
    <row r="69" spans="1:40">
      <c r="A69" s="1493"/>
      <c r="B69" s="1490"/>
      <c r="C69" s="1488"/>
      <c r="D69" s="105" t="s">
        <v>218</v>
      </c>
      <c r="E69" s="162">
        <f>IF($B68="","",COUNTIF(Penalties!$AO65:$BP65,E$51))</f>
        <v>0</v>
      </c>
      <c r="F69" s="162">
        <f>IF($B68="","",COUNTIF(Penalties!$AO65:$BP65,F$51))</f>
        <v>0</v>
      </c>
      <c r="G69" s="162">
        <f>IF($B68="","",COUNTIF(Penalties!$AO65:$BP65,G$51))</f>
        <v>0</v>
      </c>
      <c r="H69" s="162">
        <f>IF($B68="","",COUNTIF(Penalties!$AO65:$BP65,H$51))</f>
        <v>0</v>
      </c>
      <c r="I69" s="162">
        <f>IF($B68="","",COUNTIF(Penalties!$AO65:$BP65,I$51))</f>
        <v>0</v>
      </c>
      <c r="J69" s="162">
        <f>IF($B68="","",COUNTIF(Penalties!$AO65:$BP65,J$51))</f>
        <v>0</v>
      </c>
      <c r="K69" s="162">
        <f>IF($B68="","",COUNTIF(Penalties!$AO65:$BP65,K$51))</f>
        <v>0</v>
      </c>
      <c r="L69" s="162">
        <f>IF($B68="","",COUNTIF(Penalties!$AO65:$BP65,L$51))</f>
        <v>0</v>
      </c>
      <c r="M69" s="162">
        <f>IF($B68="","",COUNTIF(Penalties!$AO65:$BP65,M$51))</f>
        <v>0</v>
      </c>
      <c r="N69" s="162">
        <f>IF($B68="","",COUNTIF(Penalties!$AO65:$BP65,N$51))</f>
        <v>0</v>
      </c>
      <c r="O69" s="162">
        <f>IF($B68="","",COUNTIF(Penalties!$AO65:$BP65,O$51))</f>
        <v>0</v>
      </c>
      <c r="P69" s="162">
        <f>IF($B68="","",COUNTIF(Penalties!$AO65:$BP65,P$51))</f>
        <v>0</v>
      </c>
      <c r="Q69" s="162">
        <f>IF($B68="","",COUNTIF(Penalties!$AO65:$BP65,Q$51))</f>
        <v>0</v>
      </c>
      <c r="R69" s="163">
        <f>IF(B68="","",SUM(E69:Q69))</f>
        <v>0</v>
      </c>
      <c r="S69" s="163">
        <f>IF($B68="","",COUNTIF(Penalties!$BR65:$BX65,S$51))</f>
        <v>0</v>
      </c>
      <c r="T69" s="105">
        <f>IF($B68="","",COUNTIF(Penalties!$BR65:$BX65,T$51))</f>
        <v>0</v>
      </c>
      <c r="U69" s="105">
        <f>IF($B68="","",COUNTIF(Penalties!$BR65:$BX65,U$51))</f>
        <v>0</v>
      </c>
      <c r="V69" s="105">
        <f>IF($B68="","",COUNTIF(Penalties!$BR65:$BX65,V$51))</f>
        <v>0</v>
      </c>
      <c r="W69" s="105">
        <f>IF($B68="","",COUNTIF(Penalties!$BR65:$BX65,W$51))</f>
        <v>0</v>
      </c>
      <c r="X69" s="105">
        <f>IF($B68="","",COUNTIF(Penalties!$BR65:$BX65,X$51))</f>
        <v>0</v>
      </c>
      <c r="Y69" s="105">
        <f>IF($B68="","",COUNTIF(Penalties!$BR65:$BX65,Y$51))</f>
        <v>0</v>
      </c>
      <c r="Z69" s="105">
        <f>IF($B68="","",COUNTIF(Penalties!$BR65:$BX65,Z$51))</f>
        <v>0</v>
      </c>
      <c r="AA69" s="105">
        <f>IF($B68="","",COUNTIF(Penalties!$BR65:$BX65,AA$51))</f>
        <v>0</v>
      </c>
      <c r="AB69" s="105">
        <f>IF($B68="","",COUNTIF(Penalties!$BR65:$BX65,AB$51))</f>
        <v>0</v>
      </c>
      <c r="AC69" s="105">
        <f>IF($B68="","",COUNTIF(Penalties!$BR65:$BX65,AC$51))</f>
        <v>0</v>
      </c>
      <c r="AD69" s="105">
        <f>IF($B68="","",COUNTIF(Penalties!$BR65:$BX65,AD$51))</f>
        <v>0</v>
      </c>
      <c r="AE69" s="105">
        <f>IF($B68="","",COUNTIF(Penalties!$BR65:$BX65,AE$51))</f>
        <v>0</v>
      </c>
      <c r="AF69" s="105">
        <f>IF($B68="","",COUNTIF(Penalties!$BR65:$BX65,AF$51))</f>
        <v>0</v>
      </c>
      <c r="AG69" s="105">
        <f>IF($B68="","",COUNTIF(Penalties!$BR65:$BX65,AG$51))</f>
        <v>0</v>
      </c>
      <c r="AH69" s="105">
        <f>IF($B68="","",COUNTIF(Penalties!$BR65:$BX65,AH$51))</f>
        <v>0</v>
      </c>
      <c r="AI69" s="158">
        <f>IF(B68="","",SUM(T69:AH69))</f>
        <v>0</v>
      </c>
      <c r="AJ69" s="159">
        <f>IF(B68="","",SUM(S69,AI69))</f>
        <v>0</v>
      </c>
      <c r="AK69" s="159" t="str">
        <f>IF(B68="","",IF(Penalties!BY65="PM",1,""))</f>
        <v/>
      </c>
      <c r="AL69" s="159" t="str">
        <f>IF(B68="","",IF(Penalties!BY65="G",1,""))</f>
        <v/>
      </c>
      <c r="AM69" s="159" t="str">
        <f>IF(B68="","",IF(Penalties!BY65="N",1,""))</f>
        <v/>
      </c>
      <c r="AN69" s="159" t="str">
        <f>IF(B68="","",IF(Penalties!BY65="Z",1,""))</f>
        <v/>
      </c>
    </row>
    <row r="70" spans="1:40">
      <c r="A70" s="1492">
        <f>A68+1</f>
        <v>10</v>
      </c>
      <c r="B70" s="1491" t="str">
        <f>IF(IBRF!H20="","",IBRF!H20)</f>
        <v>5X5</v>
      </c>
      <c r="C70" s="1489" t="str">
        <f>IF(IBRF!I20="","",IBRF!I20)</f>
        <v>Pin Ball</v>
      </c>
      <c r="D70" s="109" t="s">
        <v>215</v>
      </c>
      <c r="E70" s="90">
        <f>IF($B70="","",COUNTIF(Penalties!$B67:$AC67,E$51))</f>
        <v>0</v>
      </c>
      <c r="F70" s="90">
        <f>IF($B70="","",COUNTIF(Penalties!$B67:$AC67,F$51))</f>
        <v>0</v>
      </c>
      <c r="G70" s="90">
        <f>IF($B70="","",COUNTIF(Penalties!$B67:$AC67,G$51))</f>
        <v>0</v>
      </c>
      <c r="H70" s="90">
        <f>IF($B70="","",COUNTIF(Penalties!$B67:$AC67,H$51))</f>
        <v>0</v>
      </c>
      <c r="I70" s="90">
        <f>IF($B70="","",COUNTIF(Penalties!$B67:$AC67,I$51))</f>
        <v>1</v>
      </c>
      <c r="J70" s="90">
        <f>IF($B70="","",COUNTIF(Penalties!$B67:$AC67,J$51))</f>
        <v>0</v>
      </c>
      <c r="K70" s="90">
        <f>IF($B70="","",COUNTIF(Penalties!$B67:$AC67,K$51))</f>
        <v>1</v>
      </c>
      <c r="L70" s="90">
        <f>IF($B70="","",COUNTIF(Penalties!$B67:$AC67,L$51))</f>
        <v>3</v>
      </c>
      <c r="M70" s="90">
        <f>IF($B70="","",COUNTIF(Penalties!$B67:$AC67,M$51))</f>
        <v>1</v>
      </c>
      <c r="N70" s="90">
        <f>IF($B70="","",COUNTIF(Penalties!$B67:$AC67,N$51))</f>
        <v>1</v>
      </c>
      <c r="O70" s="90">
        <f>IF($B70="","",COUNTIF(Penalties!$B67:$AC67,O$51))</f>
        <v>0</v>
      </c>
      <c r="P70" s="90">
        <f>IF($B70="","",COUNTIF(Penalties!$B67:$AC67,P$51))</f>
        <v>1</v>
      </c>
      <c r="Q70" s="90">
        <f>IF($B70="","",COUNTIF(Penalties!$B67:$AC67,Q$51))</f>
        <v>0</v>
      </c>
      <c r="R70" s="91">
        <f>IF(B70="","",SUM(E70:Q70))</f>
        <v>8</v>
      </c>
      <c r="S70" s="91">
        <f>IF($B70="","",COUNTIF(Penalties!$AE67:$AK67,S$51))</f>
        <v>2</v>
      </c>
      <c r="T70" s="109">
        <f>IF($B70="","",COUNTIF(Penalties!$AE67:$AK67,T$51))</f>
        <v>0</v>
      </c>
      <c r="U70" s="109">
        <f>IF($B70="","",COUNTIF(Penalties!$AE67:$AK67,U$51))</f>
        <v>0</v>
      </c>
      <c r="V70" s="109">
        <f>IF($B70="","",COUNTIF(Penalties!$AE67:$AK67,V$51))</f>
        <v>0</v>
      </c>
      <c r="W70" s="109">
        <f>IF($B70="","",COUNTIF(Penalties!$AE67:$AK67,W$51))</f>
        <v>0</v>
      </c>
      <c r="X70" s="109">
        <f>IF($B70="","",COUNTIF(Penalties!$AE67:$AK67,X$51))</f>
        <v>0</v>
      </c>
      <c r="Y70" s="109">
        <f>IF($B70="","",COUNTIF(Penalties!$AE67:$AK67,Y$51))</f>
        <v>0</v>
      </c>
      <c r="Z70" s="109">
        <f>IF($B70="","",COUNTIF(Penalties!$AE67:$AK67,Z$51))</f>
        <v>0</v>
      </c>
      <c r="AA70" s="109">
        <f>IF($B70="","",COUNTIF(Penalties!$AE67:$AK67,AA$51))</f>
        <v>0</v>
      </c>
      <c r="AB70" s="109">
        <f>IF($B70="","",COUNTIF(Penalties!$AE67:$AK67,AB$51))</f>
        <v>0</v>
      </c>
      <c r="AC70" s="109">
        <f>IF($B70="","",COUNTIF(Penalties!$AE67:$AK67,AC$51))</f>
        <v>1</v>
      </c>
      <c r="AD70" s="109">
        <f>IF($B70="","",COUNTIF(Penalties!$AE67:$AK67,AD$51))</f>
        <v>0</v>
      </c>
      <c r="AE70" s="109">
        <f>IF($B70="","",COUNTIF(Penalties!$AE67:$AK67,AE$51))</f>
        <v>0</v>
      </c>
      <c r="AF70" s="109">
        <f>IF($B70="","",COUNTIF(Penalties!$AE67:$AK67,AF$51))</f>
        <v>0</v>
      </c>
      <c r="AG70" s="109">
        <f>IF($B70="","",COUNTIF(Penalties!$AE67:$AK67,AG$51))</f>
        <v>0</v>
      </c>
      <c r="AH70" s="109">
        <f>IF($B70="","",COUNTIF(Penalties!$AE67:$AK67,AH$51))</f>
        <v>0</v>
      </c>
      <c r="AI70" s="160">
        <f>IF(B70="","",SUM(T70:AH70))</f>
        <v>1</v>
      </c>
      <c r="AJ70" s="161">
        <f>IF(B70="","",SUM(S70,AI70))</f>
        <v>3</v>
      </c>
      <c r="AK70" s="161" t="str">
        <f>IF(B70="","",IF(Penalties!AL67="PM",1,""))</f>
        <v/>
      </c>
      <c r="AL70" s="161" t="str">
        <f>IF(B70="","",IF(Penalties!AL67="G",1,""))</f>
        <v/>
      </c>
      <c r="AM70" s="161" t="str">
        <f>IF(B70="","",IF(Penalties!AL67="N",1,""))</f>
        <v/>
      </c>
      <c r="AN70" s="161" t="str">
        <f>IF(B70="","",IF(Penalties!AL67="Z",1,""))</f>
        <v/>
      </c>
    </row>
    <row r="71" spans="1:40">
      <c r="A71" s="1492"/>
      <c r="B71" s="1491"/>
      <c r="C71" s="1489"/>
      <c r="D71" s="109" t="s">
        <v>218</v>
      </c>
      <c r="E71" s="90">
        <f>IF($B70="","",COUNTIF(Penalties!$AO67:$BP67,E$51))</f>
        <v>0</v>
      </c>
      <c r="F71" s="90">
        <f>IF($B70="","",COUNTIF(Penalties!$AO67:$BP67,F$51))</f>
        <v>0</v>
      </c>
      <c r="G71" s="90">
        <f>IF($B70="","",COUNTIF(Penalties!$AO67:$BP67,G$51))</f>
        <v>1</v>
      </c>
      <c r="H71" s="90">
        <f>IF($B70="","",COUNTIF(Penalties!$AO67:$BP67,H$51))</f>
        <v>1</v>
      </c>
      <c r="I71" s="90">
        <f>IF($B70="","",COUNTIF(Penalties!$AO67:$BP67,I$51))</f>
        <v>0</v>
      </c>
      <c r="J71" s="90">
        <f>IF($B70="","",COUNTIF(Penalties!$AO67:$BP67,J$51))</f>
        <v>0</v>
      </c>
      <c r="K71" s="90">
        <f>IF($B70="","",COUNTIF(Penalties!$AO67:$BP67,K$51))</f>
        <v>0</v>
      </c>
      <c r="L71" s="90">
        <f>IF($B70="","",COUNTIF(Penalties!$AO67:$BP67,L$51))</f>
        <v>2</v>
      </c>
      <c r="M71" s="90">
        <f>IF($B70="","",COUNTIF(Penalties!$AO67:$BP67,M$51))</f>
        <v>0</v>
      </c>
      <c r="N71" s="90">
        <f>IF($B70="","",COUNTIF(Penalties!$AO67:$BP67,N$51))</f>
        <v>0</v>
      </c>
      <c r="O71" s="90">
        <f>IF($B70="","",COUNTIF(Penalties!$AO67:$BP67,O$51))</f>
        <v>0</v>
      </c>
      <c r="P71" s="90">
        <f>IF($B70="","",COUNTIF(Penalties!$AO67:$BP67,P$51))</f>
        <v>0</v>
      </c>
      <c r="Q71" s="90">
        <f>IF($B70="","",COUNTIF(Penalties!$AO67:$BP67,Q$51))</f>
        <v>0</v>
      </c>
      <c r="R71" s="91">
        <f>IF(B70="","",SUM(E71:Q71))</f>
        <v>4</v>
      </c>
      <c r="S71" s="91">
        <f>IF($B70="","",COUNTIF(Penalties!$BR67:$BX67,S$51))</f>
        <v>1</v>
      </c>
      <c r="T71" s="109">
        <f>IF($B70="","",COUNTIF(Penalties!$BR67:$BX67,T$51))</f>
        <v>0</v>
      </c>
      <c r="U71" s="109">
        <f>IF($B70="","",COUNTIF(Penalties!$BR67:$BX67,U$51))</f>
        <v>0</v>
      </c>
      <c r="V71" s="109">
        <f>IF($B70="","",COUNTIF(Penalties!$BR67:$BX67,V$51))</f>
        <v>0</v>
      </c>
      <c r="W71" s="109">
        <f>IF($B70="","",COUNTIF(Penalties!$BR67:$BX67,W$51))</f>
        <v>0</v>
      </c>
      <c r="X71" s="109">
        <f>IF($B70="","",COUNTIF(Penalties!$BR67:$BX67,X$51))</f>
        <v>0</v>
      </c>
      <c r="Y71" s="109">
        <f>IF($B70="","",COUNTIF(Penalties!$BR67:$BX67,Y$51))</f>
        <v>0</v>
      </c>
      <c r="Z71" s="109">
        <f>IF($B70="","",COUNTIF(Penalties!$BR67:$BX67,Z$51))</f>
        <v>1</v>
      </c>
      <c r="AA71" s="109">
        <f>IF($B70="","",COUNTIF(Penalties!$BR67:$BX67,AA$51))</f>
        <v>0</v>
      </c>
      <c r="AB71" s="109">
        <f>IF($B70="","",COUNTIF(Penalties!$BR67:$BX67,AB$51))</f>
        <v>0</v>
      </c>
      <c r="AC71" s="109">
        <f>IF($B70="","",COUNTIF(Penalties!$BR67:$BX67,AC$51))</f>
        <v>0</v>
      </c>
      <c r="AD71" s="109">
        <f>IF($B70="","",COUNTIF(Penalties!$BR67:$BX67,AD$51))</f>
        <v>0</v>
      </c>
      <c r="AE71" s="109">
        <f>IF($B70="","",COUNTIF(Penalties!$BR67:$BX67,AE$51))</f>
        <v>0</v>
      </c>
      <c r="AF71" s="109">
        <f>IF($B70="","",COUNTIF(Penalties!$BR67:$BX67,AF$51))</f>
        <v>0</v>
      </c>
      <c r="AG71" s="109">
        <f>IF($B70="","",COUNTIF(Penalties!$BR67:$BX67,AG$51))</f>
        <v>0</v>
      </c>
      <c r="AH71" s="109">
        <f>IF($B70="","",COUNTIF(Penalties!$BR67:$BX67,AH$51))</f>
        <v>0</v>
      </c>
      <c r="AI71" s="160">
        <f>IF(B70="","",SUM(T71:AH71))</f>
        <v>1</v>
      </c>
      <c r="AJ71" s="161">
        <f>IF(B70="","",SUM(S71,AI71))</f>
        <v>2</v>
      </c>
      <c r="AK71" s="161" t="str">
        <f>IF(B70="","",IF(Penalties!BY67="PM",1,""))</f>
        <v/>
      </c>
      <c r="AL71" s="161" t="str">
        <f>IF(B70="","",IF(Penalties!BY67="G",1,""))</f>
        <v/>
      </c>
      <c r="AM71" s="161" t="str">
        <f>IF(B70="","",IF(Penalties!BY67="N",1,""))</f>
        <v/>
      </c>
      <c r="AN71" s="161" t="str">
        <f>IF(B70="","",IF(Penalties!BY67="Z",1,""))</f>
        <v/>
      </c>
    </row>
    <row r="72" spans="1:40">
      <c r="A72" s="1493">
        <f>A70+1</f>
        <v>11</v>
      </c>
      <c r="B72" s="1490" t="str">
        <f>IF(IBRF!H21="","",IBRF!H21)</f>
        <v>96</v>
      </c>
      <c r="C72" s="1488" t="str">
        <f>IF(IBRF!I21="","",IBRF!I21)</f>
        <v>Dirty Ol Man</v>
      </c>
      <c r="D72" s="105" t="s">
        <v>215</v>
      </c>
      <c r="E72" s="162">
        <f>IF($B72="","",COUNTIF(Penalties!$B69:$AC69,E$51))</f>
        <v>0</v>
      </c>
      <c r="F72" s="162">
        <f>IF($B72="","",COUNTIF(Penalties!$B69:$AC69,F$51))</f>
        <v>0</v>
      </c>
      <c r="G72" s="162">
        <f>IF($B72="","",COUNTIF(Penalties!$B69:$AC69,G$51))</f>
        <v>1</v>
      </c>
      <c r="H72" s="162">
        <f>IF($B72="","",COUNTIF(Penalties!$B69:$AC69,H$51))</f>
        <v>0</v>
      </c>
      <c r="I72" s="162">
        <f>IF($B72="","",COUNTIF(Penalties!$B69:$AC69,I$51))</f>
        <v>0</v>
      </c>
      <c r="J72" s="162">
        <f>IF($B72="","",COUNTIF(Penalties!$B69:$AC69,J$51))</f>
        <v>0</v>
      </c>
      <c r="K72" s="162">
        <f>IF($B72="","",COUNTIF(Penalties!$B69:$AC69,K$51))</f>
        <v>0</v>
      </c>
      <c r="L72" s="162">
        <f>IF($B72="","",COUNTIF(Penalties!$B69:$AC69,L$51))</f>
        <v>0</v>
      </c>
      <c r="M72" s="162">
        <f>IF($B72="","",COUNTIF(Penalties!$B69:$AC69,M$51))</f>
        <v>0</v>
      </c>
      <c r="N72" s="162">
        <f>IF($B72="","",COUNTIF(Penalties!$B69:$AC69,N$51))</f>
        <v>0</v>
      </c>
      <c r="O72" s="162">
        <f>IF($B72="","",COUNTIF(Penalties!$B69:$AC69,O$51))</f>
        <v>0</v>
      </c>
      <c r="P72" s="162">
        <f>IF($B72="","",COUNTIF(Penalties!$B69:$AC69,P$51))</f>
        <v>1</v>
      </c>
      <c r="Q72" s="162">
        <f>IF($B72="","",COUNTIF(Penalties!$B69:$AC69,Q$51))</f>
        <v>0</v>
      </c>
      <c r="R72" s="163">
        <f>IF(B72="","",SUM(E72:Q72))</f>
        <v>2</v>
      </c>
      <c r="S72" s="163">
        <f>IF($B72="","",COUNTIF(Penalties!$AE69:$AK69,S$51))</f>
        <v>0</v>
      </c>
      <c r="T72" s="105">
        <f>IF($B72="","",COUNTIF(Penalties!$AE69:$AK69,T$51))</f>
        <v>1</v>
      </c>
      <c r="U72" s="105">
        <f>IF($B72="","",COUNTIF(Penalties!$AE69:$AK69,U$51))</f>
        <v>0</v>
      </c>
      <c r="V72" s="105">
        <f>IF($B72="","",COUNTIF(Penalties!$AE69:$AK69,V$51))</f>
        <v>0</v>
      </c>
      <c r="W72" s="105">
        <f>IF($B72="","",COUNTIF(Penalties!$AE69:$AK69,W$51))</f>
        <v>0</v>
      </c>
      <c r="X72" s="105">
        <f>IF($B72="","",COUNTIF(Penalties!$AE69:$AK69,X$51))</f>
        <v>0</v>
      </c>
      <c r="Y72" s="105">
        <f>IF($B72="","",COUNTIF(Penalties!$AE69:$AK69,Y$51))</f>
        <v>0</v>
      </c>
      <c r="Z72" s="105">
        <f>IF($B72="","",COUNTIF(Penalties!$AE69:$AK69,Z$51))</f>
        <v>0</v>
      </c>
      <c r="AA72" s="105">
        <f>IF($B72="","",COUNTIF(Penalties!$AE69:$AK69,AA$51))</f>
        <v>0</v>
      </c>
      <c r="AB72" s="105">
        <f>IF($B72="","",COUNTIF(Penalties!$AE69:$AK69,AB$51))</f>
        <v>0</v>
      </c>
      <c r="AC72" s="105">
        <f>IF($B72="","",COUNTIF(Penalties!$AE69:$AK69,AC$51))</f>
        <v>0</v>
      </c>
      <c r="AD72" s="105">
        <f>IF($B72="","",COUNTIF(Penalties!$AE69:$AK69,AD$51))</f>
        <v>0</v>
      </c>
      <c r="AE72" s="105">
        <f>IF($B72="","",COUNTIF(Penalties!$AE69:$AK69,AE$51))</f>
        <v>0</v>
      </c>
      <c r="AF72" s="105">
        <f>IF($B72="","",COUNTIF(Penalties!$AE69:$AK69,AF$51))</f>
        <v>0</v>
      </c>
      <c r="AG72" s="105">
        <f>IF($B72="","",COUNTIF(Penalties!$AE69:$AK69,AG$51))</f>
        <v>0</v>
      </c>
      <c r="AH72" s="105">
        <f>IF($B72="","",COUNTIF(Penalties!$AE69:$AK69,AH$51))</f>
        <v>0</v>
      </c>
      <c r="AI72" s="158">
        <f>IF(B72="","",SUM(T72:AH72))</f>
        <v>1</v>
      </c>
      <c r="AJ72" s="159">
        <f>IF(B72="","",SUM(S72,AI72))</f>
        <v>1</v>
      </c>
      <c r="AK72" s="159" t="str">
        <f>IF(B72="","",IF(Penalties!AL69="PM",1,""))</f>
        <v/>
      </c>
      <c r="AL72" s="159" t="str">
        <f>IF(B72="","",IF(Penalties!AL69="G",1,""))</f>
        <v/>
      </c>
      <c r="AM72" s="159" t="str">
        <f>IF(B72="","",IF(Penalties!AL69="N",1,""))</f>
        <v/>
      </c>
      <c r="AN72" s="159" t="str">
        <f>IF(B72="","",IF(Penalties!AL69="Z",1,""))</f>
        <v/>
      </c>
    </row>
    <row r="73" spans="1:40">
      <c r="A73" s="1493"/>
      <c r="B73" s="1490"/>
      <c r="C73" s="1488"/>
      <c r="D73" s="105" t="s">
        <v>218</v>
      </c>
      <c r="E73" s="162">
        <f>IF($B72="","",COUNTIF(Penalties!$AO69:$BP69,E$51))</f>
        <v>0</v>
      </c>
      <c r="F73" s="162">
        <f>IF($B72="","",COUNTIF(Penalties!$AO69:$BP69,F$51))</f>
        <v>0</v>
      </c>
      <c r="G73" s="162">
        <f>IF($B72="","",COUNTIF(Penalties!$AO69:$BP69,G$51))</f>
        <v>0</v>
      </c>
      <c r="H73" s="162">
        <f>IF($B72="","",COUNTIF(Penalties!$AO69:$BP69,H$51))</f>
        <v>0</v>
      </c>
      <c r="I73" s="162">
        <f>IF($B72="","",COUNTIF(Penalties!$AO69:$BP69,I$51))</f>
        <v>0</v>
      </c>
      <c r="J73" s="162">
        <f>IF($B72="","",COUNTIF(Penalties!$AO69:$BP69,J$51))</f>
        <v>0</v>
      </c>
      <c r="K73" s="162">
        <f>IF($B72="","",COUNTIF(Penalties!$AO69:$BP69,K$51))</f>
        <v>0</v>
      </c>
      <c r="L73" s="162">
        <f>IF($B72="","",COUNTIF(Penalties!$AO69:$BP69,L$51))</f>
        <v>0</v>
      </c>
      <c r="M73" s="162">
        <f>IF($B72="","",COUNTIF(Penalties!$AO69:$BP69,M$51))</f>
        <v>0</v>
      </c>
      <c r="N73" s="162">
        <f>IF($B72="","",COUNTIF(Penalties!$AO69:$BP69,N$51))</f>
        <v>0</v>
      </c>
      <c r="O73" s="162">
        <f>IF($B72="","",COUNTIF(Penalties!$AO69:$BP69,O$51))</f>
        <v>0</v>
      </c>
      <c r="P73" s="162">
        <f>IF($B72="","",COUNTIF(Penalties!$AO69:$BP69,P$51))</f>
        <v>0</v>
      </c>
      <c r="Q73" s="162">
        <f>IF($B72="","",COUNTIF(Penalties!$AO69:$BP69,Q$51))</f>
        <v>1</v>
      </c>
      <c r="R73" s="163">
        <f>IF(B72="","",SUM(E73:Q73))</f>
        <v>1</v>
      </c>
      <c r="S73" s="163">
        <f>IF($B72="","",COUNTIF(Penalties!$BR69:$BX69,S$51))</f>
        <v>0</v>
      </c>
      <c r="T73" s="105">
        <f>IF($B72="","",COUNTIF(Penalties!$BR69:$BX69,T$51))</f>
        <v>0</v>
      </c>
      <c r="U73" s="105">
        <f>IF($B72="","",COUNTIF(Penalties!$BR69:$BX69,U$51))</f>
        <v>0</v>
      </c>
      <c r="V73" s="105">
        <f>IF($B72="","",COUNTIF(Penalties!$BR69:$BX69,V$51))</f>
        <v>0</v>
      </c>
      <c r="W73" s="105">
        <f>IF($B72="","",COUNTIF(Penalties!$BR69:$BX69,W$51))</f>
        <v>0</v>
      </c>
      <c r="X73" s="105">
        <f>IF($B72="","",COUNTIF(Penalties!$BR69:$BX69,X$51))</f>
        <v>0</v>
      </c>
      <c r="Y73" s="105">
        <f>IF($B72="","",COUNTIF(Penalties!$BR69:$BX69,Y$51))</f>
        <v>0</v>
      </c>
      <c r="Z73" s="105">
        <f>IF($B72="","",COUNTIF(Penalties!$BR69:$BX69,Z$51))</f>
        <v>0</v>
      </c>
      <c r="AA73" s="105">
        <f>IF($B72="","",COUNTIF(Penalties!$BR69:$BX69,AA$51))</f>
        <v>0</v>
      </c>
      <c r="AB73" s="105">
        <f>IF($B72="","",COUNTIF(Penalties!$BR69:$BX69,AB$51))</f>
        <v>0</v>
      </c>
      <c r="AC73" s="105">
        <f>IF($B72="","",COUNTIF(Penalties!$BR69:$BX69,AC$51))</f>
        <v>0</v>
      </c>
      <c r="AD73" s="105">
        <f>IF($B72="","",COUNTIF(Penalties!$BR69:$BX69,AD$51))</f>
        <v>0</v>
      </c>
      <c r="AE73" s="105">
        <f>IF($B72="","",COUNTIF(Penalties!$BR69:$BX69,AE$51))</f>
        <v>0</v>
      </c>
      <c r="AF73" s="105">
        <f>IF($B72="","",COUNTIF(Penalties!$BR69:$BX69,AF$51))</f>
        <v>1</v>
      </c>
      <c r="AG73" s="105">
        <f>IF($B72="","",COUNTIF(Penalties!$BR69:$BX69,AG$51))</f>
        <v>0</v>
      </c>
      <c r="AH73" s="105">
        <f>IF($B72="","",COUNTIF(Penalties!$BR69:$BX69,AH$51))</f>
        <v>0</v>
      </c>
      <c r="AI73" s="158">
        <f>IF(B72="","",SUM(T73:AH73))</f>
        <v>1</v>
      </c>
      <c r="AJ73" s="159">
        <f>IF(B72="","",SUM(S73,AI73))</f>
        <v>1</v>
      </c>
      <c r="AK73" s="159" t="str">
        <f>IF(B72="","",IF(Penalties!BY69="PM",1,""))</f>
        <v/>
      </c>
      <c r="AL73" s="159" t="str">
        <f>IF(B72="","",IF(Penalties!BY69="G",1,""))</f>
        <v/>
      </c>
      <c r="AM73" s="159" t="str">
        <f>IF(B72="","",IF(Penalties!BY69="N",1,""))</f>
        <v/>
      </c>
      <c r="AN73" s="159" t="str">
        <f>IF(B72="","",IF(Penalties!BY69="Z",1,""))</f>
        <v/>
      </c>
    </row>
    <row r="74" spans="1:40">
      <c r="A74" s="1492">
        <f>A72+1</f>
        <v>12</v>
      </c>
      <c r="B74" s="1491" t="str">
        <f>IF(IBRF!H22="","",IBRF!H22)</f>
        <v>A55</v>
      </c>
      <c r="C74" s="1489" t="str">
        <f>IF(IBRF!I22="","",IBRF!I22)</f>
        <v>Cass Whoopin'</v>
      </c>
      <c r="D74" s="109" t="s">
        <v>215</v>
      </c>
      <c r="E74" s="90">
        <f>IF($B74="","",COUNTIF(Penalties!$B71:$AC71,E$51))</f>
        <v>0</v>
      </c>
      <c r="F74" s="90">
        <f>IF($B74="","",COUNTIF(Penalties!$B71:$AC71,F$51))</f>
        <v>0</v>
      </c>
      <c r="G74" s="90">
        <f>IF($B74="","",COUNTIF(Penalties!$B71:$AC71,G$51))</f>
        <v>0</v>
      </c>
      <c r="H74" s="90">
        <f>IF($B74="","",COUNTIF(Penalties!$B71:$AC71,H$51))</f>
        <v>0</v>
      </c>
      <c r="I74" s="90">
        <f>IF($B74="","",COUNTIF(Penalties!$B71:$AC71,I$51))</f>
        <v>0</v>
      </c>
      <c r="J74" s="90">
        <f>IF($B74="","",COUNTIF(Penalties!$B71:$AC71,J$51))</f>
        <v>0</v>
      </c>
      <c r="K74" s="90">
        <f>IF($B74="","",COUNTIF(Penalties!$B71:$AC71,K$51))</f>
        <v>0</v>
      </c>
      <c r="L74" s="90">
        <f>IF($B74="","",COUNTIF(Penalties!$B71:$AC71,L$51))</f>
        <v>0</v>
      </c>
      <c r="M74" s="90">
        <f>IF($B74="","",COUNTIF(Penalties!$B71:$AC71,M$51))</f>
        <v>0</v>
      </c>
      <c r="N74" s="90">
        <f>IF($B74="","",COUNTIF(Penalties!$B71:$AC71,N$51))</f>
        <v>0</v>
      </c>
      <c r="O74" s="90">
        <f>IF($B74="","",COUNTIF(Penalties!$B71:$AC71,O$51))</f>
        <v>0</v>
      </c>
      <c r="P74" s="90">
        <f>IF($B74="","",COUNTIF(Penalties!$B71:$AC71,P$51))</f>
        <v>0</v>
      </c>
      <c r="Q74" s="90">
        <f>IF($B74="","",COUNTIF(Penalties!$B71:$AC71,Q$51))</f>
        <v>0</v>
      </c>
      <c r="R74" s="91">
        <f>IF(B74="","",SUM(E74:Q74))</f>
        <v>0</v>
      </c>
      <c r="S74" s="91">
        <f>IF($B74="","",COUNTIF(Penalties!$AE71:$AK71,S$51))</f>
        <v>0</v>
      </c>
      <c r="T74" s="109">
        <f>IF($B74="","",COUNTIF(Penalties!$AE71:$AK71,T$51))</f>
        <v>0</v>
      </c>
      <c r="U74" s="109">
        <f>IF($B74="","",COUNTIF(Penalties!$AE71:$AK71,U$51))</f>
        <v>0</v>
      </c>
      <c r="V74" s="109">
        <f>IF($B74="","",COUNTIF(Penalties!$AE71:$AK71,V$51))</f>
        <v>0</v>
      </c>
      <c r="W74" s="109">
        <f>IF($B74="","",COUNTIF(Penalties!$AE71:$AK71,W$51))</f>
        <v>0</v>
      </c>
      <c r="X74" s="109">
        <f>IF($B74="","",COUNTIF(Penalties!$AE71:$AK71,X$51))</f>
        <v>0</v>
      </c>
      <c r="Y74" s="109">
        <f>IF($B74="","",COUNTIF(Penalties!$AE71:$AK71,Y$51))</f>
        <v>0</v>
      </c>
      <c r="Z74" s="109">
        <f>IF($B74="","",COUNTIF(Penalties!$AE71:$AK71,Z$51))</f>
        <v>0</v>
      </c>
      <c r="AA74" s="109">
        <f>IF($B74="","",COUNTIF(Penalties!$AE71:$AK71,AA$51))</f>
        <v>0</v>
      </c>
      <c r="AB74" s="109">
        <f>IF($B74="","",COUNTIF(Penalties!$AE71:$AK71,AB$51))</f>
        <v>0</v>
      </c>
      <c r="AC74" s="109">
        <f>IF($B74="","",COUNTIF(Penalties!$AE71:$AK71,AC$51))</f>
        <v>0</v>
      </c>
      <c r="AD74" s="109">
        <f>IF($B74="","",COUNTIF(Penalties!$AE71:$AK71,AD$51))</f>
        <v>0</v>
      </c>
      <c r="AE74" s="109">
        <f>IF($B74="","",COUNTIF(Penalties!$AE71:$AK71,AE$51))</f>
        <v>0</v>
      </c>
      <c r="AF74" s="109">
        <f>IF($B74="","",COUNTIF(Penalties!$AE71:$AK71,AF$51))</f>
        <v>0</v>
      </c>
      <c r="AG74" s="109">
        <f>IF($B74="","",COUNTIF(Penalties!$AE71:$AK71,AG$51))</f>
        <v>0</v>
      </c>
      <c r="AH74" s="109">
        <f>IF($B74="","",COUNTIF(Penalties!$AE71:$AK71,AH$51))</f>
        <v>0</v>
      </c>
      <c r="AI74" s="160">
        <f>IF(B74="","",SUM(T74:AH74))</f>
        <v>0</v>
      </c>
      <c r="AJ74" s="161">
        <f>IF(B74="","",SUM(S74,AI74))</f>
        <v>0</v>
      </c>
      <c r="AK74" s="161" t="str">
        <f>IF(B74="","",IF(Penalties!AL71="PM",1,""))</f>
        <v/>
      </c>
      <c r="AL74" s="161" t="str">
        <f>IF(B74="","",IF(Penalties!AL71="G",1,""))</f>
        <v/>
      </c>
      <c r="AM74" s="161" t="str">
        <f>IF(B74="","",IF(Penalties!AL71="N",1,""))</f>
        <v/>
      </c>
      <c r="AN74" s="161" t="str">
        <f>IF(B74="","",IF(Penalties!AL71="Z",1,""))</f>
        <v/>
      </c>
    </row>
    <row r="75" spans="1:40">
      <c r="A75" s="1492"/>
      <c r="B75" s="1491"/>
      <c r="C75" s="1489"/>
      <c r="D75" s="109" t="s">
        <v>218</v>
      </c>
      <c r="E75" s="90">
        <f>IF($B74="","",COUNTIF(Penalties!$AO71:$BP71,E$51))</f>
        <v>0</v>
      </c>
      <c r="F75" s="90">
        <f>IF($B74="","",COUNTIF(Penalties!$AO71:$BP71,F$51))</f>
        <v>0</v>
      </c>
      <c r="G75" s="90">
        <f>IF($B74="","",COUNTIF(Penalties!$AO71:$BP71,G$51))</f>
        <v>0</v>
      </c>
      <c r="H75" s="90">
        <f>IF($B74="","",COUNTIF(Penalties!$AO71:$BP71,H$51))</f>
        <v>0</v>
      </c>
      <c r="I75" s="90">
        <f>IF($B74="","",COUNTIF(Penalties!$AO71:$BP71,I$51))</f>
        <v>0</v>
      </c>
      <c r="J75" s="90">
        <f>IF($B74="","",COUNTIF(Penalties!$AO71:$BP71,J$51))</f>
        <v>0</v>
      </c>
      <c r="K75" s="90">
        <f>IF($B74="","",COUNTIF(Penalties!$AO71:$BP71,K$51))</f>
        <v>0</v>
      </c>
      <c r="L75" s="90">
        <f>IF($B74="","",COUNTIF(Penalties!$AO71:$BP71,L$51))</f>
        <v>0</v>
      </c>
      <c r="M75" s="90">
        <f>IF($B74="","",COUNTIF(Penalties!$AO71:$BP71,M$51))</f>
        <v>0</v>
      </c>
      <c r="N75" s="90">
        <f>IF($B74="","",COUNTIF(Penalties!$AO71:$BP71,N$51))</f>
        <v>0</v>
      </c>
      <c r="O75" s="90">
        <f>IF($B74="","",COUNTIF(Penalties!$AO71:$BP71,O$51))</f>
        <v>0</v>
      </c>
      <c r="P75" s="90">
        <f>IF($B74="","",COUNTIF(Penalties!$AO71:$BP71,P$51))</f>
        <v>0</v>
      </c>
      <c r="Q75" s="90">
        <f>IF($B74="","",COUNTIF(Penalties!$AO71:$BP71,Q$51))</f>
        <v>0</v>
      </c>
      <c r="R75" s="91">
        <f>IF(B74="","",SUM(E75:Q75))</f>
        <v>0</v>
      </c>
      <c r="S75" s="91">
        <f>IF($B74="","",COUNTIF(Penalties!$BR71:$BX71,S$51))</f>
        <v>0</v>
      </c>
      <c r="T75" s="109">
        <f>IF($B74="","",COUNTIF(Penalties!$BR71:$BX71,T$51))</f>
        <v>0</v>
      </c>
      <c r="U75" s="109">
        <f>IF($B74="","",COUNTIF(Penalties!$BR71:$BX71,U$51))</f>
        <v>0</v>
      </c>
      <c r="V75" s="109">
        <f>IF($B74="","",COUNTIF(Penalties!$BR71:$BX71,V$51))</f>
        <v>0</v>
      </c>
      <c r="W75" s="109">
        <f>IF($B74="","",COUNTIF(Penalties!$BR71:$BX71,W$51))</f>
        <v>0</v>
      </c>
      <c r="X75" s="109">
        <f>IF($B74="","",COUNTIF(Penalties!$BR71:$BX71,X$51))</f>
        <v>0</v>
      </c>
      <c r="Y75" s="109">
        <f>IF($B74="","",COUNTIF(Penalties!$BR71:$BX71,Y$51))</f>
        <v>0</v>
      </c>
      <c r="Z75" s="109">
        <f>IF($B74="","",COUNTIF(Penalties!$BR71:$BX71,Z$51))</f>
        <v>0</v>
      </c>
      <c r="AA75" s="109">
        <f>IF($B74="","",COUNTIF(Penalties!$BR71:$BX71,AA$51))</f>
        <v>0</v>
      </c>
      <c r="AB75" s="109">
        <f>IF($B74="","",COUNTIF(Penalties!$BR71:$BX71,AB$51))</f>
        <v>0</v>
      </c>
      <c r="AC75" s="109">
        <f>IF($B74="","",COUNTIF(Penalties!$BR71:$BX71,AC$51))</f>
        <v>0</v>
      </c>
      <c r="AD75" s="109">
        <f>IF($B74="","",COUNTIF(Penalties!$BR71:$BX71,AD$51))</f>
        <v>0</v>
      </c>
      <c r="AE75" s="109">
        <f>IF($B74="","",COUNTIF(Penalties!$BR71:$BX71,AE$51))</f>
        <v>0</v>
      </c>
      <c r="AF75" s="109">
        <f>IF($B74="","",COUNTIF(Penalties!$BR71:$BX71,AF$51))</f>
        <v>0</v>
      </c>
      <c r="AG75" s="109">
        <f>IF($B74="","",COUNTIF(Penalties!$BR71:$BX71,AG$51))</f>
        <v>0</v>
      </c>
      <c r="AH75" s="109">
        <f>IF($B74="","",COUNTIF(Penalties!$BR71:$BX71,AH$51))</f>
        <v>0</v>
      </c>
      <c r="AI75" s="160">
        <f>IF(B74="","",SUM(T75:AH75))</f>
        <v>0</v>
      </c>
      <c r="AJ75" s="161">
        <f>IF(B74="","",SUM(S75,AI75))</f>
        <v>0</v>
      </c>
      <c r="AK75" s="161" t="str">
        <f>IF(B74="","",IF(Penalties!BY71="PM",1,""))</f>
        <v/>
      </c>
      <c r="AL75" s="161" t="str">
        <f>IF(B74="","",IF(Penalties!BY71="G",1,""))</f>
        <v/>
      </c>
      <c r="AM75" s="161" t="str">
        <f>IF(B74="","",IF(Penalties!BY71="N",1,""))</f>
        <v/>
      </c>
      <c r="AN75" s="161" t="str">
        <f>IF(B74="","",IF(Penalties!BY71="Z",1,""))</f>
        <v/>
      </c>
    </row>
    <row r="76" spans="1:40">
      <c r="A76" s="1493">
        <f>A74+1</f>
        <v>13</v>
      </c>
      <c r="B76" s="1490" t="str">
        <f>IF(IBRF!H23="","",IBRF!H23)</f>
        <v>H1</v>
      </c>
      <c r="C76" s="1488" t="str">
        <f>IF(IBRF!I23="","",IBRF!I23)</f>
        <v>HydroJen</v>
      </c>
      <c r="D76" s="105" t="s">
        <v>215</v>
      </c>
      <c r="E76" s="162">
        <f>IF($B76="","",COUNTIF(Penalties!$B73:$AC73,E$51))</f>
        <v>0</v>
      </c>
      <c r="F76" s="162">
        <f>IF($B76="","",COUNTIF(Penalties!$B73:$AC73,F$51))</f>
        <v>0</v>
      </c>
      <c r="G76" s="162">
        <f>IF($B76="","",COUNTIF(Penalties!$B73:$AC73,G$51))</f>
        <v>0</v>
      </c>
      <c r="H76" s="162">
        <f>IF($B76="","",COUNTIF(Penalties!$B73:$AC73,H$51))</f>
        <v>0</v>
      </c>
      <c r="I76" s="162">
        <f>IF($B76="","",COUNTIF(Penalties!$B73:$AC73,I$51))</f>
        <v>1</v>
      </c>
      <c r="J76" s="162">
        <f>IF($B76="","",COUNTIF(Penalties!$B73:$AC73,J$51))</f>
        <v>0</v>
      </c>
      <c r="K76" s="162">
        <f>IF($B76="","",COUNTIF(Penalties!$B73:$AC73,K$51))</f>
        <v>0</v>
      </c>
      <c r="L76" s="162">
        <f>IF($B76="","",COUNTIF(Penalties!$B73:$AC73,L$51))</f>
        <v>0</v>
      </c>
      <c r="M76" s="162">
        <f>IF($B76="","",COUNTIF(Penalties!$B73:$AC73,M$51))</f>
        <v>0</v>
      </c>
      <c r="N76" s="162">
        <f>IF($B76="","",COUNTIF(Penalties!$B73:$AC73,N$51))</f>
        <v>0</v>
      </c>
      <c r="O76" s="162">
        <f>IF($B76="","",COUNTIF(Penalties!$B73:$AC73,O$51))</f>
        <v>0</v>
      </c>
      <c r="P76" s="162">
        <f>IF($B76="","",COUNTIF(Penalties!$B73:$AC73,P$51))</f>
        <v>0</v>
      </c>
      <c r="Q76" s="162">
        <f>IF($B76="","",COUNTIF(Penalties!$B73:$AC73,Q$51))</f>
        <v>0</v>
      </c>
      <c r="R76" s="163">
        <f>IF(B76="","",SUM(E76:Q76))</f>
        <v>1</v>
      </c>
      <c r="S76" s="163">
        <f>IF($B76="","",COUNTIF(Penalties!$AE73:$AK73,S$51))</f>
        <v>0</v>
      </c>
      <c r="T76" s="105">
        <f>IF($B76="","",COUNTIF(Penalties!$AE73:$AK73,T$51))</f>
        <v>0</v>
      </c>
      <c r="U76" s="105">
        <f>IF($B76="","",COUNTIF(Penalties!$AE73:$AK73,U$51))</f>
        <v>0</v>
      </c>
      <c r="V76" s="105">
        <f>IF($B76="","",COUNTIF(Penalties!$AE73:$AK73,V$51))</f>
        <v>0</v>
      </c>
      <c r="W76" s="105">
        <f>IF($B76="","",COUNTIF(Penalties!$AE73:$AK73,W$51))</f>
        <v>0</v>
      </c>
      <c r="X76" s="105">
        <f>IF($B76="","",COUNTIF(Penalties!$AE73:$AK73,X$51))</f>
        <v>0</v>
      </c>
      <c r="Y76" s="105">
        <f>IF($B76="","",COUNTIF(Penalties!$AE73:$AK73,Y$51))</f>
        <v>0</v>
      </c>
      <c r="Z76" s="105">
        <f>IF($B76="","",COUNTIF(Penalties!$AE73:$AK73,Z$51))</f>
        <v>0</v>
      </c>
      <c r="AA76" s="105">
        <f>IF($B76="","",COUNTIF(Penalties!$AE73:$AK73,AA$51))</f>
        <v>0</v>
      </c>
      <c r="AB76" s="105">
        <f>IF($B76="","",COUNTIF(Penalties!$AE73:$AK73,AB$51))</f>
        <v>0</v>
      </c>
      <c r="AC76" s="105">
        <f>IF($B76="","",COUNTIF(Penalties!$AE73:$AK73,AC$51))</f>
        <v>0</v>
      </c>
      <c r="AD76" s="105">
        <f>IF($B76="","",COUNTIF(Penalties!$AE73:$AK73,AD$51))</f>
        <v>0</v>
      </c>
      <c r="AE76" s="105">
        <f>IF($B76="","",COUNTIF(Penalties!$AE73:$AK73,AE$51))</f>
        <v>0</v>
      </c>
      <c r="AF76" s="105">
        <f>IF($B76="","",COUNTIF(Penalties!$AE73:$AK73,AF$51))</f>
        <v>0</v>
      </c>
      <c r="AG76" s="105">
        <f>IF($B76="","",COUNTIF(Penalties!$AE73:$AK73,AG$51))</f>
        <v>0</v>
      </c>
      <c r="AH76" s="105">
        <f>IF($B76="","",COUNTIF(Penalties!$AE73:$AK73,AH$51))</f>
        <v>0</v>
      </c>
      <c r="AI76" s="158">
        <f>IF(B76="","",SUM(T76:AH76))</f>
        <v>0</v>
      </c>
      <c r="AJ76" s="159">
        <f>IF(B76="","",SUM(S76,AI76))</f>
        <v>0</v>
      </c>
      <c r="AK76" s="159" t="str">
        <f>IF(B76="","",IF(Penalties!AL73="PM",1,""))</f>
        <v/>
      </c>
      <c r="AL76" s="159" t="str">
        <f>IF(B76="","",IF(Penalties!AL73="G",1,""))</f>
        <v/>
      </c>
      <c r="AM76" s="159" t="str">
        <f>IF(B76="","",IF(Penalties!AL73="N",1,""))</f>
        <v/>
      </c>
      <c r="AN76" s="159" t="str">
        <f>IF(B76="","",IF(Penalties!AL73="Z",1,""))</f>
        <v/>
      </c>
    </row>
    <row r="77" spans="1:40">
      <c r="A77" s="1493"/>
      <c r="B77" s="1490"/>
      <c r="C77" s="1488"/>
      <c r="D77" s="105" t="s">
        <v>218</v>
      </c>
      <c r="E77" s="162">
        <f>IF($B76="","",COUNTIF(Penalties!$AO73:$BP73,E$51))</f>
        <v>1</v>
      </c>
      <c r="F77" s="162">
        <f>IF($B76="","",COUNTIF(Penalties!$AO73:$BP73,F$51))</f>
        <v>0</v>
      </c>
      <c r="G77" s="162">
        <f>IF($B76="","",COUNTIF(Penalties!$AO73:$BP73,G$51))</f>
        <v>0</v>
      </c>
      <c r="H77" s="162">
        <f>IF($B76="","",COUNTIF(Penalties!$AO73:$BP73,H$51))</f>
        <v>0</v>
      </c>
      <c r="I77" s="162">
        <f>IF($B76="","",COUNTIF(Penalties!$AO73:$BP73,I$51))</f>
        <v>0</v>
      </c>
      <c r="J77" s="162">
        <f>IF($B76="","",COUNTIF(Penalties!$AO73:$BP73,J$51))</f>
        <v>0</v>
      </c>
      <c r="K77" s="162">
        <f>IF($B76="","",COUNTIF(Penalties!$AO73:$BP73,K$51))</f>
        <v>0</v>
      </c>
      <c r="L77" s="162">
        <f>IF($B76="","",COUNTIF(Penalties!$AO73:$BP73,L$51))</f>
        <v>1</v>
      </c>
      <c r="M77" s="162">
        <f>IF($B76="","",COUNTIF(Penalties!$AO73:$BP73,M$51))</f>
        <v>0</v>
      </c>
      <c r="N77" s="162">
        <f>IF($B76="","",COUNTIF(Penalties!$AO73:$BP73,N$51))</f>
        <v>0</v>
      </c>
      <c r="O77" s="162">
        <f>IF($B76="","",COUNTIF(Penalties!$AO73:$BP73,O$51))</f>
        <v>0</v>
      </c>
      <c r="P77" s="162">
        <f>IF($B76="","",COUNTIF(Penalties!$AO73:$BP73,P$51))</f>
        <v>1</v>
      </c>
      <c r="Q77" s="162">
        <f>IF($B76="","",COUNTIF(Penalties!$AO73:$BP73,Q$51))</f>
        <v>0</v>
      </c>
      <c r="R77" s="163">
        <f>IF(B76="","",SUM(E77:Q77))</f>
        <v>3</v>
      </c>
      <c r="S77" s="163">
        <f>IF($B76="","",COUNTIF(Penalties!$BR73:$BX73,S$51))</f>
        <v>1</v>
      </c>
      <c r="T77" s="105">
        <f>IF($B76="","",COUNTIF(Penalties!$BR73:$BX73,T$51))</f>
        <v>0</v>
      </c>
      <c r="U77" s="105">
        <f>IF($B76="","",COUNTIF(Penalties!$BR73:$BX73,U$51))</f>
        <v>0</v>
      </c>
      <c r="V77" s="105">
        <f>IF($B76="","",COUNTIF(Penalties!$BR73:$BX73,V$51))</f>
        <v>0</v>
      </c>
      <c r="W77" s="105">
        <f>IF($B76="","",COUNTIF(Penalties!$BR73:$BX73,W$51))</f>
        <v>0</v>
      </c>
      <c r="X77" s="105">
        <f>IF($B76="","",COUNTIF(Penalties!$BR73:$BX73,X$51))</f>
        <v>0</v>
      </c>
      <c r="Y77" s="105">
        <f>IF($B76="","",COUNTIF(Penalties!$BR73:$BX73,Y$51))</f>
        <v>0</v>
      </c>
      <c r="Z77" s="105">
        <f>IF($B76="","",COUNTIF(Penalties!$BR73:$BX73,Z$51))</f>
        <v>0</v>
      </c>
      <c r="AA77" s="105">
        <f>IF($B76="","",COUNTIF(Penalties!$BR73:$BX73,AA$51))</f>
        <v>0</v>
      </c>
      <c r="AB77" s="105">
        <f>IF($B76="","",COUNTIF(Penalties!$BR73:$BX73,AB$51))</f>
        <v>0</v>
      </c>
      <c r="AC77" s="105">
        <f>IF($B76="","",COUNTIF(Penalties!$BR73:$BX73,AC$51))</f>
        <v>0</v>
      </c>
      <c r="AD77" s="105">
        <f>IF($B76="","",COUNTIF(Penalties!$BR73:$BX73,AD$51))</f>
        <v>1</v>
      </c>
      <c r="AE77" s="105">
        <f>IF($B76="","",COUNTIF(Penalties!$BR73:$BX73,AE$51))</f>
        <v>0</v>
      </c>
      <c r="AF77" s="105">
        <f>IF($B76="","",COUNTIF(Penalties!$BR73:$BX73,AF$51))</f>
        <v>0</v>
      </c>
      <c r="AG77" s="105">
        <f>IF($B76="","",COUNTIF(Penalties!$BR73:$BX73,AG$51))</f>
        <v>0</v>
      </c>
      <c r="AH77" s="105">
        <f>IF($B76="","",COUNTIF(Penalties!$BR73:$BX73,AH$51))</f>
        <v>0</v>
      </c>
      <c r="AI77" s="158">
        <f>IF(B76="","",SUM(T77:AH77))</f>
        <v>1</v>
      </c>
      <c r="AJ77" s="159">
        <f>IF(B76="","",SUM(S77,AI77))</f>
        <v>2</v>
      </c>
      <c r="AK77" s="159" t="str">
        <f>IF(B76="","",IF(Penalties!BY73="PM",1,""))</f>
        <v/>
      </c>
      <c r="AL77" s="159" t="str">
        <f>IF(B76="","",IF(Penalties!BY73="G",1,""))</f>
        <v/>
      </c>
      <c r="AM77" s="159" t="str">
        <f>IF(B76="","",IF(Penalties!BY73="N",1,""))</f>
        <v/>
      </c>
      <c r="AN77" s="159" t="str">
        <f>IF(B76="","",IF(Penalties!BY73="Z",1,""))</f>
        <v/>
      </c>
    </row>
    <row r="78" spans="1:40">
      <c r="A78" s="1492">
        <f>A76+1</f>
        <v>14</v>
      </c>
      <c r="B78" s="1491" t="str">
        <f>IF(IBRF!H24="","",IBRF!H24)</f>
        <v>N0 BS</v>
      </c>
      <c r="C78" s="1489" t="str">
        <f>IF(IBRF!I24="","",IBRF!I24)</f>
        <v>Blaque N DeckHer</v>
      </c>
      <c r="D78" s="109" t="s">
        <v>215</v>
      </c>
      <c r="E78" s="90">
        <f>IF($B78="","",COUNTIF(Penalties!$B75:$AC75,E$51))</f>
        <v>0</v>
      </c>
      <c r="F78" s="90">
        <f>IF($B78="","",COUNTIF(Penalties!$B75:$AC75,F$51))</f>
        <v>0</v>
      </c>
      <c r="G78" s="90">
        <f>IF($B78="","",COUNTIF(Penalties!$B75:$AC75,G$51))</f>
        <v>0</v>
      </c>
      <c r="H78" s="90">
        <f>IF($B78="","",COUNTIF(Penalties!$B75:$AC75,H$51))</f>
        <v>0</v>
      </c>
      <c r="I78" s="90">
        <f>IF($B78="","",COUNTIF(Penalties!$B75:$AC75,I$51))</f>
        <v>0</v>
      </c>
      <c r="J78" s="90">
        <f>IF($B78="","",COUNTIF(Penalties!$B75:$AC75,J$51))</f>
        <v>0</v>
      </c>
      <c r="K78" s="90">
        <f>IF($B78="","",COUNTIF(Penalties!$B75:$AC75,K$51))</f>
        <v>0</v>
      </c>
      <c r="L78" s="90">
        <f>IF($B78="","",COUNTIF(Penalties!$B75:$AC75,L$51))</f>
        <v>0</v>
      </c>
      <c r="M78" s="90">
        <f>IF($B78="","",COUNTIF(Penalties!$B75:$AC75,M$51))</f>
        <v>0</v>
      </c>
      <c r="N78" s="90">
        <f>IF($B78="","",COUNTIF(Penalties!$B75:$AC75,N$51))</f>
        <v>0</v>
      </c>
      <c r="O78" s="90">
        <f>IF($B78="","",COUNTIF(Penalties!$B75:$AC75,O$51))</f>
        <v>0</v>
      </c>
      <c r="P78" s="90">
        <f>IF($B78="","",COUNTIF(Penalties!$B75:$AC75,P$51))</f>
        <v>0</v>
      </c>
      <c r="Q78" s="90">
        <f>IF($B78="","",COUNTIF(Penalties!$B75:$AC75,Q$51))</f>
        <v>0</v>
      </c>
      <c r="R78" s="91">
        <f>IF(B78="","",SUM(E78:Q78))</f>
        <v>0</v>
      </c>
      <c r="S78" s="91">
        <f>IF($B78="","",COUNTIF(Penalties!$AE75:$AK75,S$51))</f>
        <v>0</v>
      </c>
      <c r="T78" s="109">
        <f>IF($B78="","",COUNTIF(Penalties!$AE75:$AK75,T$51))</f>
        <v>1</v>
      </c>
      <c r="U78" s="109">
        <f>IF($B78="","",COUNTIF(Penalties!$AE75:$AK75,U$51))</f>
        <v>0</v>
      </c>
      <c r="V78" s="109">
        <f>IF($B78="","",COUNTIF(Penalties!$AE75:$AK75,V$51))</f>
        <v>0</v>
      </c>
      <c r="W78" s="109">
        <f>IF($B78="","",COUNTIF(Penalties!$AE75:$AK75,W$51))</f>
        <v>0</v>
      </c>
      <c r="X78" s="109">
        <f>IF($B78="","",COUNTIF(Penalties!$AE75:$AK75,X$51))</f>
        <v>0</v>
      </c>
      <c r="Y78" s="109">
        <f>IF($B78="","",COUNTIF(Penalties!$AE75:$AK75,Y$51))</f>
        <v>0</v>
      </c>
      <c r="Z78" s="109">
        <f>IF($B78="","",COUNTIF(Penalties!$AE75:$AK75,Z$51))</f>
        <v>0</v>
      </c>
      <c r="AA78" s="109">
        <f>IF($B78="","",COUNTIF(Penalties!$AE75:$AK75,AA$51))</f>
        <v>0</v>
      </c>
      <c r="AB78" s="109">
        <f>IF($B78="","",COUNTIF(Penalties!$AE75:$AK75,AB$51))</f>
        <v>0</v>
      </c>
      <c r="AC78" s="109">
        <f>IF($B78="","",COUNTIF(Penalties!$AE75:$AK75,AC$51))</f>
        <v>0</v>
      </c>
      <c r="AD78" s="109">
        <f>IF($B78="","",COUNTIF(Penalties!$AE75:$AK75,AD$51))</f>
        <v>0</v>
      </c>
      <c r="AE78" s="109">
        <f>IF($B78="","",COUNTIF(Penalties!$AE75:$AK75,AE$51))</f>
        <v>0</v>
      </c>
      <c r="AF78" s="109">
        <f>IF($B78="","",COUNTIF(Penalties!$AE75:$AK75,AF$51))</f>
        <v>0</v>
      </c>
      <c r="AG78" s="109">
        <f>IF($B78="","",COUNTIF(Penalties!$AE75:$AK75,AG$51))</f>
        <v>0</v>
      </c>
      <c r="AH78" s="109">
        <f>IF($B78="","",COUNTIF(Penalties!$AE75:$AK75,AH$51))</f>
        <v>0</v>
      </c>
      <c r="AI78" s="160">
        <f>IF(B78="","",SUM(T78:AH78))</f>
        <v>1</v>
      </c>
      <c r="AJ78" s="161">
        <f>IF(B78="","",SUM(S78,AI78))</f>
        <v>1</v>
      </c>
      <c r="AK78" s="161" t="str">
        <f>IF(B78="","",IF(Penalties!AL75="PM",1,""))</f>
        <v/>
      </c>
      <c r="AL78" s="161" t="str">
        <f>IF(B78="","",IF(Penalties!AL75="G",1,""))</f>
        <v/>
      </c>
      <c r="AM78" s="161" t="str">
        <f>IF(B78="","",IF(Penalties!AL75="N",1,""))</f>
        <v/>
      </c>
      <c r="AN78" s="161" t="str">
        <f>IF(B78="","",IF(Penalties!AL75="Z",1,""))</f>
        <v/>
      </c>
    </row>
    <row r="79" spans="1:40">
      <c r="A79" s="1492"/>
      <c r="B79" s="1491"/>
      <c r="C79" s="1489"/>
      <c r="D79" s="109" t="s">
        <v>218</v>
      </c>
      <c r="E79" s="90">
        <f>IF($B78="","",COUNTIF(Penalties!$AO75:$BP75,E$51))</f>
        <v>0</v>
      </c>
      <c r="F79" s="90">
        <f>IF($B78="","",COUNTIF(Penalties!$AO75:$BP75,F$51))</f>
        <v>0</v>
      </c>
      <c r="G79" s="90">
        <f>IF($B78="","",COUNTIF(Penalties!$AO75:$BP75,G$51))</f>
        <v>0</v>
      </c>
      <c r="H79" s="90">
        <f>IF($B78="","",COUNTIF(Penalties!$AO75:$BP75,H$51))</f>
        <v>0</v>
      </c>
      <c r="I79" s="90">
        <f>IF($B78="","",COUNTIF(Penalties!$AO75:$BP75,I$51))</f>
        <v>0</v>
      </c>
      <c r="J79" s="90">
        <f>IF($B78="","",COUNTIF(Penalties!$AO75:$BP75,J$51))</f>
        <v>0</v>
      </c>
      <c r="K79" s="90">
        <f>IF($B78="","",COUNTIF(Penalties!$AO75:$BP75,K$51))</f>
        <v>0</v>
      </c>
      <c r="L79" s="90">
        <f>IF($B78="","",COUNTIF(Penalties!$AO75:$BP75,L$51))</f>
        <v>0</v>
      </c>
      <c r="M79" s="90">
        <f>IF($B78="","",COUNTIF(Penalties!$AO75:$BP75,M$51))</f>
        <v>0</v>
      </c>
      <c r="N79" s="90">
        <f>IF($B78="","",COUNTIF(Penalties!$AO75:$BP75,N$51))</f>
        <v>0</v>
      </c>
      <c r="O79" s="90">
        <f>IF($B78="","",COUNTIF(Penalties!$AO75:$BP75,O$51))</f>
        <v>0</v>
      </c>
      <c r="P79" s="90">
        <f>IF($B78="","",COUNTIF(Penalties!$AO75:$BP75,P$51))</f>
        <v>0</v>
      </c>
      <c r="Q79" s="90">
        <f>IF($B78="","",COUNTIF(Penalties!$AO75:$BP75,Q$51))</f>
        <v>0</v>
      </c>
      <c r="R79" s="91">
        <f>IF(B78="","",SUM(E79:Q79))</f>
        <v>0</v>
      </c>
      <c r="S79" s="91">
        <f>IF($B78="","",COUNTIF(Penalties!$BR75:$BX75,S$51))</f>
        <v>0</v>
      </c>
      <c r="T79" s="109">
        <f>IF($B78="","",COUNTIF(Penalties!$BR75:$BX75,T$51))</f>
        <v>0</v>
      </c>
      <c r="U79" s="109">
        <f>IF($B78="","",COUNTIF(Penalties!$BR75:$BX75,U$51))</f>
        <v>0</v>
      </c>
      <c r="V79" s="109">
        <f>IF($B78="","",COUNTIF(Penalties!$BR75:$BX75,V$51))</f>
        <v>0</v>
      </c>
      <c r="W79" s="109">
        <f>IF($B78="","",COUNTIF(Penalties!$BR75:$BX75,W$51))</f>
        <v>0</v>
      </c>
      <c r="X79" s="109">
        <f>IF($B78="","",COUNTIF(Penalties!$BR75:$BX75,X$51))</f>
        <v>0</v>
      </c>
      <c r="Y79" s="109">
        <f>IF($B78="","",COUNTIF(Penalties!$BR75:$BX75,Y$51))</f>
        <v>0</v>
      </c>
      <c r="Z79" s="109">
        <f>IF($B78="","",COUNTIF(Penalties!$BR75:$BX75,Z$51))</f>
        <v>0</v>
      </c>
      <c r="AA79" s="109">
        <f>IF($B78="","",COUNTIF(Penalties!$BR75:$BX75,AA$51))</f>
        <v>0</v>
      </c>
      <c r="AB79" s="109">
        <f>IF($B78="","",COUNTIF(Penalties!$BR75:$BX75,AB$51))</f>
        <v>0</v>
      </c>
      <c r="AC79" s="109">
        <f>IF($B78="","",COUNTIF(Penalties!$BR75:$BX75,AC$51))</f>
        <v>0</v>
      </c>
      <c r="AD79" s="109">
        <f>IF($B78="","",COUNTIF(Penalties!$BR75:$BX75,AD$51))</f>
        <v>0</v>
      </c>
      <c r="AE79" s="109">
        <f>IF($B78="","",COUNTIF(Penalties!$BR75:$BX75,AE$51))</f>
        <v>0</v>
      </c>
      <c r="AF79" s="109">
        <f>IF($B78="","",COUNTIF(Penalties!$BR75:$BX75,AF$51))</f>
        <v>0</v>
      </c>
      <c r="AG79" s="109">
        <f>IF($B78="","",COUNTIF(Penalties!$BR75:$BX75,AG$51))</f>
        <v>0</v>
      </c>
      <c r="AH79" s="109">
        <f>IF($B78="","",COUNTIF(Penalties!$BR75:$BX75,AH$51))</f>
        <v>1</v>
      </c>
      <c r="AI79" s="160">
        <f>IF(B78="","",SUM(T79:AH79))</f>
        <v>1</v>
      </c>
      <c r="AJ79" s="161">
        <f>IF(B78="","",SUM(S79,AI79))</f>
        <v>1</v>
      </c>
      <c r="AK79" s="161" t="str">
        <f>IF(B78="","",IF(Penalties!BY75="PM",1,""))</f>
        <v/>
      </c>
      <c r="AL79" s="161" t="str">
        <f>IF(B78="","",IF(Penalties!BY75="G",1,""))</f>
        <v/>
      </c>
      <c r="AM79" s="161" t="str">
        <f>IF(B78="","",IF(Penalties!BY75="N",1,""))</f>
        <v/>
      </c>
      <c r="AN79" s="161" t="str">
        <f>IF(B78="","",IF(Penalties!BY75="Z",1,""))</f>
        <v/>
      </c>
    </row>
    <row r="80" spans="1:40">
      <c r="A80" s="1493">
        <f>A78+1</f>
        <v>15</v>
      </c>
      <c r="B80" s="1490" t="str">
        <f>IF(IBRF!H25="","",IBRF!H25)</f>
        <v/>
      </c>
      <c r="C80" s="1488" t="str">
        <f>IF(IBRF!I25="","",IBRF!I25)</f>
        <v/>
      </c>
      <c r="D80" s="105" t="s">
        <v>215</v>
      </c>
      <c r="E80" s="162" t="str">
        <f>IF($B80="","",COUNTIF(Penalties!$B77:$AC77,E$51))</f>
        <v/>
      </c>
      <c r="F80" s="162" t="str">
        <f>IF($B80="","",COUNTIF(Penalties!$B77:$AC77,F$51))</f>
        <v/>
      </c>
      <c r="G80" s="162" t="str">
        <f>IF($B80="","",COUNTIF(Penalties!$B77:$AC77,G$51))</f>
        <v/>
      </c>
      <c r="H80" s="162" t="str">
        <f>IF($B80="","",COUNTIF(Penalties!$B77:$AC77,H$51))</f>
        <v/>
      </c>
      <c r="I80" s="162" t="str">
        <f>IF($B80="","",COUNTIF(Penalties!$B77:$AC77,I$51))</f>
        <v/>
      </c>
      <c r="J80" s="162" t="str">
        <f>IF($B80="","",COUNTIF(Penalties!$B77:$AC77,J$51))</f>
        <v/>
      </c>
      <c r="K80" s="162" t="str">
        <f>IF($B80="","",COUNTIF(Penalties!$B77:$AC77,K$51))</f>
        <v/>
      </c>
      <c r="L80" s="162" t="str">
        <f>IF($B80="","",COUNTIF(Penalties!$B77:$AC77,L$51))</f>
        <v/>
      </c>
      <c r="M80" s="162" t="str">
        <f>IF($B80="","",COUNTIF(Penalties!$B77:$AC77,M$51))</f>
        <v/>
      </c>
      <c r="N80" s="162" t="str">
        <f>IF($B80="","",COUNTIF(Penalties!$B77:$AC77,N$51))</f>
        <v/>
      </c>
      <c r="O80" s="162" t="str">
        <f>IF($B80="","",COUNTIF(Penalties!$B77:$AC77,O$51))</f>
        <v/>
      </c>
      <c r="P80" s="162" t="str">
        <f>IF($B80="","",COUNTIF(Penalties!$B77:$AC77,P$51))</f>
        <v/>
      </c>
      <c r="Q80" s="162" t="str">
        <f>IF($B80="","",COUNTIF(Penalties!$B77:$AC77,Q$51))</f>
        <v/>
      </c>
      <c r="R80" s="163" t="str">
        <f>IF(B80="","",SUM(E80:Q80))</f>
        <v/>
      </c>
      <c r="S80" s="163" t="str">
        <f>IF($B80="","",COUNTIF(Penalties!$AE77:$AK77,S$51))</f>
        <v/>
      </c>
      <c r="T80" s="105" t="str">
        <f>IF($B80="","",COUNTIF(Penalties!$AE77:$AK77,T$51))</f>
        <v/>
      </c>
      <c r="U80" s="105" t="str">
        <f>IF($B80="","",COUNTIF(Penalties!$AE77:$AK77,U$51))</f>
        <v/>
      </c>
      <c r="V80" s="105" t="str">
        <f>IF($B80="","",COUNTIF(Penalties!$AE77:$AK77,V$51))</f>
        <v/>
      </c>
      <c r="W80" s="105" t="str">
        <f>IF($B80="","",COUNTIF(Penalties!$AE77:$AK77,W$51))</f>
        <v/>
      </c>
      <c r="X80" s="105" t="str">
        <f>IF($B80="","",COUNTIF(Penalties!$AE77:$AK77,X$51))</f>
        <v/>
      </c>
      <c r="Y80" s="105" t="str">
        <f>IF($B80="","",COUNTIF(Penalties!$AE77:$AK77,Y$51))</f>
        <v/>
      </c>
      <c r="Z80" s="105" t="str">
        <f>IF($B80="","",COUNTIF(Penalties!$AE77:$AK77,Z$51))</f>
        <v/>
      </c>
      <c r="AA80" s="105" t="str">
        <f>IF($B80="","",COUNTIF(Penalties!$AE77:$AK77,AA$51))</f>
        <v/>
      </c>
      <c r="AB80" s="105" t="str">
        <f>IF($B80="","",COUNTIF(Penalties!$AE77:$AK77,AB$51))</f>
        <v/>
      </c>
      <c r="AC80" s="105" t="str">
        <f>IF($B80="","",COUNTIF(Penalties!$AE77:$AK77,AC$51))</f>
        <v/>
      </c>
      <c r="AD80" s="105" t="str">
        <f>IF($B80="","",COUNTIF(Penalties!$AE77:$AK77,AD$51))</f>
        <v/>
      </c>
      <c r="AE80" s="105" t="str">
        <f>IF($B80="","",COUNTIF(Penalties!$AE77:$AK77,AE$51))</f>
        <v/>
      </c>
      <c r="AF80" s="105" t="str">
        <f>IF($B80="","",COUNTIF(Penalties!$AE77:$AK77,AF$51))</f>
        <v/>
      </c>
      <c r="AG80" s="105" t="str">
        <f>IF($B80="","",COUNTIF(Penalties!$AE77:$AK77,AG$51))</f>
        <v/>
      </c>
      <c r="AH80" s="105" t="str">
        <f>IF($B80="","",COUNTIF(Penalties!$AE77:$AK77,AH$51))</f>
        <v/>
      </c>
      <c r="AI80" s="158" t="str">
        <f>IF(B80="","",SUM(T80:AH80))</f>
        <v/>
      </c>
      <c r="AJ80" s="159" t="str">
        <f>IF(B80="","",SUM(S80,AI80))</f>
        <v/>
      </c>
      <c r="AK80" s="159" t="str">
        <f>IF(B80="","",IF(Penalties!AL77="PM",1,""))</f>
        <v/>
      </c>
      <c r="AL80" s="159" t="str">
        <f>IF(B80="","",IF(Penalties!AL77="G",1,""))</f>
        <v/>
      </c>
      <c r="AM80" s="159" t="str">
        <f>IF(B80="","",IF(Penalties!AL77="N",1,""))</f>
        <v/>
      </c>
      <c r="AN80" s="159" t="str">
        <f>IF(B80="","",IF(Penalties!AL77="Z",1,""))</f>
        <v/>
      </c>
    </row>
    <row r="81" spans="1:40">
      <c r="A81" s="1493"/>
      <c r="B81" s="1490"/>
      <c r="C81" s="1488"/>
      <c r="D81" s="105" t="s">
        <v>218</v>
      </c>
      <c r="E81" s="162" t="str">
        <f>IF($B80="","",COUNTIF(Penalties!$AO77:$BP77,E$51))</f>
        <v/>
      </c>
      <c r="F81" s="162" t="str">
        <f>IF($B80="","",COUNTIF(Penalties!$AO77:$BP77,F$51))</f>
        <v/>
      </c>
      <c r="G81" s="162" t="str">
        <f>IF($B80="","",COUNTIF(Penalties!$AO77:$BP77,G$51))</f>
        <v/>
      </c>
      <c r="H81" s="162" t="str">
        <f>IF($B80="","",COUNTIF(Penalties!$AO77:$BP77,H$51))</f>
        <v/>
      </c>
      <c r="I81" s="162" t="str">
        <f>IF($B80="","",COUNTIF(Penalties!$AO77:$BP77,I$51))</f>
        <v/>
      </c>
      <c r="J81" s="162" t="str">
        <f>IF($B80="","",COUNTIF(Penalties!$AO77:$BP77,J$51))</f>
        <v/>
      </c>
      <c r="K81" s="162" t="str">
        <f>IF($B80="","",COUNTIF(Penalties!$AO77:$BP77,K$51))</f>
        <v/>
      </c>
      <c r="L81" s="162" t="str">
        <f>IF($B80="","",COUNTIF(Penalties!$AO77:$BP77,L$51))</f>
        <v/>
      </c>
      <c r="M81" s="162" t="str">
        <f>IF($B80="","",COUNTIF(Penalties!$AO77:$BP77,M$51))</f>
        <v/>
      </c>
      <c r="N81" s="162" t="str">
        <f>IF($B80="","",COUNTIF(Penalties!$AO77:$BP77,N$51))</f>
        <v/>
      </c>
      <c r="O81" s="162" t="str">
        <f>IF($B80="","",COUNTIF(Penalties!$AO77:$BP77,O$51))</f>
        <v/>
      </c>
      <c r="P81" s="162" t="str">
        <f>IF($B80="","",COUNTIF(Penalties!$AO77:$BP77,P$51))</f>
        <v/>
      </c>
      <c r="Q81" s="162" t="str">
        <f>IF($B80="","",COUNTIF(Penalties!$AO77:$BP77,Q$51))</f>
        <v/>
      </c>
      <c r="R81" s="163" t="str">
        <f>IF(B80="","",SUM(E81:Q81))</f>
        <v/>
      </c>
      <c r="S81" s="163" t="str">
        <f>IF($B80="","",COUNTIF(Penalties!$BR77:$BX77,S$51))</f>
        <v/>
      </c>
      <c r="T81" s="105" t="str">
        <f>IF($B80="","",COUNTIF(Penalties!$BR77:$BX77,T$51))</f>
        <v/>
      </c>
      <c r="U81" s="105" t="str">
        <f>IF($B80="","",COUNTIF(Penalties!$BR77:$BX77,U$51))</f>
        <v/>
      </c>
      <c r="V81" s="105" t="str">
        <f>IF($B80="","",COUNTIF(Penalties!$BR77:$BX77,V$51))</f>
        <v/>
      </c>
      <c r="W81" s="105" t="str">
        <f>IF($B80="","",COUNTIF(Penalties!$BR77:$BX77,W$51))</f>
        <v/>
      </c>
      <c r="X81" s="105" t="str">
        <f>IF($B80="","",COUNTIF(Penalties!$BR77:$BX77,X$51))</f>
        <v/>
      </c>
      <c r="Y81" s="105" t="str">
        <f>IF($B80="","",COUNTIF(Penalties!$BR77:$BX77,Y$51))</f>
        <v/>
      </c>
      <c r="Z81" s="105" t="str">
        <f>IF($B80="","",COUNTIF(Penalties!$BR77:$BX77,Z$51))</f>
        <v/>
      </c>
      <c r="AA81" s="105" t="str">
        <f>IF($B80="","",COUNTIF(Penalties!$BR77:$BX77,AA$51))</f>
        <v/>
      </c>
      <c r="AB81" s="105" t="str">
        <f>IF($B80="","",COUNTIF(Penalties!$BR77:$BX77,AB$51))</f>
        <v/>
      </c>
      <c r="AC81" s="105" t="str">
        <f>IF($B80="","",COUNTIF(Penalties!$BR77:$BX77,AC$51))</f>
        <v/>
      </c>
      <c r="AD81" s="105" t="str">
        <f>IF($B80="","",COUNTIF(Penalties!$BR77:$BX77,AD$51))</f>
        <v/>
      </c>
      <c r="AE81" s="105" t="str">
        <f>IF($B80="","",COUNTIF(Penalties!$BR77:$BX77,AE$51))</f>
        <v/>
      </c>
      <c r="AF81" s="105" t="str">
        <f>IF($B80="","",COUNTIF(Penalties!$BR77:$BX77,AF$51))</f>
        <v/>
      </c>
      <c r="AG81" s="105" t="str">
        <f>IF($B80="","",COUNTIF(Penalties!$BR77:$BX77,AG$51))</f>
        <v/>
      </c>
      <c r="AH81" s="105" t="str">
        <f>IF($B80="","",COUNTIF(Penalties!$BR77:$BX77,AH$51))</f>
        <v/>
      </c>
      <c r="AI81" s="158" t="str">
        <f>IF(B80="","",SUM(T81:AH81))</f>
        <v/>
      </c>
      <c r="AJ81" s="159" t="str">
        <f>IF(B80="","",SUM(S81,AI81))</f>
        <v/>
      </c>
      <c r="AK81" s="159" t="str">
        <f>IF(B80="","",IF(Penalties!BY77="PM",1,""))</f>
        <v/>
      </c>
      <c r="AL81" s="159" t="str">
        <f>IF(B80="","",IF(Penalties!BY77="G",1,""))</f>
        <v/>
      </c>
      <c r="AM81" s="159" t="str">
        <f>IF(B80="","",IF(Penalties!BY77="N",1,""))</f>
        <v/>
      </c>
      <c r="AN81" s="159" t="str">
        <f>IF(B80="","",IF(Penalties!BY77="Z",1,""))</f>
        <v/>
      </c>
    </row>
    <row r="82" spans="1:40">
      <c r="A82" s="1492">
        <f>A80+1</f>
        <v>16</v>
      </c>
      <c r="B82" s="1491" t="str">
        <f>IF(IBRF!H26="","",IBRF!H26)</f>
        <v/>
      </c>
      <c r="C82" s="1489" t="str">
        <f>IF(IBRF!I26="","",IBRF!I26)</f>
        <v/>
      </c>
      <c r="D82" s="109" t="s">
        <v>215</v>
      </c>
      <c r="E82" s="90" t="str">
        <f>IF($B82="","",COUNTIF(Penalties!$B79:$AC79,E$51))</f>
        <v/>
      </c>
      <c r="F82" s="90" t="str">
        <f>IF($B82="","",COUNTIF(Penalties!$B79:$AC79,F$51))</f>
        <v/>
      </c>
      <c r="G82" s="90" t="str">
        <f>IF($B82="","",COUNTIF(Penalties!$B79:$AC79,G$51))</f>
        <v/>
      </c>
      <c r="H82" s="90" t="str">
        <f>IF($B82="","",COUNTIF(Penalties!$B79:$AC79,H$51))</f>
        <v/>
      </c>
      <c r="I82" s="90" t="str">
        <f>IF($B82="","",COUNTIF(Penalties!$B79:$AC79,I$51))</f>
        <v/>
      </c>
      <c r="J82" s="90" t="str">
        <f>IF($B82="","",COUNTIF(Penalties!$B79:$AC79,J$51))</f>
        <v/>
      </c>
      <c r="K82" s="90" t="str">
        <f>IF($B82="","",COUNTIF(Penalties!$B79:$AC79,K$51))</f>
        <v/>
      </c>
      <c r="L82" s="90" t="str">
        <f>IF($B82="","",COUNTIF(Penalties!$B79:$AC79,L$51))</f>
        <v/>
      </c>
      <c r="M82" s="90" t="str">
        <f>IF($B82="","",COUNTIF(Penalties!$B79:$AC79,M$51))</f>
        <v/>
      </c>
      <c r="N82" s="90" t="str">
        <f>IF($B82="","",COUNTIF(Penalties!$B79:$AC79,N$51))</f>
        <v/>
      </c>
      <c r="O82" s="90" t="str">
        <f>IF($B82="","",COUNTIF(Penalties!$B79:$AC79,O$51))</f>
        <v/>
      </c>
      <c r="P82" s="90" t="str">
        <f>IF($B82="","",COUNTIF(Penalties!$B79:$AC79,P$51))</f>
        <v/>
      </c>
      <c r="Q82" s="90" t="str">
        <f>IF($B82="","",COUNTIF(Penalties!$B79:$AC79,Q$51))</f>
        <v/>
      </c>
      <c r="R82" s="91" t="str">
        <f>IF(B82="","",SUM(E82:Q82))</f>
        <v/>
      </c>
      <c r="S82" s="91" t="str">
        <f>IF($B82="","",COUNTIF(Penalties!$AE79:$AK79,S$51))</f>
        <v/>
      </c>
      <c r="T82" s="109" t="str">
        <f>IF($B82="","",COUNTIF(Penalties!$AE79:$AK79,T$51))</f>
        <v/>
      </c>
      <c r="U82" s="109" t="str">
        <f>IF($B82="","",COUNTIF(Penalties!$AE79:$AK79,U$51))</f>
        <v/>
      </c>
      <c r="V82" s="109" t="str">
        <f>IF($B82="","",COUNTIF(Penalties!$AE79:$AK79,V$51))</f>
        <v/>
      </c>
      <c r="W82" s="109" t="str">
        <f>IF($B82="","",COUNTIF(Penalties!$AE79:$AK79,W$51))</f>
        <v/>
      </c>
      <c r="X82" s="109" t="str">
        <f>IF($B82="","",COUNTIF(Penalties!$AE79:$AK79,X$51))</f>
        <v/>
      </c>
      <c r="Y82" s="109" t="str">
        <f>IF($B82="","",COUNTIF(Penalties!$AE79:$AK79,Y$51))</f>
        <v/>
      </c>
      <c r="Z82" s="109" t="str">
        <f>IF($B82="","",COUNTIF(Penalties!$AE79:$AK79,Z$51))</f>
        <v/>
      </c>
      <c r="AA82" s="109" t="str">
        <f>IF($B82="","",COUNTIF(Penalties!$AE79:$AK79,AA$51))</f>
        <v/>
      </c>
      <c r="AB82" s="109" t="str">
        <f>IF($B82="","",COUNTIF(Penalties!$AE79:$AK79,AB$51))</f>
        <v/>
      </c>
      <c r="AC82" s="109" t="str">
        <f>IF($B82="","",COUNTIF(Penalties!$AE79:$AK79,AC$51))</f>
        <v/>
      </c>
      <c r="AD82" s="109" t="str">
        <f>IF($B82="","",COUNTIF(Penalties!$AE79:$AK79,AD$51))</f>
        <v/>
      </c>
      <c r="AE82" s="109" t="str">
        <f>IF($B82="","",COUNTIF(Penalties!$AE79:$AK79,AE$51))</f>
        <v/>
      </c>
      <c r="AF82" s="109" t="str">
        <f>IF($B82="","",COUNTIF(Penalties!$AE79:$AK79,AF$51))</f>
        <v/>
      </c>
      <c r="AG82" s="109" t="str">
        <f>IF($B82="","",COUNTIF(Penalties!$AE79:$AK79,AG$51))</f>
        <v/>
      </c>
      <c r="AH82" s="109" t="str">
        <f>IF($B82="","",COUNTIF(Penalties!$AE79:$AK79,AH$51))</f>
        <v/>
      </c>
      <c r="AI82" s="160" t="str">
        <f>IF(B82="","",SUM(T82:AH82))</f>
        <v/>
      </c>
      <c r="AJ82" s="161" t="str">
        <f>IF(B82="","",SUM(S82,AI82))</f>
        <v/>
      </c>
      <c r="AK82" s="161" t="str">
        <f>IF(B82="","",IF(Penalties!AL79="PM",1,""))</f>
        <v/>
      </c>
      <c r="AL82" s="161" t="str">
        <f>IF(B82="","",IF(Penalties!AL79="G",1,""))</f>
        <v/>
      </c>
      <c r="AM82" s="161" t="str">
        <f>IF(B82="","",IF(Penalties!AL79="N",1,""))</f>
        <v/>
      </c>
      <c r="AN82" s="161" t="str">
        <f>IF(B82="","",IF(Penalties!AL79="Z",1,""))</f>
        <v/>
      </c>
    </row>
    <row r="83" spans="1:40">
      <c r="A83" s="1492"/>
      <c r="B83" s="1491"/>
      <c r="C83" s="1489"/>
      <c r="D83" s="109" t="s">
        <v>218</v>
      </c>
      <c r="E83" s="90" t="str">
        <f>IF($B82="","",COUNTIF(Penalties!$AO79:$BP79,E$51))</f>
        <v/>
      </c>
      <c r="F83" s="90" t="str">
        <f>IF($B82="","",COUNTIF(Penalties!$AO79:$BP79,F$51))</f>
        <v/>
      </c>
      <c r="G83" s="90" t="str">
        <f>IF($B82="","",COUNTIF(Penalties!$AO79:$BP79,G$51))</f>
        <v/>
      </c>
      <c r="H83" s="90" t="str">
        <f>IF($B82="","",COUNTIF(Penalties!$AO79:$BP79,H$51))</f>
        <v/>
      </c>
      <c r="I83" s="90" t="str">
        <f>IF($B82="","",COUNTIF(Penalties!$AO79:$BP79,I$51))</f>
        <v/>
      </c>
      <c r="J83" s="90" t="str">
        <f>IF($B82="","",COUNTIF(Penalties!$AO79:$BP79,J$51))</f>
        <v/>
      </c>
      <c r="K83" s="90" t="str">
        <f>IF($B82="","",COUNTIF(Penalties!$AO79:$BP79,K$51))</f>
        <v/>
      </c>
      <c r="L83" s="90" t="str">
        <f>IF($B82="","",COUNTIF(Penalties!$AO79:$BP79,L$51))</f>
        <v/>
      </c>
      <c r="M83" s="90" t="str">
        <f>IF($B82="","",COUNTIF(Penalties!$AO79:$BP79,M$51))</f>
        <v/>
      </c>
      <c r="N83" s="90" t="str">
        <f>IF($B82="","",COUNTIF(Penalties!$AO79:$BP79,N$51))</f>
        <v/>
      </c>
      <c r="O83" s="90" t="str">
        <f>IF($B82="","",COUNTIF(Penalties!$AO79:$BP79,O$51))</f>
        <v/>
      </c>
      <c r="P83" s="90" t="str">
        <f>IF($B82="","",COUNTIF(Penalties!$AO79:$BP79,P$51))</f>
        <v/>
      </c>
      <c r="Q83" s="90" t="str">
        <f>IF($B82="","",COUNTIF(Penalties!$AO79:$BP79,Q$51))</f>
        <v/>
      </c>
      <c r="R83" s="91" t="str">
        <f>IF(B82="","",SUM(E83:Q83))</f>
        <v/>
      </c>
      <c r="S83" s="91" t="str">
        <f>IF($B82="","",COUNTIF(Penalties!$BR79:$BX79,S$51))</f>
        <v/>
      </c>
      <c r="T83" s="109" t="str">
        <f>IF($B82="","",COUNTIF(Penalties!$BR79:$BX79,T$51))</f>
        <v/>
      </c>
      <c r="U83" s="109" t="str">
        <f>IF($B82="","",COUNTIF(Penalties!$BR79:$BX79,U$51))</f>
        <v/>
      </c>
      <c r="V83" s="109" t="str">
        <f>IF($B82="","",COUNTIF(Penalties!$BR79:$BX79,V$51))</f>
        <v/>
      </c>
      <c r="W83" s="109" t="str">
        <f>IF($B82="","",COUNTIF(Penalties!$BR79:$BX79,W$51))</f>
        <v/>
      </c>
      <c r="X83" s="109" t="str">
        <f>IF($B82="","",COUNTIF(Penalties!$BR79:$BX79,X$51))</f>
        <v/>
      </c>
      <c r="Y83" s="109" t="str">
        <f>IF($B82="","",COUNTIF(Penalties!$BR79:$BX79,Y$51))</f>
        <v/>
      </c>
      <c r="Z83" s="109" t="str">
        <f>IF($B82="","",COUNTIF(Penalties!$BR79:$BX79,Z$51))</f>
        <v/>
      </c>
      <c r="AA83" s="109" t="str">
        <f>IF($B82="","",COUNTIF(Penalties!$BR79:$BX79,AA$51))</f>
        <v/>
      </c>
      <c r="AB83" s="109" t="str">
        <f>IF($B82="","",COUNTIF(Penalties!$BR79:$BX79,AB$51))</f>
        <v/>
      </c>
      <c r="AC83" s="109" t="str">
        <f>IF($B82="","",COUNTIF(Penalties!$BR79:$BX79,AC$51))</f>
        <v/>
      </c>
      <c r="AD83" s="109" t="str">
        <f>IF($B82="","",COUNTIF(Penalties!$BR79:$BX79,AD$51))</f>
        <v/>
      </c>
      <c r="AE83" s="109" t="str">
        <f>IF($B82="","",COUNTIF(Penalties!$BR79:$BX79,AE$51))</f>
        <v/>
      </c>
      <c r="AF83" s="109" t="str">
        <f>IF($B82="","",COUNTIF(Penalties!$BR79:$BX79,AF$51))</f>
        <v/>
      </c>
      <c r="AG83" s="109" t="str">
        <f>IF($B82="","",COUNTIF(Penalties!$BR79:$BX79,AG$51))</f>
        <v/>
      </c>
      <c r="AH83" s="109" t="str">
        <f>IF($B82="","",COUNTIF(Penalties!$BR79:$BX79,AH$51))</f>
        <v/>
      </c>
      <c r="AI83" s="160" t="str">
        <f>IF(B82="","",SUM(T83:AH83))</f>
        <v/>
      </c>
      <c r="AJ83" s="161" t="str">
        <f>IF(B82="","",SUM(S83,AI83))</f>
        <v/>
      </c>
      <c r="AK83" s="161" t="str">
        <f>IF(B82="","",IF(Penalties!BY79="PM",1,""))</f>
        <v/>
      </c>
      <c r="AL83" s="161" t="str">
        <f>IF(B82="","",IF(Penalties!BY79="G",1,""))</f>
        <v/>
      </c>
      <c r="AM83" s="161" t="str">
        <f>IF(B82="","",IF(Penalties!BY79="N",1,""))</f>
        <v/>
      </c>
      <c r="AN83" s="161" t="str">
        <f>IF(B82="","",IF(Penalties!BY79="Z",1,""))</f>
        <v/>
      </c>
    </row>
    <row r="84" spans="1:40">
      <c r="A84" s="1493">
        <f>A82+1</f>
        <v>17</v>
      </c>
      <c r="B84" s="1490" t="str">
        <f>IF(IBRF!H27="","",IBRF!H27)</f>
        <v/>
      </c>
      <c r="C84" s="1488" t="str">
        <f>IF(IBRF!I27="","",IBRF!I27)</f>
        <v/>
      </c>
      <c r="D84" s="105" t="s">
        <v>215</v>
      </c>
      <c r="E84" s="162" t="str">
        <f>IF($B84="","",COUNTIF(Penalties!$B81:$AC81,E$51))</f>
        <v/>
      </c>
      <c r="F84" s="162" t="str">
        <f>IF($B84="","",COUNTIF(Penalties!$B81:$AC81,F$51))</f>
        <v/>
      </c>
      <c r="G84" s="162" t="str">
        <f>IF($B84="","",COUNTIF(Penalties!$B81:$AC81,G$51))</f>
        <v/>
      </c>
      <c r="H84" s="162" t="str">
        <f>IF($B84="","",COUNTIF(Penalties!$B81:$AC81,H$51))</f>
        <v/>
      </c>
      <c r="I84" s="162" t="str">
        <f>IF($B84="","",COUNTIF(Penalties!$B81:$AC81,I$51))</f>
        <v/>
      </c>
      <c r="J84" s="162" t="str">
        <f>IF($B84="","",COUNTIF(Penalties!$B81:$AC81,J$51))</f>
        <v/>
      </c>
      <c r="K84" s="162" t="str">
        <f>IF($B84="","",COUNTIF(Penalties!$B81:$AC81,K$51))</f>
        <v/>
      </c>
      <c r="L84" s="162" t="str">
        <f>IF($B84="","",COUNTIF(Penalties!$B81:$AC81,L$51))</f>
        <v/>
      </c>
      <c r="M84" s="162" t="str">
        <f>IF($B84="","",COUNTIF(Penalties!$B81:$AC81,M$51))</f>
        <v/>
      </c>
      <c r="N84" s="162" t="str">
        <f>IF($B84="","",COUNTIF(Penalties!$B81:$AC81,N$51))</f>
        <v/>
      </c>
      <c r="O84" s="162" t="str">
        <f>IF($B84="","",COUNTIF(Penalties!$B81:$AC81,O$51))</f>
        <v/>
      </c>
      <c r="P84" s="162" t="str">
        <f>IF($B84="","",COUNTIF(Penalties!$B81:$AC81,P$51))</f>
        <v/>
      </c>
      <c r="Q84" s="162" t="str">
        <f>IF($B84="","",COUNTIF(Penalties!$B81:$AC81,Q$51))</f>
        <v/>
      </c>
      <c r="R84" s="163" t="str">
        <f>IF(B84="","",SUM(E84:Q84))</f>
        <v/>
      </c>
      <c r="S84" s="163" t="str">
        <f>IF($B84="","",COUNTIF(Penalties!$AE81:$AK81,S$51))</f>
        <v/>
      </c>
      <c r="T84" s="105" t="str">
        <f>IF($B84="","",COUNTIF(Penalties!$AE81:$AK81,T$51))</f>
        <v/>
      </c>
      <c r="U84" s="105" t="str">
        <f>IF($B84="","",COUNTIF(Penalties!$AE81:$AK81,U$51))</f>
        <v/>
      </c>
      <c r="V84" s="105" t="str">
        <f>IF($B84="","",COUNTIF(Penalties!$AE81:$AK81,V$51))</f>
        <v/>
      </c>
      <c r="W84" s="105" t="str">
        <f>IF($B84="","",COUNTIF(Penalties!$AE81:$AK81,W$51))</f>
        <v/>
      </c>
      <c r="X84" s="105" t="str">
        <f>IF($B84="","",COUNTIF(Penalties!$AE81:$AK81,X$51))</f>
        <v/>
      </c>
      <c r="Y84" s="105" t="str">
        <f>IF($B84="","",COUNTIF(Penalties!$AE81:$AK81,Y$51))</f>
        <v/>
      </c>
      <c r="Z84" s="105" t="str">
        <f>IF($B84="","",COUNTIF(Penalties!$AE81:$AK81,Z$51))</f>
        <v/>
      </c>
      <c r="AA84" s="105" t="str">
        <f>IF($B84="","",COUNTIF(Penalties!$AE81:$AK81,AA$51))</f>
        <v/>
      </c>
      <c r="AB84" s="105" t="str">
        <f>IF($B84="","",COUNTIF(Penalties!$AE81:$AK81,AB$51))</f>
        <v/>
      </c>
      <c r="AC84" s="105" t="str">
        <f>IF($B84="","",COUNTIF(Penalties!$AE81:$AK81,AC$51))</f>
        <v/>
      </c>
      <c r="AD84" s="105" t="str">
        <f>IF($B84="","",COUNTIF(Penalties!$AE81:$AK81,AD$51))</f>
        <v/>
      </c>
      <c r="AE84" s="105" t="str">
        <f>IF($B84="","",COUNTIF(Penalties!$AE81:$AK81,AE$51))</f>
        <v/>
      </c>
      <c r="AF84" s="105" t="str">
        <f>IF($B84="","",COUNTIF(Penalties!$AE81:$AK81,AF$51))</f>
        <v/>
      </c>
      <c r="AG84" s="105" t="str">
        <f>IF($B84="","",COUNTIF(Penalties!$AE81:$AK81,AG$51))</f>
        <v/>
      </c>
      <c r="AH84" s="105" t="str">
        <f>IF($B84="","",COUNTIF(Penalties!$AE81:$AK81,AH$51))</f>
        <v/>
      </c>
      <c r="AI84" s="158" t="str">
        <f>IF(B84="","",SUM(T84:AH84))</f>
        <v/>
      </c>
      <c r="AJ84" s="159" t="str">
        <f>IF(B84="","",SUM(S84,AI84))</f>
        <v/>
      </c>
      <c r="AK84" s="159" t="str">
        <f>IF(B84="","",IF(Penalties!AL81="PM",1,""))</f>
        <v/>
      </c>
      <c r="AL84" s="159" t="str">
        <f>IF(B84="","",IF(Penalties!AL81="G",1,""))</f>
        <v/>
      </c>
      <c r="AM84" s="159" t="str">
        <f>IF(B84="","",IF(Penalties!AL81="N",1,""))</f>
        <v/>
      </c>
      <c r="AN84" s="159" t="str">
        <f>IF(B84="","",IF(Penalties!AL81="Z",1,""))</f>
        <v/>
      </c>
    </row>
    <row r="85" spans="1:40">
      <c r="A85" s="1493"/>
      <c r="B85" s="1490"/>
      <c r="C85" s="1488"/>
      <c r="D85" s="105" t="s">
        <v>218</v>
      </c>
      <c r="E85" s="162" t="str">
        <f>IF($B84="","",COUNTIF(Penalties!$AO81:$BP81,E$51))</f>
        <v/>
      </c>
      <c r="F85" s="162" t="str">
        <f>IF($B84="","",COUNTIF(Penalties!$AO81:$BP81,F$51))</f>
        <v/>
      </c>
      <c r="G85" s="162" t="str">
        <f>IF($B84="","",COUNTIF(Penalties!$AO81:$BP81,G$51))</f>
        <v/>
      </c>
      <c r="H85" s="162" t="str">
        <f>IF($B84="","",COUNTIF(Penalties!$AO81:$BP81,H$51))</f>
        <v/>
      </c>
      <c r="I85" s="162" t="str">
        <f>IF($B84="","",COUNTIF(Penalties!$AO81:$BP81,I$51))</f>
        <v/>
      </c>
      <c r="J85" s="162" t="str">
        <f>IF($B84="","",COUNTIF(Penalties!$AO81:$BP81,J$51))</f>
        <v/>
      </c>
      <c r="K85" s="162" t="str">
        <f>IF($B84="","",COUNTIF(Penalties!$AO81:$BP81,K$51))</f>
        <v/>
      </c>
      <c r="L85" s="162" t="str">
        <f>IF($B84="","",COUNTIF(Penalties!$AO81:$BP81,L$51))</f>
        <v/>
      </c>
      <c r="M85" s="162" t="str">
        <f>IF($B84="","",COUNTIF(Penalties!$AO81:$BP81,M$51))</f>
        <v/>
      </c>
      <c r="N85" s="162" t="str">
        <f>IF($B84="","",COUNTIF(Penalties!$AO81:$BP81,N$51))</f>
        <v/>
      </c>
      <c r="O85" s="162" t="str">
        <f>IF($B84="","",COUNTIF(Penalties!$AO81:$BP81,O$51))</f>
        <v/>
      </c>
      <c r="P85" s="162" t="str">
        <f>IF($B84="","",COUNTIF(Penalties!$AO81:$BP81,P$51))</f>
        <v/>
      </c>
      <c r="Q85" s="162" t="str">
        <f>IF($B84="","",COUNTIF(Penalties!$AO81:$BP81,Q$51))</f>
        <v/>
      </c>
      <c r="R85" s="163" t="str">
        <f>IF(B84="","",SUM(E85:Q85))</f>
        <v/>
      </c>
      <c r="S85" s="163" t="str">
        <f>IF($B84="","",COUNTIF(Penalties!$BR81:$BX81,S$51))</f>
        <v/>
      </c>
      <c r="T85" s="105" t="str">
        <f>IF($B84="","",COUNTIF(Penalties!$BR81:$BX81,T$51))</f>
        <v/>
      </c>
      <c r="U85" s="105" t="str">
        <f>IF($B84="","",COUNTIF(Penalties!$BR81:$BX81,U$51))</f>
        <v/>
      </c>
      <c r="V85" s="105" t="str">
        <f>IF($B84="","",COUNTIF(Penalties!$BR81:$BX81,V$51))</f>
        <v/>
      </c>
      <c r="W85" s="105" t="str">
        <f>IF($B84="","",COUNTIF(Penalties!$BR81:$BX81,W$51))</f>
        <v/>
      </c>
      <c r="X85" s="105" t="str">
        <f>IF($B84="","",COUNTIF(Penalties!$BR81:$BX81,X$51))</f>
        <v/>
      </c>
      <c r="Y85" s="105" t="str">
        <f>IF($B84="","",COUNTIF(Penalties!$BR81:$BX81,Y$51))</f>
        <v/>
      </c>
      <c r="Z85" s="105" t="str">
        <f>IF($B84="","",COUNTIF(Penalties!$BR81:$BX81,Z$51))</f>
        <v/>
      </c>
      <c r="AA85" s="105" t="str">
        <f>IF($B84="","",COUNTIF(Penalties!$BR81:$BX81,AA$51))</f>
        <v/>
      </c>
      <c r="AB85" s="105" t="str">
        <f>IF($B84="","",COUNTIF(Penalties!$BR81:$BX81,AB$51))</f>
        <v/>
      </c>
      <c r="AC85" s="105" t="str">
        <f>IF($B84="","",COUNTIF(Penalties!$BR81:$BX81,AC$51))</f>
        <v/>
      </c>
      <c r="AD85" s="105" t="str">
        <f>IF($B84="","",COUNTIF(Penalties!$BR81:$BX81,AD$51))</f>
        <v/>
      </c>
      <c r="AE85" s="105" t="str">
        <f>IF($B84="","",COUNTIF(Penalties!$BR81:$BX81,AE$51))</f>
        <v/>
      </c>
      <c r="AF85" s="105" t="str">
        <f>IF($B84="","",COUNTIF(Penalties!$BR81:$BX81,AF$51))</f>
        <v/>
      </c>
      <c r="AG85" s="105" t="str">
        <f>IF($B84="","",COUNTIF(Penalties!$BR81:$BX81,AG$51))</f>
        <v/>
      </c>
      <c r="AH85" s="105" t="str">
        <f>IF($B84="","",COUNTIF(Penalties!$BR81:$BX81,AH$51))</f>
        <v/>
      </c>
      <c r="AI85" s="158" t="str">
        <f>IF(B84="","",SUM(T85:AH85))</f>
        <v/>
      </c>
      <c r="AJ85" s="159" t="str">
        <f>IF(B84="","",SUM(S85,AI85))</f>
        <v/>
      </c>
      <c r="AK85" s="159" t="str">
        <f>IF(B84="","",IF(Penalties!BY81="PM",1,""))</f>
        <v/>
      </c>
      <c r="AL85" s="159" t="str">
        <f>IF(B84="","",IF(Penalties!BY81="G",1,""))</f>
        <v/>
      </c>
      <c r="AM85" s="159" t="str">
        <f>IF(B84="","",IF(Penalties!BY81="N",1,""))</f>
        <v/>
      </c>
      <c r="AN85" s="159" t="str">
        <f>IF(B84="","",IF(Penalties!BY81="Z",1,""))</f>
        <v/>
      </c>
    </row>
    <row r="86" spans="1:40">
      <c r="A86" s="1492">
        <f>A84+1</f>
        <v>18</v>
      </c>
      <c r="B86" s="1491" t="str">
        <f>IF(IBRF!H28="","",IBRF!H28)</f>
        <v/>
      </c>
      <c r="C86" s="1489" t="str">
        <f>IF(IBRF!I28="","",IBRF!I28)</f>
        <v/>
      </c>
      <c r="D86" s="109" t="s">
        <v>215</v>
      </c>
      <c r="E86" s="90" t="str">
        <f>IF($B86="","",COUNTIF(Penalties!$B83:$AC83,E$51))</f>
        <v/>
      </c>
      <c r="F86" s="90" t="str">
        <f>IF($B86="","",COUNTIF(Penalties!$B83:$AC83,F$51))</f>
        <v/>
      </c>
      <c r="G86" s="90" t="str">
        <f>IF($B86="","",COUNTIF(Penalties!$B83:$AC83,G$51))</f>
        <v/>
      </c>
      <c r="H86" s="90" t="str">
        <f>IF($B86="","",COUNTIF(Penalties!$B83:$AC83,H$51))</f>
        <v/>
      </c>
      <c r="I86" s="90" t="str">
        <f>IF($B86="","",COUNTIF(Penalties!$B83:$AC83,I$51))</f>
        <v/>
      </c>
      <c r="J86" s="90" t="str">
        <f>IF($B86="","",COUNTIF(Penalties!$B83:$AC83,J$51))</f>
        <v/>
      </c>
      <c r="K86" s="90" t="str">
        <f>IF($B86="","",COUNTIF(Penalties!$B83:$AC83,K$51))</f>
        <v/>
      </c>
      <c r="L86" s="90" t="str">
        <f>IF($B86="","",COUNTIF(Penalties!$B83:$AC83,L$51))</f>
        <v/>
      </c>
      <c r="M86" s="90" t="str">
        <f>IF($B86="","",COUNTIF(Penalties!$B83:$AC83,M$51))</f>
        <v/>
      </c>
      <c r="N86" s="90" t="str">
        <f>IF($B86="","",COUNTIF(Penalties!$B83:$AC83,N$51))</f>
        <v/>
      </c>
      <c r="O86" s="90" t="str">
        <f>IF($B86="","",COUNTIF(Penalties!$B83:$AC83,O$51))</f>
        <v/>
      </c>
      <c r="P86" s="90" t="str">
        <f>IF($B86="","",COUNTIF(Penalties!$B83:$AC83,P$51))</f>
        <v/>
      </c>
      <c r="Q86" s="90" t="str">
        <f>IF($B86="","",COUNTIF(Penalties!$B83:$AC83,Q$51))</f>
        <v/>
      </c>
      <c r="R86" s="91" t="str">
        <f>IF(B86="","",SUM(E86:Q86))</f>
        <v/>
      </c>
      <c r="S86" s="91" t="str">
        <f>IF($B86="","",COUNTIF(Penalties!$AE83:$AK83,S$51))</f>
        <v/>
      </c>
      <c r="T86" s="109" t="str">
        <f>IF($B86="","",COUNTIF(Penalties!$AE83:$AK83,T$51))</f>
        <v/>
      </c>
      <c r="U86" s="109" t="str">
        <f>IF($B86="","",COUNTIF(Penalties!$AE83:$AK83,U$51))</f>
        <v/>
      </c>
      <c r="V86" s="109" t="str">
        <f>IF($B86="","",COUNTIF(Penalties!$AE83:$AK83,V$51))</f>
        <v/>
      </c>
      <c r="W86" s="109" t="str">
        <f>IF($B86="","",COUNTIF(Penalties!$AE83:$AK83,W$51))</f>
        <v/>
      </c>
      <c r="X86" s="109" t="str">
        <f>IF($B86="","",COUNTIF(Penalties!$AE83:$AK83,X$51))</f>
        <v/>
      </c>
      <c r="Y86" s="109" t="str">
        <f>IF($B86="","",COUNTIF(Penalties!$AE83:$AK83,Y$51))</f>
        <v/>
      </c>
      <c r="Z86" s="109" t="str">
        <f>IF($B86="","",COUNTIF(Penalties!$AE83:$AK83,Z$51))</f>
        <v/>
      </c>
      <c r="AA86" s="109" t="str">
        <f>IF($B86="","",COUNTIF(Penalties!$AE83:$AK83,AA$51))</f>
        <v/>
      </c>
      <c r="AB86" s="109" t="str">
        <f>IF($B86="","",COUNTIF(Penalties!$AE83:$AK83,AB$51))</f>
        <v/>
      </c>
      <c r="AC86" s="109" t="str">
        <f>IF($B86="","",COUNTIF(Penalties!$AE83:$AK83,AC$51))</f>
        <v/>
      </c>
      <c r="AD86" s="109" t="str">
        <f>IF($B86="","",COUNTIF(Penalties!$AE83:$AK83,AD$51))</f>
        <v/>
      </c>
      <c r="AE86" s="109" t="str">
        <f>IF($B86="","",COUNTIF(Penalties!$AE83:$AK83,AE$51))</f>
        <v/>
      </c>
      <c r="AF86" s="109" t="str">
        <f>IF($B86="","",COUNTIF(Penalties!$AE83:$AK83,AF$51))</f>
        <v/>
      </c>
      <c r="AG86" s="109" t="str">
        <f>IF($B86="","",COUNTIF(Penalties!$AE83:$AK83,AG$51))</f>
        <v/>
      </c>
      <c r="AH86" s="109" t="str">
        <f>IF($B86="","",COUNTIF(Penalties!$AE83:$AK83,AH$51))</f>
        <v/>
      </c>
      <c r="AI86" s="160" t="str">
        <f>IF(B86="","",SUM(T86:AH86))</f>
        <v/>
      </c>
      <c r="AJ86" s="161" t="str">
        <f>IF(B86="","",SUM(S86,AI86))</f>
        <v/>
      </c>
      <c r="AK86" s="161" t="str">
        <f>IF(B86="","",IF(Penalties!AL83="PM",1,""))</f>
        <v/>
      </c>
      <c r="AL86" s="161" t="str">
        <f>IF(B86="","",IF(Penalties!AL83="G",1,""))</f>
        <v/>
      </c>
      <c r="AM86" s="161" t="str">
        <f>IF(B86="","",IF(Penalties!AL83="N",1,""))</f>
        <v/>
      </c>
      <c r="AN86" s="161" t="str">
        <f>IF(B86="","",IF(Penalties!AL83="Z",1,""))</f>
        <v/>
      </c>
    </row>
    <row r="87" spans="1:40">
      <c r="A87" s="1492"/>
      <c r="B87" s="1491"/>
      <c r="C87" s="1489"/>
      <c r="D87" s="109" t="s">
        <v>218</v>
      </c>
      <c r="E87" s="90" t="str">
        <f>IF($B86="","",COUNTIF(Penalties!$AO83:$BP83,E$51))</f>
        <v/>
      </c>
      <c r="F87" s="90" t="str">
        <f>IF($B86="","",COUNTIF(Penalties!$AO83:$BP83,F$51))</f>
        <v/>
      </c>
      <c r="G87" s="90" t="str">
        <f>IF($B86="","",COUNTIF(Penalties!$AO83:$BP83,G$51))</f>
        <v/>
      </c>
      <c r="H87" s="90" t="str">
        <f>IF($B86="","",COUNTIF(Penalties!$AO83:$BP83,H$51))</f>
        <v/>
      </c>
      <c r="I87" s="90" t="str">
        <f>IF($B86="","",COUNTIF(Penalties!$AO83:$BP83,I$51))</f>
        <v/>
      </c>
      <c r="J87" s="90" t="str">
        <f>IF($B86="","",COUNTIF(Penalties!$AO83:$BP83,J$51))</f>
        <v/>
      </c>
      <c r="K87" s="90" t="str">
        <f>IF($B86="","",COUNTIF(Penalties!$AO83:$BP83,K$51))</f>
        <v/>
      </c>
      <c r="L87" s="90" t="str">
        <f>IF($B86="","",COUNTIF(Penalties!$AO83:$BP83,L$51))</f>
        <v/>
      </c>
      <c r="M87" s="90" t="str">
        <f>IF($B86="","",COUNTIF(Penalties!$AO83:$BP83,M$51))</f>
        <v/>
      </c>
      <c r="N87" s="90" t="str">
        <f>IF($B86="","",COUNTIF(Penalties!$AO83:$BP83,N$51))</f>
        <v/>
      </c>
      <c r="O87" s="90" t="str">
        <f>IF($B86="","",COUNTIF(Penalties!$AO83:$BP83,O$51))</f>
        <v/>
      </c>
      <c r="P87" s="90" t="str">
        <f>IF($B86="","",COUNTIF(Penalties!$AO83:$BP83,P$51))</f>
        <v/>
      </c>
      <c r="Q87" s="90" t="str">
        <f>IF($B86="","",COUNTIF(Penalties!$AO83:$BP83,Q$51))</f>
        <v/>
      </c>
      <c r="R87" s="91" t="str">
        <f>IF(B86="","",SUM(E87:Q87))</f>
        <v/>
      </c>
      <c r="S87" s="91" t="str">
        <f>IF($B86="","",COUNTIF(Penalties!$BR83:$BX83,S$51))</f>
        <v/>
      </c>
      <c r="T87" s="109" t="str">
        <f>IF($B86="","",COUNTIF(Penalties!$BR83:$BX83,T$51))</f>
        <v/>
      </c>
      <c r="U87" s="109" t="str">
        <f>IF($B86="","",COUNTIF(Penalties!$BR83:$BX83,U$51))</f>
        <v/>
      </c>
      <c r="V87" s="109" t="str">
        <f>IF($B86="","",COUNTIF(Penalties!$BR83:$BX83,V$51))</f>
        <v/>
      </c>
      <c r="W87" s="109" t="str">
        <f>IF($B86="","",COUNTIF(Penalties!$BR83:$BX83,W$51))</f>
        <v/>
      </c>
      <c r="X87" s="109" t="str">
        <f>IF($B86="","",COUNTIF(Penalties!$BR83:$BX83,X$51))</f>
        <v/>
      </c>
      <c r="Y87" s="109" t="str">
        <f>IF($B86="","",COUNTIF(Penalties!$BR83:$BX83,Y$51))</f>
        <v/>
      </c>
      <c r="Z87" s="109" t="str">
        <f>IF($B86="","",COUNTIF(Penalties!$BR83:$BX83,Z$51))</f>
        <v/>
      </c>
      <c r="AA87" s="109" t="str">
        <f>IF($B86="","",COUNTIF(Penalties!$BR83:$BX83,AA$51))</f>
        <v/>
      </c>
      <c r="AB87" s="109" t="str">
        <f>IF($B86="","",COUNTIF(Penalties!$BR83:$BX83,AB$51))</f>
        <v/>
      </c>
      <c r="AC87" s="109" t="str">
        <f>IF($B86="","",COUNTIF(Penalties!$BR83:$BX83,AC$51))</f>
        <v/>
      </c>
      <c r="AD87" s="109" t="str">
        <f>IF($B86="","",COUNTIF(Penalties!$BR83:$BX83,AD$51))</f>
        <v/>
      </c>
      <c r="AE87" s="109" t="str">
        <f>IF($B86="","",COUNTIF(Penalties!$BR83:$BX83,AE$51))</f>
        <v/>
      </c>
      <c r="AF87" s="109" t="str">
        <f>IF($B86="","",COUNTIF(Penalties!$BR83:$BX83,AF$51))</f>
        <v/>
      </c>
      <c r="AG87" s="109" t="str">
        <f>IF($B86="","",COUNTIF(Penalties!$BR83:$BX83,AG$51))</f>
        <v/>
      </c>
      <c r="AH87" s="109" t="str">
        <f>IF($B86="","",COUNTIF(Penalties!$BR83:$BX83,AH$51))</f>
        <v/>
      </c>
      <c r="AI87" s="160" t="str">
        <f>IF(B86="","",SUM(T87:AH87))</f>
        <v/>
      </c>
      <c r="AJ87" s="161" t="str">
        <f>IF(B86="","",SUM(S87,AI87))</f>
        <v/>
      </c>
      <c r="AK87" s="161" t="str">
        <f>IF(B86="","",IF(Penalties!BY83="PM",1,""))</f>
        <v/>
      </c>
      <c r="AL87" s="161" t="str">
        <f>IF(B86="","",IF(Penalties!BY83="G",1,""))</f>
        <v/>
      </c>
      <c r="AM87" s="161" t="str">
        <f>IF(B86="","",IF(Penalties!BY83="N",1,""))</f>
        <v/>
      </c>
      <c r="AN87" s="161" t="str">
        <f>IF(B86="","",IF(Penalties!BY83="Z",1,""))</f>
        <v/>
      </c>
    </row>
    <row r="88" spans="1:40">
      <c r="A88" s="1493">
        <f>A86+1</f>
        <v>19</v>
      </c>
      <c r="B88" s="1490" t="str">
        <f>IF(IBRF!H29="","",IBRF!H29)</f>
        <v/>
      </c>
      <c r="C88" s="1488" t="str">
        <f>IF(IBRF!I29="","",IBRF!I29)</f>
        <v/>
      </c>
      <c r="D88" s="105" t="s">
        <v>215</v>
      </c>
      <c r="E88" s="162" t="str">
        <f>IF($B88="","",COUNTIF(Penalties!$B85:$AC85,E$51))</f>
        <v/>
      </c>
      <c r="F88" s="162" t="str">
        <f>IF($B88="","",COUNTIF(Penalties!$B85:$AC85,F$51))</f>
        <v/>
      </c>
      <c r="G88" s="162" t="str">
        <f>IF($B88="","",COUNTIF(Penalties!$B85:$AC85,G$51))</f>
        <v/>
      </c>
      <c r="H88" s="162" t="str">
        <f>IF($B88="","",COUNTIF(Penalties!$B85:$AC85,H$51))</f>
        <v/>
      </c>
      <c r="I88" s="162" t="str">
        <f>IF($B88="","",COUNTIF(Penalties!$B85:$AC85,I$51))</f>
        <v/>
      </c>
      <c r="J88" s="162" t="str">
        <f>IF($B88="","",COUNTIF(Penalties!$B85:$AC85,J$51))</f>
        <v/>
      </c>
      <c r="K88" s="162" t="str">
        <f>IF($B88="","",COUNTIF(Penalties!$B85:$AC85,K$51))</f>
        <v/>
      </c>
      <c r="L88" s="162" t="str">
        <f>IF($B88="","",COUNTIF(Penalties!$B85:$AC85,L$51))</f>
        <v/>
      </c>
      <c r="M88" s="162" t="str">
        <f>IF($B88="","",COUNTIF(Penalties!$B85:$AC85,M$51))</f>
        <v/>
      </c>
      <c r="N88" s="162" t="str">
        <f>IF($B88="","",COUNTIF(Penalties!$B85:$AC85,N$51))</f>
        <v/>
      </c>
      <c r="O88" s="162" t="str">
        <f>IF($B88="","",COUNTIF(Penalties!$B85:$AC85,O$51))</f>
        <v/>
      </c>
      <c r="P88" s="162" t="str">
        <f>IF($B88="","",COUNTIF(Penalties!$B85:$AC85,P$51))</f>
        <v/>
      </c>
      <c r="Q88" s="162" t="str">
        <f>IF($B88="","",COUNTIF(Penalties!$B85:$AC85,Q$51))</f>
        <v/>
      </c>
      <c r="R88" s="163" t="str">
        <f>IF(B88="","",SUM(E88:Q88))</f>
        <v/>
      </c>
      <c r="S88" s="163" t="str">
        <f>IF($B88="","",COUNTIF(Penalties!$AE85:$AK85,S$51))</f>
        <v/>
      </c>
      <c r="T88" s="105" t="str">
        <f>IF($B88="","",COUNTIF(Penalties!$AE85:$AK85,T$51))</f>
        <v/>
      </c>
      <c r="U88" s="105" t="str">
        <f>IF($B88="","",COUNTIF(Penalties!$AE85:$AK85,U$51))</f>
        <v/>
      </c>
      <c r="V88" s="105" t="str">
        <f>IF($B88="","",COUNTIF(Penalties!$AE85:$AK85,V$51))</f>
        <v/>
      </c>
      <c r="W88" s="105" t="str">
        <f>IF($B88="","",COUNTIF(Penalties!$AE85:$AK85,W$51))</f>
        <v/>
      </c>
      <c r="X88" s="105" t="str">
        <f>IF($B88="","",COUNTIF(Penalties!$AE85:$AK85,X$51))</f>
        <v/>
      </c>
      <c r="Y88" s="105" t="str">
        <f>IF($B88="","",COUNTIF(Penalties!$AE85:$AK85,Y$51))</f>
        <v/>
      </c>
      <c r="Z88" s="105" t="str">
        <f>IF($B88="","",COUNTIF(Penalties!$AE85:$AK85,Z$51))</f>
        <v/>
      </c>
      <c r="AA88" s="105" t="str">
        <f>IF($B88="","",COUNTIF(Penalties!$AE85:$AK85,AA$51))</f>
        <v/>
      </c>
      <c r="AB88" s="105" t="str">
        <f>IF($B88="","",COUNTIF(Penalties!$AE85:$AK85,AB$51))</f>
        <v/>
      </c>
      <c r="AC88" s="105" t="str">
        <f>IF($B88="","",COUNTIF(Penalties!$AE85:$AK85,AC$51))</f>
        <v/>
      </c>
      <c r="AD88" s="105" t="str">
        <f>IF($B88="","",COUNTIF(Penalties!$AE85:$AK85,AD$51))</f>
        <v/>
      </c>
      <c r="AE88" s="105" t="str">
        <f>IF($B88="","",COUNTIF(Penalties!$AE85:$AK85,AE$51))</f>
        <v/>
      </c>
      <c r="AF88" s="105" t="str">
        <f>IF($B88="","",COUNTIF(Penalties!$AE85:$AK85,AF$51))</f>
        <v/>
      </c>
      <c r="AG88" s="105" t="str">
        <f>IF($B88="","",COUNTIF(Penalties!$AE85:$AK85,AG$51))</f>
        <v/>
      </c>
      <c r="AH88" s="105" t="str">
        <f>IF($B88="","",COUNTIF(Penalties!$AE85:$AK85,AH$51))</f>
        <v/>
      </c>
      <c r="AI88" s="158" t="str">
        <f>IF(B88="","",SUM(T88:AH88))</f>
        <v/>
      </c>
      <c r="AJ88" s="159" t="str">
        <f>IF(B88="","",SUM(S88,AI88))</f>
        <v/>
      </c>
      <c r="AK88" s="159" t="str">
        <f>IF(B88="","",IF(Penalties!AL85="PM",1,""))</f>
        <v/>
      </c>
      <c r="AL88" s="159" t="str">
        <f>IF(B88="","",IF(Penalties!AL85="G",1,""))</f>
        <v/>
      </c>
      <c r="AM88" s="159" t="str">
        <f>IF(B88="","",IF(Penalties!AL85="N",1,""))</f>
        <v/>
      </c>
      <c r="AN88" s="159" t="str">
        <f>IF(B88="","",IF(Penalties!AL85="Z",1,""))</f>
        <v/>
      </c>
    </row>
    <row r="89" spans="1:40">
      <c r="A89" s="1493"/>
      <c r="B89" s="1490"/>
      <c r="C89" s="1488"/>
      <c r="D89" s="105" t="s">
        <v>218</v>
      </c>
      <c r="E89" s="162" t="str">
        <f>IF($B88="","",COUNTIF(Penalties!$AO85:$BP85,E$51))</f>
        <v/>
      </c>
      <c r="F89" s="162" t="str">
        <f>IF($B88="","",COUNTIF(Penalties!$AO85:$BP85,F$51))</f>
        <v/>
      </c>
      <c r="G89" s="162" t="str">
        <f>IF($B88="","",COUNTIF(Penalties!$AO85:$BP85,G$51))</f>
        <v/>
      </c>
      <c r="H89" s="162" t="str">
        <f>IF($B88="","",COUNTIF(Penalties!$AO85:$BP85,H$51))</f>
        <v/>
      </c>
      <c r="I89" s="162" t="str">
        <f>IF($B88="","",COUNTIF(Penalties!$AO85:$BP85,I$51))</f>
        <v/>
      </c>
      <c r="J89" s="162" t="str">
        <f>IF($B88="","",COUNTIF(Penalties!$AO85:$BP85,J$51))</f>
        <v/>
      </c>
      <c r="K89" s="162" t="str">
        <f>IF($B88="","",COUNTIF(Penalties!$AO85:$BP85,K$51))</f>
        <v/>
      </c>
      <c r="L89" s="162" t="str">
        <f>IF($B88="","",COUNTIF(Penalties!$AO85:$BP85,L$51))</f>
        <v/>
      </c>
      <c r="M89" s="162" t="str">
        <f>IF($B88="","",COUNTIF(Penalties!$AO85:$BP85,M$51))</f>
        <v/>
      </c>
      <c r="N89" s="162" t="str">
        <f>IF($B88="","",COUNTIF(Penalties!$AO85:$BP85,N$51))</f>
        <v/>
      </c>
      <c r="O89" s="162" t="str">
        <f>IF($B88="","",COUNTIF(Penalties!$AO85:$BP85,O$51))</f>
        <v/>
      </c>
      <c r="P89" s="162" t="str">
        <f>IF($B88="","",COUNTIF(Penalties!$AO85:$BP85,P$51))</f>
        <v/>
      </c>
      <c r="Q89" s="162" t="str">
        <f>IF($B88="","",COUNTIF(Penalties!$AO85:$BP85,Q$51))</f>
        <v/>
      </c>
      <c r="R89" s="163" t="str">
        <f>IF(B88="","",SUM(E89:Q89))</f>
        <v/>
      </c>
      <c r="S89" s="163" t="str">
        <f>IF($B88="","",COUNTIF(Penalties!$BR85:$BX85,S$51))</f>
        <v/>
      </c>
      <c r="T89" s="105" t="str">
        <f>IF($B88="","",COUNTIF(Penalties!$BR85:$BX85,T$51))</f>
        <v/>
      </c>
      <c r="U89" s="105" t="str">
        <f>IF($B88="","",COUNTIF(Penalties!$BR85:$BX85,U$51))</f>
        <v/>
      </c>
      <c r="V89" s="105" t="str">
        <f>IF($B88="","",COUNTIF(Penalties!$BR85:$BX85,V$51))</f>
        <v/>
      </c>
      <c r="W89" s="105" t="str">
        <f>IF($B88="","",COUNTIF(Penalties!$BR85:$BX85,W$51))</f>
        <v/>
      </c>
      <c r="X89" s="105" t="str">
        <f>IF($B88="","",COUNTIF(Penalties!$BR85:$BX85,X$51))</f>
        <v/>
      </c>
      <c r="Y89" s="105" t="str">
        <f>IF($B88="","",COUNTIF(Penalties!$BR85:$BX85,Y$51))</f>
        <v/>
      </c>
      <c r="Z89" s="105" t="str">
        <f>IF($B88="","",COUNTIF(Penalties!$BR85:$BX85,Z$51))</f>
        <v/>
      </c>
      <c r="AA89" s="105" t="str">
        <f>IF($B88="","",COUNTIF(Penalties!$BR85:$BX85,AA$51))</f>
        <v/>
      </c>
      <c r="AB89" s="105" t="str">
        <f>IF($B88="","",COUNTIF(Penalties!$BR85:$BX85,AB$51))</f>
        <v/>
      </c>
      <c r="AC89" s="105" t="str">
        <f>IF($B88="","",COUNTIF(Penalties!$BR85:$BX85,AC$51))</f>
        <v/>
      </c>
      <c r="AD89" s="105" t="str">
        <f>IF($B88="","",COUNTIF(Penalties!$BR85:$BX85,AD$51))</f>
        <v/>
      </c>
      <c r="AE89" s="105" t="str">
        <f>IF($B88="","",COUNTIF(Penalties!$BR85:$BX85,AE$51))</f>
        <v/>
      </c>
      <c r="AF89" s="105" t="str">
        <f>IF($B88="","",COUNTIF(Penalties!$BR85:$BX85,AF$51))</f>
        <v/>
      </c>
      <c r="AG89" s="105" t="str">
        <f>IF($B88="","",COUNTIF(Penalties!$BR85:$BX85,AG$51))</f>
        <v/>
      </c>
      <c r="AH89" s="105" t="str">
        <f>IF($B88="","",COUNTIF(Penalties!$BR85:$BX85,AH$51))</f>
        <v/>
      </c>
      <c r="AI89" s="158" t="str">
        <f>IF(B88="","",SUM(T89:AH89))</f>
        <v/>
      </c>
      <c r="AJ89" s="159" t="str">
        <f>IF(B88="","",SUM(S89,AI89))</f>
        <v/>
      </c>
      <c r="AK89" s="159" t="str">
        <f>IF(B88="","",IF(Penalties!BY85="PM",1,""))</f>
        <v/>
      </c>
      <c r="AL89" s="159" t="str">
        <f>IF(B88="","",IF(Penalties!BY85="G",1,""))</f>
        <v/>
      </c>
      <c r="AM89" s="159" t="str">
        <f>IF(B88="","",IF(Penalties!BY85="N",1,""))</f>
        <v/>
      </c>
      <c r="AN89" s="159" t="str">
        <f>IF(B88="","",IF(Penalties!BY85="Z",1,""))</f>
        <v/>
      </c>
    </row>
    <row r="90" spans="1:40">
      <c r="A90" s="1492">
        <f>A88+1</f>
        <v>20</v>
      </c>
      <c r="B90" s="1491" t="str">
        <f>IF(IBRF!H30="","",IBRF!H30)</f>
        <v/>
      </c>
      <c r="C90" s="1489" t="str">
        <f>IF(IBRF!I30="","",IBRF!I30)</f>
        <v/>
      </c>
      <c r="D90" s="109" t="s">
        <v>215</v>
      </c>
      <c r="E90" s="90" t="str">
        <f>IF($B90="","",COUNTIF(Penalties!$B87:$AC87,E$51))</f>
        <v/>
      </c>
      <c r="F90" s="90" t="str">
        <f>IF($B90="","",COUNTIF(Penalties!$B87:$AC87,F$51))</f>
        <v/>
      </c>
      <c r="G90" s="90" t="str">
        <f>IF($B90="","",COUNTIF(Penalties!$B87:$AC87,G$51))</f>
        <v/>
      </c>
      <c r="H90" s="90" t="str">
        <f>IF($B90="","",COUNTIF(Penalties!$B87:$AC87,H$51))</f>
        <v/>
      </c>
      <c r="I90" s="90" t="str">
        <f>IF($B90="","",COUNTIF(Penalties!$B87:$AC87,I$51))</f>
        <v/>
      </c>
      <c r="J90" s="90" t="str">
        <f>IF($B90="","",COUNTIF(Penalties!$B87:$AC87,J$51))</f>
        <v/>
      </c>
      <c r="K90" s="90" t="str">
        <f>IF($B90="","",COUNTIF(Penalties!$B87:$AC87,K$51))</f>
        <v/>
      </c>
      <c r="L90" s="90" t="str">
        <f>IF($B90="","",COUNTIF(Penalties!$B87:$AC87,L$51))</f>
        <v/>
      </c>
      <c r="M90" s="90" t="str">
        <f>IF($B90="","",COUNTIF(Penalties!$B87:$AC87,M$51))</f>
        <v/>
      </c>
      <c r="N90" s="90" t="str">
        <f>IF($B90="","",COUNTIF(Penalties!$B87:$AC87,N$51))</f>
        <v/>
      </c>
      <c r="O90" s="90" t="str">
        <f>IF($B90="","",COUNTIF(Penalties!$B87:$AC87,O$51))</f>
        <v/>
      </c>
      <c r="P90" s="90" t="str">
        <f>IF($B90="","",COUNTIF(Penalties!$B87:$AC87,P$51))</f>
        <v/>
      </c>
      <c r="Q90" s="90" t="str">
        <f>IF($B90="","",COUNTIF(Penalties!$B87:$AC87,Q$51))</f>
        <v/>
      </c>
      <c r="R90" s="91" t="str">
        <f>IF(B90="","",SUM(E90:Q90))</f>
        <v/>
      </c>
      <c r="S90" s="91" t="str">
        <f>IF($B90="","",COUNTIF(Penalties!$AE87:$AK87,S$51))</f>
        <v/>
      </c>
      <c r="T90" s="109" t="str">
        <f>IF($B90="","",COUNTIF(Penalties!$AE87:$AK87,T$51))</f>
        <v/>
      </c>
      <c r="U90" s="109" t="str">
        <f>IF($B90="","",COUNTIF(Penalties!$AE87:$AK87,U$51))</f>
        <v/>
      </c>
      <c r="V90" s="109" t="str">
        <f>IF($B90="","",COUNTIF(Penalties!$AE87:$AK87,V$51))</f>
        <v/>
      </c>
      <c r="W90" s="109" t="str">
        <f>IF($B90="","",COUNTIF(Penalties!$AE87:$AK87,W$51))</f>
        <v/>
      </c>
      <c r="X90" s="109" t="str">
        <f>IF($B90="","",COUNTIF(Penalties!$AE87:$AK87,X$51))</f>
        <v/>
      </c>
      <c r="Y90" s="109" t="str">
        <f>IF($B90="","",COUNTIF(Penalties!$AE87:$AK87,Y$51))</f>
        <v/>
      </c>
      <c r="Z90" s="109" t="str">
        <f>IF($B90="","",COUNTIF(Penalties!$AE87:$AK87,Z$51))</f>
        <v/>
      </c>
      <c r="AA90" s="109" t="str">
        <f>IF($B90="","",COUNTIF(Penalties!$AE87:$AK87,AA$51))</f>
        <v/>
      </c>
      <c r="AB90" s="109" t="str">
        <f>IF($B90="","",COUNTIF(Penalties!$AE87:$AK87,AB$51))</f>
        <v/>
      </c>
      <c r="AC90" s="109" t="str">
        <f>IF($B90="","",COUNTIF(Penalties!$AE87:$AK87,AC$51))</f>
        <v/>
      </c>
      <c r="AD90" s="109" t="str">
        <f>IF($B90="","",COUNTIF(Penalties!$AE87:$AK87,AD$51))</f>
        <v/>
      </c>
      <c r="AE90" s="109" t="str">
        <f>IF($B90="","",COUNTIF(Penalties!$AE87:$AK87,AE$51))</f>
        <v/>
      </c>
      <c r="AF90" s="109" t="str">
        <f>IF($B90="","",COUNTIF(Penalties!$AE87:$AK87,AF$51))</f>
        <v/>
      </c>
      <c r="AG90" s="109" t="str">
        <f>IF($B90="","",COUNTIF(Penalties!$AE87:$AK87,AG$51))</f>
        <v/>
      </c>
      <c r="AH90" s="109" t="str">
        <f>IF($B90="","",COUNTIF(Penalties!$AE87:$AK87,AH$51))</f>
        <v/>
      </c>
      <c r="AI90" s="160" t="str">
        <f>IF(B90="","",SUM(T90:AH90))</f>
        <v/>
      </c>
      <c r="AJ90" s="161" t="str">
        <f>IF(B90="","",SUM(S90,AI90))</f>
        <v/>
      </c>
      <c r="AK90" s="161" t="str">
        <f>IF(B90="","",IF(Penalties!AL87="PM",1,""))</f>
        <v/>
      </c>
      <c r="AL90" s="161" t="str">
        <f>IF(B90="","",IF(Penalties!AL87="G",1,""))</f>
        <v/>
      </c>
      <c r="AM90" s="161" t="str">
        <f>IF(B90="","",IF(Penalties!AL87="N",1,""))</f>
        <v/>
      </c>
      <c r="AN90" s="161" t="str">
        <f>IF(B90="","",IF(Penalties!AL87="Z",1,""))</f>
        <v/>
      </c>
    </row>
    <row r="91" spans="1:40">
      <c r="A91" s="1492"/>
      <c r="B91" s="1491"/>
      <c r="C91" s="1489"/>
      <c r="D91" s="109" t="s">
        <v>218</v>
      </c>
      <c r="E91" s="90" t="str">
        <f>IF($B90="","",COUNTIF(Penalties!$AO87:$BP87,E$51))</f>
        <v/>
      </c>
      <c r="F91" s="90" t="str">
        <f>IF($B90="","",COUNTIF(Penalties!$AO87:$BP87,F$51))</f>
        <v/>
      </c>
      <c r="G91" s="90" t="str">
        <f>IF($B90="","",COUNTIF(Penalties!$AO87:$BP87,G$51))</f>
        <v/>
      </c>
      <c r="H91" s="90" t="str">
        <f>IF($B90="","",COUNTIF(Penalties!$AO87:$BP87,H$51))</f>
        <v/>
      </c>
      <c r="I91" s="90" t="str">
        <f>IF($B90="","",COUNTIF(Penalties!$AO87:$BP87,I$51))</f>
        <v/>
      </c>
      <c r="J91" s="90" t="str">
        <f>IF($B90="","",COUNTIF(Penalties!$AO87:$BP87,J$51))</f>
        <v/>
      </c>
      <c r="K91" s="90" t="str">
        <f>IF($B90="","",COUNTIF(Penalties!$AO87:$BP87,K$51))</f>
        <v/>
      </c>
      <c r="L91" s="90" t="str">
        <f>IF($B90="","",COUNTIF(Penalties!$AO87:$BP87,L$51))</f>
        <v/>
      </c>
      <c r="M91" s="90" t="str">
        <f>IF($B90="","",COUNTIF(Penalties!$AO87:$BP87,M$51))</f>
        <v/>
      </c>
      <c r="N91" s="90" t="str">
        <f>IF($B90="","",COUNTIF(Penalties!$AO87:$BP87,N$51))</f>
        <v/>
      </c>
      <c r="O91" s="90" t="str">
        <f>IF($B90="","",COUNTIF(Penalties!$AO87:$BP87,O$51))</f>
        <v/>
      </c>
      <c r="P91" s="90" t="str">
        <f>IF($B90="","",COUNTIF(Penalties!$AO87:$BP87,P$51))</f>
        <v/>
      </c>
      <c r="Q91" s="90" t="str">
        <f>IF($B90="","",COUNTIF(Penalties!$AO87:$BP87,Q$51))</f>
        <v/>
      </c>
      <c r="R91" s="91" t="str">
        <f>IF(B90="","",SUM(E91:Q91))</f>
        <v/>
      </c>
      <c r="S91" s="91" t="str">
        <f>IF($B90="","",COUNTIF(Penalties!$BR87:$BX87,S$51))</f>
        <v/>
      </c>
      <c r="T91" s="109" t="str">
        <f>IF($B90="","",COUNTIF(Penalties!$BR87:$BX87,T$51))</f>
        <v/>
      </c>
      <c r="U91" s="109" t="str">
        <f>IF($B90="","",COUNTIF(Penalties!$BR87:$BX87,U$51))</f>
        <v/>
      </c>
      <c r="V91" s="109" t="str">
        <f>IF($B90="","",COUNTIF(Penalties!$BR87:$BX87,V$51))</f>
        <v/>
      </c>
      <c r="W91" s="109" t="str">
        <f>IF($B90="","",COUNTIF(Penalties!$BR87:$BX87,W$51))</f>
        <v/>
      </c>
      <c r="X91" s="109" t="str">
        <f>IF($B90="","",COUNTIF(Penalties!$BR87:$BX87,X$51))</f>
        <v/>
      </c>
      <c r="Y91" s="109" t="str">
        <f>IF($B90="","",COUNTIF(Penalties!$BR87:$BX87,Y$51))</f>
        <v/>
      </c>
      <c r="Z91" s="109" t="str">
        <f>IF($B90="","",COUNTIF(Penalties!$BR87:$BX87,Z$51))</f>
        <v/>
      </c>
      <c r="AA91" s="109" t="str">
        <f>IF($B90="","",COUNTIF(Penalties!$BR87:$BX87,AA$51))</f>
        <v/>
      </c>
      <c r="AB91" s="109" t="str">
        <f>IF($B90="","",COUNTIF(Penalties!$BR87:$BX87,AB$51))</f>
        <v/>
      </c>
      <c r="AC91" s="109" t="str">
        <f>IF($B90="","",COUNTIF(Penalties!$BR87:$BX87,AC$51))</f>
        <v/>
      </c>
      <c r="AD91" s="109" t="str">
        <f>IF($B90="","",COUNTIF(Penalties!$BR87:$BX87,AD$51))</f>
        <v/>
      </c>
      <c r="AE91" s="109" t="str">
        <f>IF($B90="","",COUNTIF(Penalties!$BR87:$BX87,AE$51))</f>
        <v/>
      </c>
      <c r="AF91" s="109" t="str">
        <f>IF($B90="","",COUNTIF(Penalties!$BR87:$BX87,AF$51))</f>
        <v/>
      </c>
      <c r="AG91" s="109" t="str">
        <f>IF($B90="","",COUNTIF(Penalties!$BR87:$BX87,AG$51))</f>
        <v/>
      </c>
      <c r="AH91" s="109" t="str">
        <f>IF($B90="","",COUNTIF(Penalties!$BR87:$BX87,AH$51))</f>
        <v/>
      </c>
      <c r="AI91" s="160" t="str">
        <f>IF(B90="","",SUM(T91:AH91))</f>
        <v/>
      </c>
      <c r="AJ91" s="161" t="str">
        <f>IF(B90="","",SUM(S91,AI91))</f>
        <v/>
      </c>
      <c r="AK91" s="161" t="str">
        <f>IF(B90="","",IF(Penalties!BY87="PM",1,""))</f>
        <v/>
      </c>
      <c r="AL91" s="161" t="str">
        <f>IF(B90="","",IF(Penalties!BY87="G",1,""))</f>
        <v/>
      </c>
      <c r="AM91" s="161" t="str">
        <f>IF(B90="","",IF(Penalties!BY87="N",1,""))</f>
        <v/>
      </c>
      <c r="AN91" s="161" t="str">
        <f>IF(B90="","",IF(Penalties!BY87="Z",1,""))</f>
        <v/>
      </c>
    </row>
    <row r="92" spans="1:40">
      <c r="A92" s="1487" t="s">
        <v>217</v>
      </c>
      <c r="B92" s="1487"/>
      <c r="C92" s="1487" t="s">
        <v>245</v>
      </c>
      <c r="D92" s="102" t="s">
        <v>215</v>
      </c>
      <c r="E92" s="102">
        <f>SUM(E52,E54,E56,E58,E60,E62,E64,E66,E68,E70,E72,E74,E76,E78,E80,E82,E84,E86,E88,E90)</f>
        <v>3</v>
      </c>
      <c r="F92" s="102">
        <f>SUM(F52,F54,F56,F58,F60,F62,F64,F66,F68,F70,F72,F74,F76,F78,F80,F82,F84,F86,F88,F90)</f>
        <v>0</v>
      </c>
      <c r="G92" s="102">
        <f>SUM(G52,G54,G56,G58,G60,G62,G64,G66,G68,G70,G72,G74,G76,G78,G80,G82,G84,G86,G88,G90)</f>
        <v>2</v>
      </c>
      <c r="H92" s="102">
        <f t="shared" ref="H92:AN92" si="2">SUM(H52,H54,H56,H58,H60,H62,H64,H66,H68,H70,H72,H74,H76,H78,H80,H82,H84,H86,H88,H90)</f>
        <v>0</v>
      </c>
      <c r="I92" s="102">
        <f t="shared" si="2"/>
        <v>5</v>
      </c>
      <c r="J92" s="102">
        <f>SUM(J52,J54,J56,J58,J60,J62,J64,J66,J68,J70,J72,J74,J76,J78,J80,J82,J84,J86,J88,J90)</f>
        <v>0</v>
      </c>
      <c r="K92" s="102">
        <f t="shared" si="2"/>
        <v>1</v>
      </c>
      <c r="L92" s="102">
        <f t="shared" si="2"/>
        <v>5</v>
      </c>
      <c r="M92" s="102">
        <f t="shared" si="2"/>
        <v>1</v>
      </c>
      <c r="N92" s="102">
        <f t="shared" si="2"/>
        <v>2</v>
      </c>
      <c r="O92" s="102">
        <f t="shared" si="2"/>
        <v>0</v>
      </c>
      <c r="P92" s="102">
        <f t="shared" si="2"/>
        <v>9</v>
      </c>
      <c r="Q92" s="102">
        <f t="shared" si="2"/>
        <v>4</v>
      </c>
      <c r="R92" s="103">
        <f t="shared" si="2"/>
        <v>32</v>
      </c>
      <c r="S92" s="103">
        <f t="shared" si="2"/>
        <v>5</v>
      </c>
      <c r="T92" s="102">
        <f t="shared" si="2"/>
        <v>3</v>
      </c>
      <c r="U92" s="102">
        <f>SUM(U52,U54,U56,U58,U60,U62,U64,U66,U68,U70,U72,U74,U76,U78,U80,U82,U84,U86,U88,U90)</f>
        <v>0</v>
      </c>
      <c r="V92" s="102">
        <f>SUM(V52,V54,V56,V58,V60,V62,V64,V66,V68,V70,V72,V74,V76,V78,V80,V82,V84,V86,V88,V90)</f>
        <v>0</v>
      </c>
      <c r="W92" s="102">
        <f t="shared" si="2"/>
        <v>2</v>
      </c>
      <c r="X92" s="102">
        <f t="shared" si="2"/>
        <v>1</v>
      </c>
      <c r="Y92" s="102">
        <f>SUM(Y52,Y54,Y56,Y58,Y60,Y62,Y64,Y66,Y68,Y70,Y72,Y74,Y76,Y78,Y80,Y82,Y84,Y86,Y88,Y90)</f>
        <v>0</v>
      </c>
      <c r="Z92" s="102">
        <f>SUM(Z52,Z54,Z56,Z58,Z60,Z62,Z64,Z66,Z68,Z70,Z72,Z74,Z76,Z78,Z80,Z82,Z84,Z86,Z88,Z90)</f>
        <v>0</v>
      </c>
      <c r="AA92" s="102">
        <f t="shared" si="2"/>
        <v>0</v>
      </c>
      <c r="AB92" s="102">
        <f t="shared" si="2"/>
        <v>0</v>
      </c>
      <c r="AC92" s="102">
        <f>SUM(AC52,AC54,AC56,AC58,AC60,AC62,AC64,AC66,AC68,AC70,AC72,AC74,AC76,AC78,AC80,AC82,AC84,AC86,AC88,AC90)</f>
        <v>4</v>
      </c>
      <c r="AD92" s="102">
        <f>SUM(AD52,AD54,AD56,AD58,AD60,AD62,AD64,AD66,AD68,AD70,AD72,AD74,AD76,AD78,AD80,AD82,AD84,AD86,AD88,AD90)</f>
        <v>2</v>
      </c>
      <c r="AE92" s="102">
        <f t="shared" si="2"/>
        <v>0</v>
      </c>
      <c r="AF92" s="102">
        <f>SUM(AF52,AF54,AF56,AF58,AF60,AF62,AF64,AF66,AF68,AF70,AF72,AF74,AF76,AF78,AF80,AF82,AF84,AF86,AF88,AF90)</f>
        <v>1</v>
      </c>
      <c r="AG92" s="102">
        <f t="shared" si="2"/>
        <v>0</v>
      </c>
      <c r="AH92" s="102">
        <f>SUM(AH52,AH54,AH56,AH58,AH60,AH62,AH64,AH66,AH68,AH70,AH72,AH74,AH76,AH78,AH80,AH82,AH84,AH86,AH88,AH90)</f>
        <v>0</v>
      </c>
      <c r="AI92" s="103">
        <f t="shared" si="2"/>
        <v>13</v>
      </c>
      <c r="AJ92" s="401">
        <f t="shared" si="2"/>
        <v>18</v>
      </c>
      <c r="AK92" s="401">
        <f t="shared" si="2"/>
        <v>0</v>
      </c>
      <c r="AL92" s="401">
        <f t="shared" si="2"/>
        <v>0</v>
      </c>
      <c r="AM92" s="401">
        <f t="shared" si="2"/>
        <v>0</v>
      </c>
      <c r="AN92" s="401">
        <f t="shared" si="2"/>
        <v>0</v>
      </c>
    </row>
    <row r="93" spans="1:40">
      <c r="A93" s="1487"/>
      <c r="B93" s="1487"/>
      <c r="C93" s="1487"/>
      <c r="D93" s="102" t="s">
        <v>218</v>
      </c>
      <c r="E93" s="102">
        <f t="shared" ref="E93:AN93" si="3">SUM(E53,E55,E57,E59,E61,E63,E65,E67,E69,E71,E73,E75,E77,E79,E81,E83,E85,E87,E89,E91)</f>
        <v>2</v>
      </c>
      <c r="F93" s="102">
        <f>SUM(F53,F55,F57,F59,F61,F63,F65,F67,F69,F71,F73,F75,F77,F79,F81,F83,F85,F87,F89,F91)</f>
        <v>0</v>
      </c>
      <c r="G93" s="102">
        <f>SUM(G53,G55,G57,G59,G61,G63,G65,G67,G69,G71,G73,G75,G77,G79,G81,G83,G85,G87,G89,G91)</f>
        <v>1</v>
      </c>
      <c r="H93" s="102">
        <f t="shared" si="3"/>
        <v>3</v>
      </c>
      <c r="I93" s="102">
        <f t="shared" si="3"/>
        <v>0</v>
      </c>
      <c r="J93" s="102">
        <f>SUM(J53,J55,J57,J59,J61,J63,J65,J67,J69,J71,J73,J75,J77,J79,J81,J83,J85,J87,J89,J91)</f>
        <v>0</v>
      </c>
      <c r="K93" s="102">
        <f t="shared" si="3"/>
        <v>0</v>
      </c>
      <c r="L93" s="102">
        <f t="shared" si="3"/>
        <v>5</v>
      </c>
      <c r="M93" s="102">
        <f t="shared" si="3"/>
        <v>0</v>
      </c>
      <c r="N93" s="102">
        <f t="shared" si="3"/>
        <v>0</v>
      </c>
      <c r="O93" s="102">
        <f t="shared" si="3"/>
        <v>0</v>
      </c>
      <c r="P93" s="102">
        <f t="shared" si="3"/>
        <v>4</v>
      </c>
      <c r="Q93" s="102">
        <f t="shared" si="3"/>
        <v>1</v>
      </c>
      <c r="R93" s="103">
        <f t="shared" si="3"/>
        <v>16</v>
      </c>
      <c r="S93" s="103">
        <f t="shared" si="3"/>
        <v>3</v>
      </c>
      <c r="T93" s="102">
        <f t="shared" si="3"/>
        <v>2</v>
      </c>
      <c r="U93" s="102">
        <f>SUM(U53,U55,U57,U59,U61,U63,U65,U67,U69,U71,U73,U75,U77,U79,U81,U83,U85,U87,U89,U91)</f>
        <v>0</v>
      </c>
      <c r="V93" s="102">
        <f>SUM(V53,V55,V57,V59,V61,V63,V65,V67,V69,V71,V73,V75,V77,V79,V81,V83,V85,V87,V89,V91)</f>
        <v>3</v>
      </c>
      <c r="W93" s="102">
        <f t="shared" si="3"/>
        <v>0</v>
      </c>
      <c r="X93" s="102">
        <f t="shared" si="3"/>
        <v>0</v>
      </c>
      <c r="Y93" s="102">
        <f>SUM(Y53,Y55,Y57,Y59,Y61,Y63,Y65,Y67,Y69,Y71,Y73,Y75,Y77,Y79,Y81,Y83,Y85,Y87,Y89,Y91)</f>
        <v>0</v>
      </c>
      <c r="Z93" s="102">
        <f>SUM(Z53,Z55,Z57,Z59,Z61,Z63,Z65,Z67,Z69,Z71,Z73,Z75,Z77,Z79,Z81,Z83,Z85,Z87,Z89,Z91)</f>
        <v>1</v>
      </c>
      <c r="AA93" s="102">
        <f t="shared" si="3"/>
        <v>0</v>
      </c>
      <c r="AB93" s="102">
        <f t="shared" si="3"/>
        <v>0</v>
      </c>
      <c r="AC93" s="102">
        <f>SUM(AC53,AC55,AC57,AC59,AC61,AC63,AC65,AC67,AC69,AC71,AC73,AC75,AC77,AC79,AC81,AC83,AC85,AC87,AC89,AC91)</f>
        <v>1</v>
      </c>
      <c r="AD93" s="102">
        <f>SUM(AD53,AD55,AD57,AD59,AD61,AD63,AD65,AD67,AD69,AD71,AD73,AD75,AD77,AD79,AD81,AD83,AD85,AD87,AD89,AD91)</f>
        <v>2</v>
      </c>
      <c r="AE93" s="102">
        <f t="shared" si="3"/>
        <v>0</v>
      </c>
      <c r="AF93" s="102">
        <f>SUM(AF53,AF55,AF57,AF59,AF61,AF63,AF65,AF67,AF69,AF71,AF73,AF75,AF77,AF79,AF81,AF83,AF85,AF87,AF89,AF91)</f>
        <v>1</v>
      </c>
      <c r="AG93" s="102">
        <f t="shared" si="3"/>
        <v>0</v>
      </c>
      <c r="AH93" s="102">
        <f>SUM(AH53,AH55,AH57,AH59,AH61,AH63,AH65,AH67,AH69,AH71,AH73,AH75,AH77,AH79,AH81,AH83,AH85,AH87,AH89,AH91)</f>
        <v>1</v>
      </c>
      <c r="AI93" s="103">
        <f t="shared" si="3"/>
        <v>11</v>
      </c>
      <c r="AJ93" s="401">
        <f t="shared" si="3"/>
        <v>14</v>
      </c>
      <c r="AK93" s="401">
        <f t="shared" si="3"/>
        <v>1</v>
      </c>
      <c r="AL93" s="401">
        <f t="shared" si="3"/>
        <v>0</v>
      </c>
      <c r="AM93" s="401">
        <f t="shared" si="3"/>
        <v>0</v>
      </c>
      <c r="AN93" s="401">
        <f t="shared" si="3"/>
        <v>0</v>
      </c>
    </row>
    <row r="94" spans="1:40">
      <c r="A94" s="1487"/>
      <c r="B94" s="1487"/>
      <c r="C94" s="1487"/>
      <c r="D94" s="103" t="s">
        <v>225</v>
      </c>
      <c r="E94" s="103">
        <f t="shared" ref="E94:AN94" si="4">SUM(E92,E93)</f>
        <v>5</v>
      </c>
      <c r="F94" s="103">
        <f t="shared" si="4"/>
        <v>0</v>
      </c>
      <c r="G94" s="103">
        <f>SUM(G92,G93)</f>
        <v>3</v>
      </c>
      <c r="H94" s="103">
        <f t="shared" si="4"/>
        <v>3</v>
      </c>
      <c r="I94" s="103">
        <f t="shared" si="4"/>
        <v>5</v>
      </c>
      <c r="J94" s="103">
        <f>SUM(J92,J93)</f>
        <v>0</v>
      </c>
      <c r="K94" s="103">
        <f t="shared" si="4"/>
        <v>1</v>
      </c>
      <c r="L94" s="103">
        <f t="shared" si="4"/>
        <v>10</v>
      </c>
      <c r="M94" s="103">
        <f t="shared" si="4"/>
        <v>1</v>
      </c>
      <c r="N94" s="103">
        <f t="shared" si="4"/>
        <v>2</v>
      </c>
      <c r="O94" s="103">
        <f t="shared" si="4"/>
        <v>0</v>
      </c>
      <c r="P94" s="103">
        <f t="shared" si="4"/>
        <v>13</v>
      </c>
      <c r="Q94" s="103">
        <f t="shared" si="4"/>
        <v>5</v>
      </c>
      <c r="R94" s="161">
        <f t="shared" si="4"/>
        <v>48</v>
      </c>
      <c r="S94" s="161">
        <f t="shared" si="4"/>
        <v>8</v>
      </c>
      <c r="T94" s="103">
        <f t="shared" si="4"/>
        <v>5</v>
      </c>
      <c r="U94" s="103">
        <f t="shared" si="4"/>
        <v>0</v>
      </c>
      <c r="V94" s="103">
        <f>SUM(V92,V93)</f>
        <v>3</v>
      </c>
      <c r="W94" s="103">
        <f t="shared" si="4"/>
        <v>2</v>
      </c>
      <c r="X94" s="103">
        <f t="shared" si="4"/>
        <v>1</v>
      </c>
      <c r="Y94" s="103">
        <f>SUM(Y92,Y93)</f>
        <v>0</v>
      </c>
      <c r="Z94" s="103">
        <f>SUM(Z92,Z93)</f>
        <v>1</v>
      </c>
      <c r="AA94" s="103">
        <f t="shared" si="4"/>
        <v>0</v>
      </c>
      <c r="AB94" s="103">
        <f t="shared" si="4"/>
        <v>0</v>
      </c>
      <c r="AC94" s="103">
        <f>SUM(AC92,AC93)</f>
        <v>5</v>
      </c>
      <c r="AD94" s="103">
        <f>SUM(AD92,AD93)</f>
        <v>4</v>
      </c>
      <c r="AE94" s="103">
        <f t="shared" si="4"/>
        <v>0</v>
      </c>
      <c r="AF94" s="103">
        <f>SUM(AF92,AF93)</f>
        <v>2</v>
      </c>
      <c r="AG94" s="103">
        <f t="shared" si="4"/>
        <v>0</v>
      </c>
      <c r="AH94" s="103">
        <f>SUM(AH92,AH93)</f>
        <v>1</v>
      </c>
      <c r="AI94" s="161">
        <f t="shared" si="4"/>
        <v>24</v>
      </c>
      <c r="AJ94" s="401">
        <f t="shared" si="4"/>
        <v>32</v>
      </c>
      <c r="AK94" s="401">
        <f t="shared" si="4"/>
        <v>1</v>
      </c>
      <c r="AL94" s="401">
        <f t="shared" si="4"/>
        <v>0</v>
      </c>
      <c r="AM94" s="401">
        <f t="shared" si="4"/>
        <v>0</v>
      </c>
      <c r="AN94" s="401">
        <f t="shared" si="4"/>
        <v>0</v>
      </c>
    </row>
  </sheetData>
  <mergeCells count="128">
    <mergeCell ref="AK1:AN1"/>
    <mergeCell ref="C5:C6"/>
    <mergeCell ref="A13:A14"/>
    <mergeCell ref="B13:B14"/>
    <mergeCell ref="A11:A12"/>
    <mergeCell ref="AJ1:AJ2"/>
    <mergeCell ref="C3:C4"/>
    <mergeCell ref="C7:C8"/>
    <mergeCell ref="C9:C10"/>
    <mergeCell ref="C11:C12"/>
    <mergeCell ref="B11:B12"/>
    <mergeCell ref="A3:A4"/>
    <mergeCell ref="B9:B10"/>
    <mergeCell ref="A7:A8"/>
    <mergeCell ref="B7:B8"/>
    <mergeCell ref="A9:A10"/>
    <mergeCell ref="B3:B4"/>
    <mergeCell ref="A5:A6"/>
    <mergeCell ref="B5:B6"/>
    <mergeCell ref="C13:C14"/>
    <mergeCell ref="C15:C16"/>
    <mergeCell ref="A21:A22"/>
    <mergeCell ref="B19:B20"/>
    <mergeCell ref="A15:A16"/>
    <mergeCell ref="B15:B16"/>
    <mergeCell ref="C21:C22"/>
    <mergeCell ref="C17:C18"/>
    <mergeCell ref="C19:C20"/>
    <mergeCell ref="B21:B22"/>
    <mergeCell ref="A17:A18"/>
    <mergeCell ref="B17:B18"/>
    <mergeCell ref="A19:A20"/>
    <mergeCell ref="A23:A24"/>
    <mergeCell ref="C23:C24"/>
    <mergeCell ref="C25:C26"/>
    <mergeCell ref="A29:A30"/>
    <mergeCell ref="B23:B24"/>
    <mergeCell ref="B25:B26"/>
    <mergeCell ref="B27:B28"/>
    <mergeCell ref="A27:A28"/>
    <mergeCell ref="B35:B36"/>
    <mergeCell ref="A33:A34"/>
    <mergeCell ref="C31:C32"/>
    <mergeCell ref="B33:B34"/>
    <mergeCell ref="A35:A36"/>
    <mergeCell ref="C33:C34"/>
    <mergeCell ref="A25:A26"/>
    <mergeCell ref="A31:A32"/>
    <mergeCell ref="C29:C30"/>
    <mergeCell ref="B31:B32"/>
    <mergeCell ref="B29:B30"/>
    <mergeCell ref="C27:C28"/>
    <mergeCell ref="B66:B67"/>
    <mergeCell ref="B68:B69"/>
    <mergeCell ref="C68:C69"/>
    <mergeCell ref="C66:C67"/>
    <mergeCell ref="C35:C36"/>
    <mergeCell ref="C41:C42"/>
    <mergeCell ref="C43:C45"/>
    <mergeCell ref="A66:A67"/>
    <mergeCell ref="A64:A65"/>
    <mergeCell ref="B64:B65"/>
    <mergeCell ref="C64:C65"/>
    <mergeCell ref="A68:A69"/>
    <mergeCell ref="B41:B42"/>
    <mergeCell ref="A43:B45"/>
    <mergeCell ref="A41:A42"/>
    <mergeCell ref="C39:C40"/>
    <mergeCell ref="A39:A40"/>
    <mergeCell ref="B39:B40"/>
    <mergeCell ref="C37:C38"/>
    <mergeCell ref="B37:B38"/>
    <mergeCell ref="A37:A38"/>
    <mergeCell ref="AK50:AN50"/>
    <mergeCell ref="AJ50:AJ51"/>
    <mergeCell ref="C54:C55"/>
    <mergeCell ref="C60:C61"/>
    <mergeCell ref="A58:A59"/>
    <mergeCell ref="B58:B59"/>
    <mergeCell ref="A60:A61"/>
    <mergeCell ref="B60:B61"/>
    <mergeCell ref="C62:C63"/>
    <mergeCell ref="A56:A57"/>
    <mergeCell ref="B56:B57"/>
    <mergeCell ref="A54:A55"/>
    <mergeCell ref="B52:B53"/>
    <mergeCell ref="B54:B55"/>
    <mergeCell ref="C52:C53"/>
    <mergeCell ref="C58:C59"/>
    <mergeCell ref="C56:C57"/>
    <mergeCell ref="A52:A53"/>
    <mergeCell ref="A62:A63"/>
    <mergeCell ref="B62:B63"/>
    <mergeCell ref="C72:C73"/>
    <mergeCell ref="C70:C71"/>
    <mergeCell ref="C82:C83"/>
    <mergeCell ref="A82:A83"/>
    <mergeCell ref="B70:B71"/>
    <mergeCell ref="A70:A71"/>
    <mergeCell ref="A78:A79"/>
    <mergeCell ref="C74:C75"/>
    <mergeCell ref="B72:B73"/>
    <mergeCell ref="A72:A73"/>
    <mergeCell ref="B82:B83"/>
    <mergeCell ref="A76:A77"/>
    <mergeCell ref="B74:B75"/>
    <mergeCell ref="C80:C81"/>
    <mergeCell ref="B80:B81"/>
    <mergeCell ref="A80:A81"/>
    <mergeCell ref="C78:C79"/>
    <mergeCell ref="C76:C77"/>
    <mergeCell ref="B78:B79"/>
    <mergeCell ref="B76:B77"/>
    <mergeCell ref="A74:A75"/>
    <mergeCell ref="C92:C94"/>
    <mergeCell ref="C88:C89"/>
    <mergeCell ref="C86:C87"/>
    <mergeCell ref="C84:C85"/>
    <mergeCell ref="C90:C91"/>
    <mergeCell ref="A92:B94"/>
    <mergeCell ref="B88:B89"/>
    <mergeCell ref="B90:B91"/>
    <mergeCell ref="A90:A91"/>
    <mergeCell ref="A88:A89"/>
    <mergeCell ref="A84:A85"/>
    <mergeCell ref="B84:B85"/>
    <mergeCell ref="B86:B87"/>
    <mergeCell ref="A86:A87"/>
  </mergeCells>
  <phoneticPr fontId="46"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sheetPr codeName="Sheet8">
    <tabColor rgb="FFFFFF00"/>
  </sheetPr>
  <dimension ref="A2:AI196"/>
  <sheetViews>
    <sheetView topLeftCell="A106" workbookViewId="0">
      <selection activeCell="AF131" sqref="AF131"/>
    </sheetView>
  </sheetViews>
  <sheetFormatPr defaultRowHeight="12.75"/>
  <cols>
    <col min="1" max="1" width="4.7109375" style="105" customWidth="1"/>
    <col min="2" max="2" width="9.140625" style="59"/>
    <col min="3" max="3" width="20.7109375" style="59" customWidth="1"/>
    <col min="4" max="17" width="9.140625" style="59"/>
    <col min="18" max="18" width="9.140625" style="100"/>
    <col min="19" max="19" width="4.7109375" style="105" customWidth="1"/>
    <col min="20" max="20" width="9.140625" style="59"/>
    <col min="21" max="21" width="20.7109375" style="59" customWidth="1"/>
    <col min="22" max="16384" width="9.140625" style="59"/>
  </cols>
  <sheetData>
    <row r="2" spans="1:35">
      <c r="C2" s="255" t="s">
        <v>55</v>
      </c>
      <c r="U2" s="255" t="s">
        <v>55</v>
      </c>
    </row>
    <row r="3" spans="1:35">
      <c r="C3" s="59" t="s">
        <v>283</v>
      </c>
      <c r="D3" s="59">
        <f>MAX(Score!A53,Score!AL53)</f>
        <v>18</v>
      </c>
      <c r="U3" s="59" t="s">
        <v>283</v>
      </c>
      <c r="V3" s="59">
        <f>D3</f>
        <v>18</v>
      </c>
    </row>
    <row r="4" spans="1:35">
      <c r="C4" s="59" t="s">
        <v>284</v>
      </c>
      <c r="D4" s="59">
        <f ca="1">SK!H53</f>
        <v>11</v>
      </c>
      <c r="U4" s="59" t="s">
        <v>285</v>
      </c>
      <c r="V4" s="59">
        <f ca="1">SK!AG53</f>
        <v>6</v>
      </c>
    </row>
    <row r="5" spans="1:35">
      <c r="C5" s="59" t="s">
        <v>290</v>
      </c>
      <c r="D5" s="59">
        <f>COUNTIF(P9:P24,"&gt;0")</f>
        <v>9</v>
      </c>
      <c r="U5" s="59" t="s">
        <v>291</v>
      </c>
      <c r="V5" s="59">
        <f>COUNTIF(AH9:AH24,"&gt;0")</f>
        <v>11</v>
      </c>
    </row>
    <row r="7" spans="1:35">
      <c r="A7" s="1496" t="s">
        <v>288</v>
      </c>
      <c r="B7" s="1496"/>
      <c r="C7" s="1496"/>
      <c r="D7" s="264"/>
      <c r="E7" s="264"/>
      <c r="F7" s="264"/>
      <c r="G7" s="264"/>
      <c r="H7" s="264"/>
      <c r="I7" s="264"/>
      <c r="J7" s="264"/>
      <c r="K7" s="264"/>
      <c r="L7" s="264"/>
      <c r="M7" s="264"/>
      <c r="N7" s="264"/>
      <c r="O7" s="264"/>
      <c r="P7" s="264"/>
      <c r="Q7" s="264"/>
      <c r="S7" s="1496" t="s">
        <v>288</v>
      </c>
      <c r="T7" s="1496"/>
      <c r="U7" s="1496"/>
      <c r="V7" s="264"/>
      <c r="W7" s="264"/>
      <c r="X7" s="264"/>
      <c r="Y7" s="264"/>
      <c r="Z7" s="264"/>
      <c r="AA7" s="264"/>
      <c r="AB7" s="264"/>
      <c r="AC7" s="264"/>
      <c r="AD7" s="264"/>
      <c r="AE7" s="264"/>
      <c r="AF7" s="264"/>
      <c r="AG7" s="264"/>
      <c r="AH7" s="264"/>
      <c r="AI7" s="264"/>
    </row>
    <row r="8" spans="1:35" s="105" customFormat="1">
      <c r="A8" s="102">
        <v>0</v>
      </c>
      <c r="B8" s="102" t="s">
        <v>237</v>
      </c>
      <c r="C8" s="102" t="s">
        <v>238</v>
      </c>
      <c r="D8" s="102" t="s">
        <v>3</v>
      </c>
      <c r="E8" s="103" t="s">
        <v>281</v>
      </c>
      <c r="F8" s="262" t="s">
        <v>118</v>
      </c>
      <c r="G8" s="262" t="s">
        <v>118</v>
      </c>
      <c r="H8" s="262" t="s">
        <v>118</v>
      </c>
      <c r="I8" s="102" t="s">
        <v>278</v>
      </c>
      <c r="J8" s="103" t="s">
        <v>282</v>
      </c>
      <c r="K8" s="102" t="s">
        <v>279</v>
      </c>
      <c r="L8" s="103" t="s">
        <v>196</v>
      </c>
      <c r="M8" s="263" t="s">
        <v>123</v>
      </c>
      <c r="N8" s="102" t="s">
        <v>2</v>
      </c>
      <c r="O8" s="103" t="s">
        <v>197</v>
      </c>
      <c r="P8" s="102" t="s">
        <v>225</v>
      </c>
      <c r="Q8" s="103" t="s">
        <v>280</v>
      </c>
      <c r="R8" s="108"/>
      <c r="S8" s="102">
        <v>0</v>
      </c>
      <c r="T8" s="102" t="s">
        <v>237</v>
      </c>
      <c r="U8" s="102" t="s">
        <v>238</v>
      </c>
      <c r="V8" s="102" t="s">
        <v>3</v>
      </c>
      <c r="W8" s="103" t="s">
        <v>281</v>
      </c>
      <c r="X8" s="262" t="s">
        <v>118</v>
      </c>
      <c r="Y8" s="262" t="s">
        <v>118</v>
      </c>
      <c r="Z8" s="262" t="s">
        <v>118</v>
      </c>
      <c r="AA8" s="102" t="s">
        <v>278</v>
      </c>
      <c r="AB8" s="103" t="s">
        <v>282</v>
      </c>
      <c r="AC8" s="102" t="s">
        <v>279</v>
      </c>
      <c r="AD8" s="103" t="s">
        <v>196</v>
      </c>
      <c r="AE8" s="263" t="s">
        <v>123</v>
      </c>
      <c r="AF8" s="102" t="s">
        <v>2</v>
      </c>
      <c r="AG8" s="103" t="s">
        <v>197</v>
      </c>
      <c r="AH8" s="102" t="s">
        <v>225</v>
      </c>
      <c r="AI8" s="103" t="s">
        <v>280</v>
      </c>
    </row>
    <row r="9" spans="1:35">
      <c r="A9" s="105">
        <f t="shared" ref="A9:A24" si="0">A8+1</f>
        <v>1</v>
      </c>
      <c r="B9" s="706" t="str">
        <f>IF(ISBLANK(IBRF!B11),"",IBRF!B11)</f>
        <v>12</v>
      </c>
      <c r="C9" s="706" t="str">
        <f>IF(ISBLANK(IBRF!C11),"",IBRF!C11)</f>
        <v>Juke'r Luker</v>
      </c>
      <c r="D9" s="59">
        <f>IF($B9="","",COUNTIF(Lineups!B$3:B$52,$B9))</f>
        <v>0</v>
      </c>
      <c r="E9" s="258">
        <f t="shared" ref="E9:E28" si="1">IF($B9="","",IF($D$3=0,"",D9/$D$3))</f>
        <v>0</v>
      </c>
      <c r="F9" s="257">
        <f>IF($B9="","",COUNTIF(Lineups!E$3:E$52,$B9))</f>
        <v>0</v>
      </c>
      <c r="G9" s="257">
        <f>IF($B9="","",COUNTIF(Lineups!H$3:H$52,$B9))</f>
        <v>0</v>
      </c>
      <c r="H9" s="257">
        <f>IF($B9="","",COUNTIF(Lineups!K$3:K$52,$B9))</f>
        <v>0</v>
      </c>
      <c r="I9" s="59">
        <f t="shared" ref="I9:I24" si="2">IF(B9="","",SUM(F9:H9))</f>
        <v>0</v>
      </c>
      <c r="J9" s="258">
        <f t="shared" ref="J9:J28" si="3">IF($B9="","",IF($D$3=0,"",I9/$D$3))</f>
        <v>0</v>
      </c>
      <c r="K9" s="59">
        <f t="shared" ref="K9:K24" si="4">IF(B9="","",SUM(D9,I9))</f>
        <v>0</v>
      </c>
      <c r="L9" s="258">
        <f t="shared" ref="L9:L28" si="5">IF($B9="","",IF($D$3=0,"",K9/$D$3))</f>
        <v>0</v>
      </c>
      <c r="M9" s="261" t="str">
        <f ca="1">IF(B9="","",IF(OR(SK!E120="",SK!E120=0),"",SK!H120))</f>
        <v/>
      </c>
      <c r="N9" s="59">
        <f>IF($B9="","",COUNTIF(Lineups!N$3:N$52,$B9))</f>
        <v>0</v>
      </c>
      <c r="O9" s="258">
        <f t="shared" ref="O9:O28" si="6">IF($B9="","",IF($D$3=0,"",N9/$D$3))</f>
        <v>0</v>
      </c>
      <c r="P9" s="59">
        <f t="shared" ref="P9:P24" si="7">IF(B9="","",SUM(K9,N9))</f>
        <v>0</v>
      </c>
      <c r="Q9" s="258">
        <f t="shared" ref="Q9:Q28" si="8">IF($B9="","",IF($D$3=0,"",P9/$D$3))</f>
        <v>0</v>
      </c>
      <c r="S9" s="105">
        <f>S8+1</f>
        <v>1</v>
      </c>
      <c r="T9" s="706" t="str">
        <f>IF(ISBLANK(IBRF!H11),"",IBRF!H11)</f>
        <v>11</v>
      </c>
      <c r="U9" s="706" t="str">
        <f>IF(ISBLANK(IBRF!I11),"",IBRF!I11)</f>
        <v>Lacy Thunder Ware</v>
      </c>
      <c r="V9" s="59">
        <f>IF($T9="","",COUNTIF(Lineups!T$3:T$52,$T9))</f>
        <v>0</v>
      </c>
      <c r="W9" s="258">
        <f>IF($T9="","",IF($V$3=0,"",V9/$V$3))</f>
        <v>0</v>
      </c>
      <c r="X9" s="257">
        <f>IF($T9="","",COUNTIF(Lineups!W$3:W$52,$T9))</f>
        <v>10</v>
      </c>
      <c r="Y9" s="257">
        <f>IF($T9="","",COUNTIF(Lineups!Z$3:Z$52,$T9))</f>
        <v>0</v>
      </c>
      <c r="Z9" s="257">
        <f>IF($T9="","",COUNTIF(Lineups!AC$3:AC$52,$T9))</f>
        <v>0</v>
      </c>
      <c r="AA9" s="59">
        <f>IF(T9="","",SUM(X9:Z9))</f>
        <v>10</v>
      </c>
      <c r="AB9" s="258">
        <f>IF($T9="","",IF($V$3=0,"",AA9/$V$3))</f>
        <v>0.55555555555555558</v>
      </c>
      <c r="AC9" s="59">
        <f>IF(T9="","",SUM(V9,AA9))</f>
        <v>10</v>
      </c>
      <c r="AD9" s="258">
        <f>IF($T9="","",IF($V$3=0,"",AC9/$V$3))</f>
        <v>0.55555555555555558</v>
      </c>
      <c r="AE9" s="261">
        <f ca="1">IF(T9="","",IF(OR(SK!AD120="",SK!AD120=0),"",SK!AG120))</f>
        <v>3</v>
      </c>
      <c r="AF9" s="59">
        <f>IF($T9="","",COUNTIF(Lineups!AF$3:AF$52,$T9))</f>
        <v>3</v>
      </c>
      <c r="AG9" s="258">
        <f>IF($T9="","",IF($V$3=0,"",AF9/$V$3))</f>
        <v>0.16666666666666666</v>
      </c>
      <c r="AH9" s="59">
        <f>IF(T9="","",SUM(AC9,AF9))</f>
        <v>13</v>
      </c>
      <c r="AI9" s="258">
        <f>IF($T9="","",IF($V$3=0,"",AH9/$V$3))</f>
        <v>0.72222222222222221</v>
      </c>
    </row>
    <row r="10" spans="1:35">
      <c r="A10" s="109">
        <f t="shared" si="0"/>
        <v>2</v>
      </c>
      <c r="B10" s="707" t="str">
        <f>IF(ISBLANK(IBRF!B12),"",IBRF!B12)</f>
        <v>17</v>
      </c>
      <c r="C10" s="707" t="str">
        <f>IF(ISBLANK(IBRF!C12),"",IBRF!C12)</f>
        <v>Susan B Bruisin</v>
      </c>
      <c r="D10" s="256">
        <f>IF($B10="","",COUNTIF(Lineups!B$3:B$52,$B10))</f>
        <v>0</v>
      </c>
      <c r="E10" s="259">
        <f t="shared" si="1"/>
        <v>0</v>
      </c>
      <c r="F10" s="257">
        <f>IF($B10="","",COUNTIF(Lineups!E$3:E$52,$B10))</f>
        <v>0</v>
      </c>
      <c r="G10" s="257">
        <f>IF($B10="","",COUNTIF(Lineups!H$3:H$52,$B10))</f>
        <v>0</v>
      </c>
      <c r="H10" s="257">
        <f>IF($B10="","",COUNTIF(Lineups!K$3:K$52,$B10))</f>
        <v>16</v>
      </c>
      <c r="I10" s="256">
        <f t="shared" si="2"/>
        <v>16</v>
      </c>
      <c r="J10" s="259">
        <f t="shared" si="3"/>
        <v>0.88888888888888884</v>
      </c>
      <c r="K10" s="256">
        <f t="shared" si="4"/>
        <v>16</v>
      </c>
      <c r="L10" s="259">
        <f t="shared" si="5"/>
        <v>0.88888888888888884</v>
      </c>
      <c r="M10" s="260" t="str">
        <f ca="1">IF(B10="","",IF(OR(SK!E123="",SK!E123=0),"",SK!H123))</f>
        <v/>
      </c>
      <c r="N10" s="256">
        <f>IF($B10="","",COUNTIF(Lineups!N$3:N$52,$B10))</f>
        <v>0</v>
      </c>
      <c r="O10" s="259">
        <f t="shared" si="6"/>
        <v>0</v>
      </c>
      <c r="P10" s="256">
        <f t="shared" si="7"/>
        <v>16</v>
      </c>
      <c r="Q10" s="259">
        <f t="shared" si="8"/>
        <v>0.88888888888888884</v>
      </c>
      <c r="S10" s="109">
        <f t="shared" ref="S10:S24" si="9">S9+1</f>
        <v>2</v>
      </c>
      <c r="T10" s="707" t="str">
        <f>IF(ISBLANK(IBRF!H12),"",IBRF!H12)</f>
        <v>13</v>
      </c>
      <c r="U10" s="707" t="str">
        <f>IF(ISBLANK(IBRF!I12),"",IBRF!I12)</f>
        <v>Unruly Red</v>
      </c>
      <c r="V10" s="256">
        <f>IF($T10="","",COUNTIF(Lineups!T$3:T$52,$T10))</f>
        <v>0</v>
      </c>
      <c r="W10" s="259">
        <f t="shared" ref="W10:W28" si="10">IF($T10="","",IF($V$3=0,"",V10/$V$3))</f>
        <v>0</v>
      </c>
      <c r="X10" s="257">
        <f>IF($T10="","",COUNTIF(Lineups!W$3:W$52,$T10))</f>
        <v>0</v>
      </c>
      <c r="Y10" s="257">
        <f>IF($T10="","",COUNTIF(Lineups!Z$3:Z$52,$T10))</f>
        <v>7</v>
      </c>
      <c r="Z10" s="257">
        <f>IF($T10="","",COUNTIF(Lineups!AC$3:AC$52,$T10))</f>
        <v>4</v>
      </c>
      <c r="AA10" s="256">
        <f t="shared" ref="AA10:AA24" si="11">IF(T10="","",SUM(X10:Z10))</f>
        <v>11</v>
      </c>
      <c r="AB10" s="259">
        <f t="shared" ref="AB10:AB28" si="12">IF($T10="","",IF($V$3=0,"",AA10/$V$3))</f>
        <v>0.61111111111111116</v>
      </c>
      <c r="AC10" s="256">
        <f t="shared" ref="AC10:AC24" si="13">IF(T10="","",SUM(V10,AA10))</f>
        <v>11</v>
      </c>
      <c r="AD10" s="259">
        <f t="shared" ref="AD10:AD28" si="14">IF($T10="","",IF($V$3=0,"",AC10/$V$3))</f>
        <v>0.61111111111111116</v>
      </c>
      <c r="AE10" s="260">
        <f ca="1">IF(T10="","",IF(OR(SK!AD123="",SK!AD123=0),"",SK!AG123))</f>
        <v>0</v>
      </c>
      <c r="AF10" s="256">
        <f>IF($T10="","",COUNTIF(Lineups!AF$3:AF$52,$T10))</f>
        <v>2</v>
      </c>
      <c r="AG10" s="259">
        <f t="shared" ref="AG10:AG28" si="15">IF($T10="","",IF($V$3=0,"",AF10/$V$3))</f>
        <v>0.1111111111111111</v>
      </c>
      <c r="AH10" s="256">
        <f t="shared" ref="AH10:AH24" si="16">IF(T10="","",SUM(AC10,AF10))</f>
        <v>13</v>
      </c>
      <c r="AI10" s="259">
        <f t="shared" ref="AI10:AI28" si="17">IF($T10="","",IF($V$3=0,"",AH10/$V$3))</f>
        <v>0.72222222222222221</v>
      </c>
    </row>
    <row r="11" spans="1:35">
      <c r="A11" s="105">
        <f t="shared" si="0"/>
        <v>3</v>
      </c>
      <c r="B11" s="706" t="str">
        <f>IF(ISBLANK(IBRF!B13),"",IBRF!B13)</f>
        <v>1949</v>
      </c>
      <c r="C11" s="706" t="str">
        <f>IF(ISBLANK(IBRF!C13),"",IBRF!C13)</f>
        <v>Geneva Conviction</v>
      </c>
      <c r="D11" s="59">
        <f>IF($B11="","",COUNTIF(Lineups!B$3:B$52,$B11))</f>
        <v>0</v>
      </c>
      <c r="E11" s="258">
        <f t="shared" si="1"/>
        <v>0</v>
      </c>
      <c r="F11" s="257">
        <f>IF($B11="","",COUNTIF(Lineups!E$3:E$52,$B11))</f>
        <v>0</v>
      </c>
      <c r="G11" s="257">
        <f>IF($B11="","",COUNTIF(Lineups!H$3:H$52,$B11))</f>
        <v>0</v>
      </c>
      <c r="H11" s="257">
        <f>IF($B11="","",COUNTIF(Lineups!K$3:K$52,$B11))</f>
        <v>0</v>
      </c>
      <c r="I11" s="59">
        <f t="shared" si="2"/>
        <v>0</v>
      </c>
      <c r="J11" s="258">
        <f t="shared" si="3"/>
        <v>0</v>
      </c>
      <c r="K11" s="59">
        <f t="shared" si="4"/>
        <v>0</v>
      </c>
      <c r="L11" s="258">
        <f t="shared" si="5"/>
        <v>0</v>
      </c>
      <c r="M11" s="261" t="str">
        <f ca="1">IF(B11="","",IF(OR(SK!E126="",SK!E126=0),"",SK!H126))</f>
        <v/>
      </c>
      <c r="N11" s="59">
        <f>IF($B11="","",COUNTIF(Lineups!N$3:N$52,$B11))</f>
        <v>0</v>
      </c>
      <c r="O11" s="258">
        <f t="shared" si="6"/>
        <v>0</v>
      </c>
      <c r="P11" s="59">
        <f t="shared" si="7"/>
        <v>0</v>
      </c>
      <c r="Q11" s="258">
        <f t="shared" si="8"/>
        <v>0</v>
      </c>
      <c r="S11" s="105">
        <f t="shared" si="9"/>
        <v>3</v>
      </c>
      <c r="T11" s="706" t="str">
        <f>IF(ISBLANK(IBRF!H13),"",IBRF!H13)</f>
        <v>138</v>
      </c>
      <c r="U11" s="706" t="str">
        <f>IF(ISBLANK(IBRF!I13),"",IBRF!I13)</f>
        <v>Ivanya Skulz</v>
      </c>
      <c r="V11" s="59">
        <f>IF($T11="","",COUNTIF(Lineups!T$3:T$52,$T11))</f>
        <v>2</v>
      </c>
      <c r="W11" s="258">
        <f t="shared" si="10"/>
        <v>0.1111111111111111</v>
      </c>
      <c r="X11" s="257">
        <f>IF($T11="","",COUNTIF(Lineups!W$3:W$52,$T11))</f>
        <v>1</v>
      </c>
      <c r="Y11" s="257">
        <f>IF($T11="","",COUNTIF(Lineups!Z$3:Z$52,$T11))</f>
        <v>1</v>
      </c>
      <c r="Z11" s="257">
        <f>IF($T11="","",COUNTIF(Lineups!AC$3:AC$52,$T11))</f>
        <v>3</v>
      </c>
      <c r="AA11" s="59">
        <f t="shared" si="11"/>
        <v>5</v>
      </c>
      <c r="AB11" s="258">
        <f t="shared" si="12"/>
        <v>0.27777777777777779</v>
      </c>
      <c r="AC11" s="59">
        <f t="shared" si="13"/>
        <v>7</v>
      </c>
      <c r="AD11" s="258">
        <f t="shared" si="14"/>
        <v>0.3888888888888889</v>
      </c>
      <c r="AE11" s="261">
        <f ca="1">IF(T11="","",IF(OR(SK!AD126="",SK!AD126=0),"",SK!AG126))</f>
        <v>1</v>
      </c>
      <c r="AF11" s="59">
        <f>IF($T11="","",COUNTIF(Lineups!AF$3:AF$52,$T11))</f>
        <v>3</v>
      </c>
      <c r="AG11" s="258">
        <f t="shared" si="15"/>
        <v>0.16666666666666666</v>
      </c>
      <c r="AH11" s="59">
        <f t="shared" si="16"/>
        <v>10</v>
      </c>
      <c r="AI11" s="258">
        <f t="shared" si="17"/>
        <v>0.55555555555555558</v>
      </c>
    </row>
    <row r="12" spans="1:35">
      <c r="A12" s="109">
        <f t="shared" si="0"/>
        <v>4</v>
      </c>
      <c r="B12" s="707" t="str">
        <f>IF(ISBLANK(IBRF!B14),"",IBRF!B14)</f>
        <v>23</v>
      </c>
      <c r="C12" s="707" t="str">
        <f>IF(ISBLANK(IBRF!C14),"",IBRF!C14)</f>
        <v>Mary Marvel</v>
      </c>
      <c r="D12" s="256">
        <f>IF($B12="","",COUNTIF(Lineups!B$3:B$52,$B12))</f>
        <v>0</v>
      </c>
      <c r="E12" s="259">
        <f t="shared" si="1"/>
        <v>0</v>
      </c>
      <c r="F12" s="257">
        <f>IF($B12="","",COUNTIF(Lineups!E$3:E$52,$B12))</f>
        <v>0</v>
      </c>
      <c r="G12" s="257">
        <f>IF($B12="","",COUNTIF(Lineups!H$3:H$52,$B12))</f>
        <v>0</v>
      </c>
      <c r="H12" s="257">
        <f>IF($B12="","",COUNTIF(Lineups!K$3:K$52,$B12))</f>
        <v>0</v>
      </c>
      <c r="I12" s="256">
        <f t="shared" si="2"/>
        <v>0</v>
      </c>
      <c r="J12" s="259">
        <f t="shared" si="3"/>
        <v>0</v>
      </c>
      <c r="K12" s="256">
        <f t="shared" si="4"/>
        <v>0</v>
      </c>
      <c r="L12" s="259">
        <f t="shared" si="5"/>
        <v>0</v>
      </c>
      <c r="M12" s="260" t="str">
        <f ca="1">IF(B12="","",IF(OR(SK!E129="",SK!E129=0),"",SK!H129))</f>
        <v/>
      </c>
      <c r="N12" s="256">
        <f>IF($B12="","",COUNTIF(Lineups!N$3:N$52,$B12))</f>
        <v>0</v>
      </c>
      <c r="O12" s="259">
        <f t="shared" si="6"/>
        <v>0</v>
      </c>
      <c r="P12" s="256">
        <f t="shared" si="7"/>
        <v>0</v>
      </c>
      <c r="Q12" s="259">
        <f t="shared" si="8"/>
        <v>0</v>
      </c>
      <c r="S12" s="109">
        <f t="shared" si="9"/>
        <v>4</v>
      </c>
      <c r="T12" s="707" t="str">
        <f>IF(ISBLANK(IBRF!H14),"",IBRF!H14)</f>
        <v>1977</v>
      </c>
      <c r="U12" s="707" t="str">
        <f>IF(ISBLANK(IBRF!I14),"",IBRF!I14)</f>
        <v>Lushiss Stompson</v>
      </c>
      <c r="V12" s="256">
        <f>IF($T12="","",COUNTIF(Lineups!T$3:T$52,$T12))</f>
        <v>3</v>
      </c>
      <c r="W12" s="259">
        <f t="shared" si="10"/>
        <v>0.16666666666666666</v>
      </c>
      <c r="X12" s="257">
        <f>IF($T12="","",COUNTIF(Lineups!W$3:W$52,$T12))</f>
        <v>0</v>
      </c>
      <c r="Y12" s="257">
        <f>IF($T12="","",COUNTIF(Lineups!Z$3:Z$52,$T12))</f>
        <v>0</v>
      </c>
      <c r="Z12" s="257">
        <f>IF($T12="","",COUNTIF(Lineups!AC$3:AC$52,$T12))</f>
        <v>0</v>
      </c>
      <c r="AA12" s="256">
        <f t="shared" si="11"/>
        <v>0</v>
      </c>
      <c r="AB12" s="259">
        <f t="shared" si="12"/>
        <v>0</v>
      </c>
      <c r="AC12" s="256">
        <f t="shared" si="13"/>
        <v>3</v>
      </c>
      <c r="AD12" s="259">
        <f t="shared" si="14"/>
        <v>0.16666666666666666</v>
      </c>
      <c r="AE12" s="260" t="str">
        <f ca="1">IF(T12="","",IF(OR(SK!AD129="",SK!AD129=0),"",SK!AG129))</f>
        <v/>
      </c>
      <c r="AF12" s="256">
        <f>IF($T12="","",COUNTIF(Lineups!AF$3:AF$52,$T12))</f>
        <v>0</v>
      </c>
      <c r="AG12" s="259">
        <f t="shared" si="15"/>
        <v>0</v>
      </c>
      <c r="AH12" s="256">
        <f t="shared" si="16"/>
        <v>3</v>
      </c>
      <c r="AI12" s="259">
        <f t="shared" si="17"/>
        <v>0.16666666666666666</v>
      </c>
    </row>
    <row r="13" spans="1:35">
      <c r="A13" s="105">
        <f t="shared" si="0"/>
        <v>5</v>
      </c>
      <c r="B13" s="706" t="str">
        <f>IF(ISBLANK(IBRF!B15),"",IBRF!B15)</f>
        <v>256</v>
      </c>
      <c r="C13" s="706" t="str">
        <f>IF(ISBLANK(IBRF!C15),"",IBRF!C15)</f>
        <v>Afternoon D-Lightning</v>
      </c>
      <c r="D13" s="59">
        <f>IF($B13="","",COUNTIF(Lineups!B$3:B$52,$B13))</f>
        <v>0</v>
      </c>
      <c r="E13" s="258">
        <f t="shared" si="1"/>
        <v>0</v>
      </c>
      <c r="F13" s="257">
        <f>IF($B13="","",COUNTIF(Lineups!E$3:E$52,$B13))</f>
        <v>0</v>
      </c>
      <c r="G13" s="257">
        <f>IF($B13="","",COUNTIF(Lineups!H$3:H$52,$B13))</f>
        <v>0</v>
      </c>
      <c r="H13" s="257">
        <f>IF($B13="","",COUNTIF(Lineups!K$3:K$52,$B13))</f>
        <v>0</v>
      </c>
      <c r="I13" s="59">
        <f t="shared" si="2"/>
        <v>0</v>
      </c>
      <c r="J13" s="258">
        <f t="shared" si="3"/>
        <v>0</v>
      </c>
      <c r="K13" s="59">
        <f t="shared" si="4"/>
        <v>0</v>
      </c>
      <c r="L13" s="258">
        <f t="shared" si="5"/>
        <v>0</v>
      </c>
      <c r="M13" s="261" t="str">
        <f ca="1">IF(B13="","",IF(OR(SK!E132="",SK!E132=0),"",SK!H132))</f>
        <v/>
      </c>
      <c r="N13" s="59">
        <f>IF($B13="","",COUNTIF(Lineups!N$3:N$52,$B13))</f>
        <v>0</v>
      </c>
      <c r="O13" s="258">
        <f t="shared" si="6"/>
        <v>0</v>
      </c>
      <c r="P13" s="59">
        <f t="shared" si="7"/>
        <v>0</v>
      </c>
      <c r="Q13" s="258">
        <f t="shared" si="8"/>
        <v>0</v>
      </c>
      <c r="S13" s="105">
        <f t="shared" si="9"/>
        <v>5</v>
      </c>
      <c r="T13" s="706" t="str">
        <f>IF(ISBLANK(IBRF!H15),"",IBRF!H15)</f>
        <v>2</v>
      </c>
      <c r="U13" s="706" t="str">
        <f>IF(ISBLANK(IBRF!I15),"",IBRF!I15)</f>
        <v>Honey Sickley</v>
      </c>
      <c r="V13" s="59">
        <f>IF($T13="","",COUNTIF(Lineups!T$3:T$52,$T13))</f>
        <v>0</v>
      </c>
      <c r="W13" s="258">
        <f t="shared" si="10"/>
        <v>0</v>
      </c>
      <c r="X13" s="257">
        <f>IF($T13="","",COUNTIF(Lineups!W$3:W$52,$T13))</f>
        <v>3</v>
      </c>
      <c r="Y13" s="257">
        <f>IF($T13="","",COUNTIF(Lineups!Z$3:Z$52,$T13))</f>
        <v>1</v>
      </c>
      <c r="Z13" s="257">
        <f>IF($T13="","",COUNTIF(Lineups!AC$3:AC$52,$T13))</f>
        <v>1</v>
      </c>
      <c r="AA13" s="59">
        <f t="shared" si="11"/>
        <v>5</v>
      </c>
      <c r="AB13" s="258">
        <f t="shared" si="12"/>
        <v>0.27777777777777779</v>
      </c>
      <c r="AC13" s="59">
        <f t="shared" si="13"/>
        <v>5</v>
      </c>
      <c r="AD13" s="258">
        <f t="shared" si="14"/>
        <v>0.27777777777777779</v>
      </c>
      <c r="AE13" s="261" t="str">
        <f ca="1">IF(T13="","",IF(OR(SK!AD132="",SK!AD132=0),"",SK!AG132))</f>
        <v/>
      </c>
      <c r="AF13" s="59">
        <f>IF($T13="","",COUNTIF(Lineups!AF$3:AF$52,$T13))</f>
        <v>0</v>
      </c>
      <c r="AG13" s="258">
        <f t="shared" si="15"/>
        <v>0</v>
      </c>
      <c r="AH13" s="59">
        <f t="shared" si="16"/>
        <v>5</v>
      </c>
      <c r="AI13" s="258">
        <f t="shared" si="17"/>
        <v>0.27777777777777779</v>
      </c>
    </row>
    <row r="14" spans="1:35">
      <c r="A14" s="109">
        <f t="shared" si="0"/>
        <v>6</v>
      </c>
      <c r="B14" s="707" t="str">
        <f>IF(ISBLANK(IBRF!B16),"",IBRF!B16)</f>
        <v>303</v>
      </c>
      <c r="C14" s="707" t="str">
        <f>IF(ISBLANK(IBRF!C16),"",IBRF!C16)</f>
        <v>JaneSaw Massacre</v>
      </c>
      <c r="D14" s="256">
        <f>IF($B14="","",COUNTIF(Lineups!B$3:B$52,$B14))</f>
        <v>0</v>
      </c>
      <c r="E14" s="259">
        <f t="shared" si="1"/>
        <v>0</v>
      </c>
      <c r="F14" s="257">
        <f>IF($B14="","",COUNTIF(Lineups!E$3:E$52,$B14))</f>
        <v>0</v>
      </c>
      <c r="G14" s="257">
        <f>IF($B14="","",COUNTIF(Lineups!H$3:H$52,$B14))</f>
        <v>0</v>
      </c>
      <c r="H14" s="257">
        <f>IF($B14="","",COUNTIF(Lineups!K$3:K$52,$B14))</f>
        <v>0</v>
      </c>
      <c r="I14" s="256">
        <f t="shared" si="2"/>
        <v>0</v>
      </c>
      <c r="J14" s="259">
        <f t="shared" si="3"/>
        <v>0</v>
      </c>
      <c r="K14" s="256">
        <f t="shared" si="4"/>
        <v>0</v>
      </c>
      <c r="L14" s="259">
        <f t="shared" si="5"/>
        <v>0</v>
      </c>
      <c r="M14" s="260">
        <f ca="1">IF(B14="","",IF(OR(SK!E135="",SK!E135=0),"",SK!H135))</f>
        <v>4</v>
      </c>
      <c r="N14" s="256">
        <f>IF($B14="","",COUNTIF(Lineups!N$3:N$52,$B14))</f>
        <v>5</v>
      </c>
      <c r="O14" s="259">
        <f t="shared" si="6"/>
        <v>0.27777777777777779</v>
      </c>
      <c r="P14" s="256">
        <f t="shared" si="7"/>
        <v>5</v>
      </c>
      <c r="Q14" s="259">
        <f t="shared" si="8"/>
        <v>0.27777777777777779</v>
      </c>
      <c r="S14" s="109">
        <f t="shared" si="9"/>
        <v>6</v>
      </c>
      <c r="T14" s="707" t="str">
        <f>IF(ISBLANK(IBRF!H16),"",IBRF!H16)</f>
        <v>21</v>
      </c>
      <c r="U14" s="707" t="str">
        <f>IF(ISBLANK(IBRF!I16),"",IBRF!I16)</f>
        <v>Corona SlamHer</v>
      </c>
      <c r="V14" s="256">
        <f>IF($T14="","",COUNTIF(Lineups!T$3:T$52,$T14))</f>
        <v>0</v>
      </c>
      <c r="W14" s="259">
        <f t="shared" si="10"/>
        <v>0</v>
      </c>
      <c r="X14" s="257">
        <f>IF($T14="","",COUNTIF(Lineups!W$3:W$52,$T14))</f>
        <v>0</v>
      </c>
      <c r="Y14" s="257">
        <f>IF($T14="","",COUNTIF(Lineups!Z$3:Z$52,$T14))</f>
        <v>5</v>
      </c>
      <c r="Z14" s="257">
        <f>IF($T14="","",COUNTIF(Lineups!AC$3:AC$52,$T14))</f>
        <v>4</v>
      </c>
      <c r="AA14" s="256">
        <f t="shared" si="11"/>
        <v>9</v>
      </c>
      <c r="AB14" s="259">
        <f t="shared" si="12"/>
        <v>0.5</v>
      </c>
      <c r="AC14" s="256">
        <f t="shared" si="13"/>
        <v>9</v>
      </c>
      <c r="AD14" s="259">
        <f t="shared" si="14"/>
        <v>0.5</v>
      </c>
      <c r="AE14" s="260">
        <f ca="1">IF(T14="","",IF(OR(SK!AD135="",SK!AD135=0),"",SK!AG135))</f>
        <v>1</v>
      </c>
      <c r="AF14" s="256">
        <f>IF($T14="","",COUNTIF(Lineups!AF$3:AF$52,$T14))</f>
        <v>2</v>
      </c>
      <c r="AG14" s="259">
        <f t="shared" si="15"/>
        <v>0.1111111111111111</v>
      </c>
      <c r="AH14" s="256">
        <f t="shared" si="16"/>
        <v>11</v>
      </c>
      <c r="AI14" s="259">
        <f t="shared" si="17"/>
        <v>0.61111111111111116</v>
      </c>
    </row>
    <row r="15" spans="1:35">
      <c r="A15" s="105">
        <f t="shared" si="0"/>
        <v>7</v>
      </c>
      <c r="B15" s="706" t="str">
        <f>IF(ISBLANK(IBRF!B17),"",IBRF!B17)</f>
        <v>362</v>
      </c>
      <c r="C15" s="706" t="str">
        <f>IF(ISBLANK(IBRF!C17),"",IBRF!C17)</f>
        <v>Dairy Heir</v>
      </c>
      <c r="D15" s="59">
        <f>IF($B15="","",COUNTIF(Lineups!B$3:B$52,$B15))</f>
        <v>0</v>
      </c>
      <c r="E15" s="258">
        <f t="shared" si="1"/>
        <v>0</v>
      </c>
      <c r="F15" s="257">
        <f>IF($B15="","",COUNTIF(Lineups!E$3:E$52,$B15))</f>
        <v>0</v>
      </c>
      <c r="G15" s="257">
        <f>IF($B15="","",COUNTIF(Lineups!H$3:H$52,$B15))</f>
        <v>0</v>
      </c>
      <c r="H15" s="257">
        <f>IF($B15="","",COUNTIF(Lineups!K$3:K$52,$B15))</f>
        <v>0</v>
      </c>
      <c r="I15" s="59">
        <f t="shared" si="2"/>
        <v>0</v>
      </c>
      <c r="J15" s="258">
        <f t="shared" si="3"/>
        <v>0</v>
      </c>
      <c r="K15" s="59">
        <f t="shared" si="4"/>
        <v>0</v>
      </c>
      <c r="L15" s="258">
        <f t="shared" si="5"/>
        <v>0</v>
      </c>
      <c r="M15" s="261" t="str">
        <f ca="1">IF(B15="","",IF(OR(SK!E138="",SK!E138=0),"",SK!H138))</f>
        <v/>
      </c>
      <c r="N15" s="59">
        <f>IF($B15="","",COUNTIF(Lineups!N$3:N$52,$B15))</f>
        <v>0</v>
      </c>
      <c r="O15" s="258">
        <f t="shared" si="6"/>
        <v>0</v>
      </c>
      <c r="P15" s="59">
        <f t="shared" si="7"/>
        <v>0</v>
      </c>
      <c r="Q15" s="258">
        <f t="shared" si="8"/>
        <v>0</v>
      </c>
      <c r="S15" s="105">
        <f t="shared" si="9"/>
        <v>7</v>
      </c>
      <c r="T15" s="706" t="str">
        <f>IF(ISBLANK(IBRF!H17),"",IBRF!H17)</f>
        <v>25</v>
      </c>
      <c r="U15" s="706" t="str">
        <f>IF(ISBLANK(IBRF!I17),"",IBRF!I17)</f>
        <v>Golden Delicious</v>
      </c>
      <c r="V15" s="59">
        <f>IF($T15="","",COUNTIF(Lineups!T$3:T$52,$T15))</f>
        <v>3</v>
      </c>
      <c r="W15" s="258">
        <f t="shared" si="10"/>
        <v>0.16666666666666666</v>
      </c>
      <c r="X15" s="257">
        <f>IF($T15="","",COUNTIF(Lineups!W$3:W$52,$T15))</f>
        <v>0</v>
      </c>
      <c r="Y15" s="257">
        <f>IF($T15="","",COUNTIF(Lineups!Z$3:Z$52,$T15))</f>
        <v>0</v>
      </c>
      <c r="Z15" s="257">
        <f>IF($T15="","",COUNTIF(Lineups!AC$3:AC$52,$T15))</f>
        <v>1</v>
      </c>
      <c r="AA15" s="59">
        <f t="shared" si="11"/>
        <v>1</v>
      </c>
      <c r="AB15" s="258">
        <f t="shared" si="12"/>
        <v>5.5555555555555552E-2</v>
      </c>
      <c r="AC15" s="59">
        <f t="shared" si="13"/>
        <v>4</v>
      </c>
      <c r="AD15" s="258">
        <f t="shared" si="14"/>
        <v>0.22222222222222221</v>
      </c>
      <c r="AE15" s="261" t="str">
        <f ca="1">IF(T15="","",IF(OR(SK!AD138="",SK!AD138=0),"",SK!AG138))</f>
        <v/>
      </c>
      <c r="AF15" s="59">
        <f>IF($T15="","",COUNTIF(Lineups!AF$3:AF$52,$T15))</f>
        <v>1</v>
      </c>
      <c r="AG15" s="258">
        <f t="shared" si="15"/>
        <v>5.5555555555555552E-2</v>
      </c>
      <c r="AH15" s="59">
        <f t="shared" si="16"/>
        <v>5</v>
      </c>
      <c r="AI15" s="258">
        <f t="shared" si="17"/>
        <v>0.27777777777777779</v>
      </c>
    </row>
    <row r="16" spans="1:35">
      <c r="A16" s="109">
        <f t="shared" si="0"/>
        <v>8</v>
      </c>
      <c r="B16" s="707" t="str">
        <f>IF(ISBLANK(IBRF!B18),"",IBRF!B18)</f>
        <v>4CE</v>
      </c>
      <c r="C16" s="707" t="str">
        <f>IF(ISBLANK(IBRF!C18),"",IBRF!C18)</f>
        <v>The Force</v>
      </c>
      <c r="D16" s="256">
        <f>IF($B16="","",COUNTIF(Lineups!B$3:B$52,$B16))</f>
        <v>0</v>
      </c>
      <c r="E16" s="259">
        <f t="shared" si="1"/>
        <v>0</v>
      </c>
      <c r="F16" s="257">
        <f>IF($B16="","",COUNTIF(Lineups!E$3:E$52,$B16))</f>
        <v>0</v>
      </c>
      <c r="G16" s="257">
        <f>IF($B16="","",COUNTIF(Lineups!H$3:H$52,$B16))</f>
        <v>0</v>
      </c>
      <c r="H16" s="257">
        <f>IF($B16="","",COUNTIF(Lineups!K$3:K$52,$B16))</f>
        <v>0</v>
      </c>
      <c r="I16" s="256">
        <f t="shared" si="2"/>
        <v>0</v>
      </c>
      <c r="J16" s="259">
        <f t="shared" si="3"/>
        <v>0</v>
      </c>
      <c r="K16" s="256">
        <f t="shared" si="4"/>
        <v>0</v>
      </c>
      <c r="L16" s="259">
        <f t="shared" si="5"/>
        <v>0</v>
      </c>
      <c r="M16" s="260">
        <f ca="1">IF(B16="","",IF(OR(SK!E141="",SK!E141=0),"",SK!H141))</f>
        <v>5</v>
      </c>
      <c r="N16" s="256">
        <f>IF($B16="","",COUNTIF(Lineups!N$3:N$52,$B16))</f>
        <v>7</v>
      </c>
      <c r="O16" s="259">
        <f t="shared" si="6"/>
        <v>0.3888888888888889</v>
      </c>
      <c r="P16" s="256">
        <f t="shared" si="7"/>
        <v>7</v>
      </c>
      <c r="Q16" s="259">
        <f t="shared" si="8"/>
        <v>0.3888888888888889</v>
      </c>
      <c r="S16" s="109">
        <f t="shared" si="9"/>
        <v>8</v>
      </c>
      <c r="T16" s="707" t="str">
        <f>IF(ISBLANK(IBRF!H18),"",IBRF!H18)</f>
        <v>333</v>
      </c>
      <c r="U16" s="707" t="str">
        <f>IF(ISBLANK(IBRF!I18),"",IBRF!I18)</f>
        <v>Trinity Tyrant</v>
      </c>
      <c r="V16" s="256">
        <f>IF($T16="","",COUNTIF(Lineups!T$3:T$52,$T16))</f>
        <v>0</v>
      </c>
      <c r="W16" s="259">
        <f t="shared" si="10"/>
        <v>0</v>
      </c>
      <c r="X16" s="257">
        <f>IF($T16="","",COUNTIF(Lineups!W$3:W$52,$T16))</f>
        <v>0</v>
      </c>
      <c r="Y16" s="257">
        <f>IF($T16="","",COUNTIF(Lineups!Z$3:Z$52,$T16))</f>
        <v>0</v>
      </c>
      <c r="Z16" s="257">
        <f>IF($T16="","",COUNTIF(Lineups!AC$3:AC$52,$T16))</f>
        <v>0</v>
      </c>
      <c r="AA16" s="256">
        <f t="shared" si="11"/>
        <v>0</v>
      </c>
      <c r="AB16" s="259">
        <f t="shared" si="12"/>
        <v>0</v>
      </c>
      <c r="AC16" s="256">
        <f t="shared" si="13"/>
        <v>0</v>
      </c>
      <c r="AD16" s="259">
        <f t="shared" si="14"/>
        <v>0</v>
      </c>
      <c r="AE16" s="260" t="str">
        <f ca="1">IF(T16="","",IF(OR(SK!AD141="",SK!AD141=0),"",SK!AG141))</f>
        <v/>
      </c>
      <c r="AF16" s="256">
        <f>IF($T16="","",COUNTIF(Lineups!AF$3:AF$52,$T16))</f>
        <v>0</v>
      </c>
      <c r="AG16" s="259">
        <f t="shared" si="15"/>
        <v>0</v>
      </c>
      <c r="AH16" s="256">
        <f t="shared" si="16"/>
        <v>0</v>
      </c>
      <c r="AI16" s="259">
        <f t="shared" si="17"/>
        <v>0</v>
      </c>
    </row>
    <row r="17" spans="1:35">
      <c r="A17" s="105">
        <f t="shared" si="0"/>
        <v>9</v>
      </c>
      <c r="B17" s="706" t="str">
        <f>IF(ISBLANK(IBRF!B19),"",IBRF!B19)</f>
        <v>4N6</v>
      </c>
      <c r="C17" s="706" t="str">
        <f>IF(ISBLANK(IBRF!C19),"",IBRF!C19)</f>
        <v>Bone Eata</v>
      </c>
      <c r="D17" s="59">
        <f>IF($B17="","",COUNTIF(Lineups!B$3:B$52,$B17))</f>
        <v>0</v>
      </c>
      <c r="E17" s="258">
        <f t="shared" si="1"/>
        <v>0</v>
      </c>
      <c r="F17" s="257">
        <f>IF($B17="","",COUNTIF(Lineups!E$3:E$52,$B17))</f>
        <v>0</v>
      </c>
      <c r="G17" s="257">
        <f>IF($B17="","",COUNTIF(Lineups!H$3:H$52,$B17))</f>
        <v>0</v>
      </c>
      <c r="H17" s="257">
        <f>IF($B17="","",COUNTIF(Lineups!K$3:K$52,$B17))</f>
        <v>1</v>
      </c>
      <c r="I17" s="59">
        <f t="shared" si="2"/>
        <v>1</v>
      </c>
      <c r="J17" s="258">
        <f t="shared" si="3"/>
        <v>5.5555555555555552E-2</v>
      </c>
      <c r="K17" s="59">
        <f t="shared" si="4"/>
        <v>1</v>
      </c>
      <c r="L17" s="258">
        <f t="shared" si="5"/>
        <v>5.5555555555555552E-2</v>
      </c>
      <c r="M17" s="261" t="str">
        <f ca="1">IF(B17="","",IF(OR(SK!E144="",SK!E144=0),"",SK!H144))</f>
        <v/>
      </c>
      <c r="N17" s="59">
        <f>IF($B17="","",COUNTIF(Lineups!N$3:N$52,$B17))</f>
        <v>0</v>
      </c>
      <c r="O17" s="258">
        <f t="shared" si="6"/>
        <v>0</v>
      </c>
      <c r="P17" s="59">
        <f t="shared" si="7"/>
        <v>1</v>
      </c>
      <c r="Q17" s="258">
        <f t="shared" si="8"/>
        <v>5.5555555555555552E-2</v>
      </c>
      <c r="S17" s="105">
        <f t="shared" si="9"/>
        <v>9</v>
      </c>
      <c r="T17" s="706" t="str">
        <f>IF(ISBLANK(IBRF!H19),"",IBRF!H19)</f>
        <v>5</v>
      </c>
      <c r="U17" s="706" t="str">
        <f>IF(ISBLANK(IBRF!I19),"",IBRF!I19)</f>
        <v>Sinnamon Splice</v>
      </c>
      <c r="V17" s="59">
        <f>IF($T17="","",COUNTIF(Lineups!T$3:T$52,$T17))</f>
        <v>0</v>
      </c>
      <c r="W17" s="258">
        <f t="shared" si="10"/>
        <v>0</v>
      </c>
      <c r="X17" s="257">
        <f>IF($T17="","",COUNTIF(Lineups!W$3:W$52,$T17))</f>
        <v>1</v>
      </c>
      <c r="Y17" s="257">
        <f>IF($T17="","",COUNTIF(Lineups!Z$3:Z$52,$T17))</f>
        <v>2</v>
      </c>
      <c r="Z17" s="257">
        <f>IF($T17="","",COUNTIF(Lineups!AC$3:AC$52,$T17))</f>
        <v>0</v>
      </c>
      <c r="AA17" s="59">
        <f t="shared" si="11"/>
        <v>3</v>
      </c>
      <c r="AB17" s="258">
        <f t="shared" si="12"/>
        <v>0.16666666666666666</v>
      </c>
      <c r="AC17" s="59">
        <f t="shared" si="13"/>
        <v>3</v>
      </c>
      <c r="AD17" s="258">
        <f t="shared" si="14"/>
        <v>0.16666666666666666</v>
      </c>
      <c r="AE17" s="261" t="str">
        <f ca="1">IF(T17="","",IF(OR(SK!AD144="",SK!AD144=0),"",SK!AG144))</f>
        <v/>
      </c>
      <c r="AF17" s="59">
        <f>IF($T17="","",COUNTIF(Lineups!AF$3:AF$52,$T17))</f>
        <v>0</v>
      </c>
      <c r="AG17" s="258">
        <f t="shared" si="15"/>
        <v>0</v>
      </c>
      <c r="AH17" s="59">
        <f t="shared" si="16"/>
        <v>3</v>
      </c>
      <c r="AI17" s="258">
        <f t="shared" si="17"/>
        <v>0.16666666666666666</v>
      </c>
    </row>
    <row r="18" spans="1:35">
      <c r="A18" s="109">
        <f t="shared" si="0"/>
        <v>10</v>
      </c>
      <c r="B18" s="707" t="str">
        <f>IF(ISBLANK(IBRF!B20),"",IBRF!B20)</f>
        <v>55</v>
      </c>
      <c r="C18" s="707" t="str">
        <f>IF(ISBLANK(IBRF!C20),"",IBRF!C20)</f>
        <v>Stardust Dunes</v>
      </c>
      <c r="D18" s="256">
        <f>IF($B18="","",COUNTIF(Lineups!B$3:B$52,$B18))</f>
        <v>0</v>
      </c>
      <c r="E18" s="259">
        <f t="shared" si="1"/>
        <v>0</v>
      </c>
      <c r="F18" s="257">
        <f>IF($B18="","",COUNTIF(Lineups!E$3:E$52,$B18))</f>
        <v>5</v>
      </c>
      <c r="G18" s="257">
        <f>IF($B18="","",COUNTIF(Lineups!H$3:H$52,$B18))</f>
        <v>9</v>
      </c>
      <c r="H18" s="257">
        <f>IF($B18="","",COUNTIF(Lineups!K$3:K$52,$B18))</f>
        <v>0</v>
      </c>
      <c r="I18" s="256">
        <f t="shared" si="2"/>
        <v>14</v>
      </c>
      <c r="J18" s="259">
        <f t="shared" si="3"/>
        <v>0.77777777777777779</v>
      </c>
      <c r="K18" s="256">
        <f t="shared" si="4"/>
        <v>14</v>
      </c>
      <c r="L18" s="259">
        <f t="shared" si="5"/>
        <v>0.77777777777777779</v>
      </c>
      <c r="M18" s="260" t="str">
        <f ca="1">IF(B18="","",IF(OR(SK!E147="",SK!E147=0),"",SK!H147))</f>
        <v/>
      </c>
      <c r="N18" s="256">
        <f>IF($B18="","",COUNTIF(Lineups!N$3:N$52,$B18))</f>
        <v>0</v>
      </c>
      <c r="O18" s="259">
        <f t="shared" si="6"/>
        <v>0</v>
      </c>
      <c r="P18" s="256">
        <f t="shared" si="7"/>
        <v>14</v>
      </c>
      <c r="Q18" s="259">
        <f t="shared" si="8"/>
        <v>0.77777777777777779</v>
      </c>
      <c r="S18" s="109">
        <f t="shared" si="9"/>
        <v>10</v>
      </c>
      <c r="T18" s="707" t="str">
        <f>IF(ISBLANK(IBRF!H20),"",IBRF!H20)</f>
        <v>5X5</v>
      </c>
      <c r="U18" s="707" t="str">
        <f>IF(ISBLANK(IBRF!I20),"",IBRF!I20)</f>
        <v>Pin Ball</v>
      </c>
      <c r="V18" s="256">
        <f>IF($T18="","",COUNTIF(Lineups!T$3:T$52,$T18))</f>
        <v>6</v>
      </c>
      <c r="W18" s="259">
        <f t="shared" si="10"/>
        <v>0.33333333333333331</v>
      </c>
      <c r="X18" s="257">
        <f>IF($T18="","",COUNTIF(Lineups!W$3:W$52,$T18))</f>
        <v>3</v>
      </c>
      <c r="Y18" s="257">
        <f>IF($T18="","",COUNTIF(Lineups!Z$3:Z$52,$T18))</f>
        <v>0</v>
      </c>
      <c r="Z18" s="257">
        <f>IF($T18="","",COUNTIF(Lineups!AC$3:AC$52,$T18))</f>
        <v>0</v>
      </c>
      <c r="AA18" s="256">
        <f t="shared" si="11"/>
        <v>3</v>
      </c>
      <c r="AB18" s="259">
        <f t="shared" si="12"/>
        <v>0.16666666666666666</v>
      </c>
      <c r="AC18" s="256">
        <f t="shared" si="13"/>
        <v>9</v>
      </c>
      <c r="AD18" s="259">
        <f t="shared" si="14"/>
        <v>0.5</v>
      </c>
      <c r="AE18" s="260">
        <f ca="1">IF(T18="","",IF(OR(SK!AD147="",SK!AD147=0),"",SK!AG147))</f>
        <v>1</v>
      </c>
      <c r="AF18" s="256">
        <f>IF($T18="","",COUNTIF(Lineups!AF$3:AF$52,$T18))</f>
        <v>3</v>
      </c>
      <c r="AG18" s="259">
        <f t="shared" si="15"/>
        <v>0.16666666666666666</v>
      </c>
      <c r="AH18" s="256">
        <f t="shared" si="16"/>
        <v>12</v>
      </c>
      <c r="AI18" s="259">
        <f t="shared" si="17"/>
        <v>0.66666666666666663</v>
      </c>
    </row>
    <row r="19" spans="1:35">
      <c r="A19" s="105">
        <f t="shared" si="0"/>
        <v>11</v>
      </c>
      <c r="B19" s="706" t="str">
        <f>IF(ISBLANK(IBRF!B21),"",IBRF!B21)</f>
        <v>64</v>
      </c>
      <c r="C19" s="706" t="str">
        <f>IF(ISBLANK(IBRF!C21),"",IBRF!C21)</f>
        <v>Pretty Penny</v>
      </c>
      <c r="D19" s="59">
        <f>IF($B19="","",COUNTIF(Lineups!B$3:B$52,$B19))</f>
        <v>0</v>
      </c>
      <c r="E19" s="258">
        <f t="shared" si="1"/>
        <v>0</v>
      </c>
      <c r="F19" s="257">
        <f>IF($B19="","",COUNTIF(Lineups!E$3:E$52,$B19))</f>
        <v>0</v>
      </c>
      <c r="G19" s="257">
        <f>IF($B19="","",COUNTIF(Lineups!H$3:H$52,$B19))</f>
        <v>0</v>
      </c>
      <c r="H19" s="257">
        <f>IF($B19="","",COUNTIF(Lineups!K$3:K$52,$B19))</f>
        <v>0</v>
      </c>
      <c r="I19" s="59">
        <f t="shared" si="2"/>
        <v>0</v>
      </c>
      <c r="J19" s="258">
        <f t="shared" si="3"/>
        <v>0</v>
      </c>
      <c r="K19" s="59">
        <f t="shared" si="4"/>
        <v>0</v>
      </c>
      <c r="L19" s="258">
        <f t="shared" si="5"/>
        <v>0</v>
      </c>
      <c r="M19" s="261">
        <f ca="1">IF(B19="","",IF(OR(SK!E150="",SK!E150=0),"",SK!H150))</f>
        <v>2</v>
      </c>
      <c r="N19" s="59">
        <f>IF($B19="","",COUNTIF(Lineups!N$3:N$52,$B19))</f>
        <v>5</v>
      </c>
      <c r="O19" s="258">
        <f t="shared" si="6"/>
        <v>0.27777777777777779</v>
      </c>
      <c r="P19" s="59">
        <f t="shared" si="7"/>
        <v>5</v>
      </c>
      <c r="Q19" s="258">
        <f t="shared" si="8"/>
        <v>0.27777777777777779</v>
      </c>
      <c r="S19" s="105">
        <f t="shared" si="9"/>
        <v>11</v>
      </c>
      <c r="T19" s="706" t="str">
        <f>IF(ISBLANK(IBRF!H21),"",IBRF!H21)</f>
        <v>96</v>
      </c>
      <c r="U19" s="706" t="str">
        <f>IF(ISBLANK(IBRF!I21),"",IBRF!I21)</f>
        <v>Dirty Ol Man</v>
      </c>
      <c r="V19" s="59">
        <f>IF($T19="","",COUNTIF(Lineups!T$3:T$52,$T19))</f>
        <v>1</v>
      </c>
      <c r="W19" s="258">
        <f t="shared" si="10"/>
        <v>5.5555555555555552E-2</v>
      </c>
      <c r="X19" s="257">
        <f>IF($T19="","",COUNTIF(Lineups!W$3:W$52,$T19))</f>
        <v>0</v>
      </c>
      <c r="Y19" s="257">
        <f>IF($T19="","",COUNTIF(Lineups!Z$3:Z$52,$T19))</f>
        <v>1</v>
      </c>
      <c r="Z19" s="257">
        <f>IF($T19="","",COUNTIF(Lineups!AC$3:AC$52,$T19))</f>
        <v>2</v>
      </c>
      <c r="AA19" s="59">
        <f t="shared" si="11"/>
        <v>3</v>
      </c>
      <c r="AB19" s="258">
        <f t="shared" si="12"/>
        <v>0.16666666666666666</v>
      </c>
      <c r="AC19" s="59">
        <f t="shared" si="13"/>
        <v>4</v>
      </c>
      <c r="AD19" s="258">
        <f t="shared" si="14"/>
        <v>0.22222222222222221</v>
      </c>
      <c r="AE19" s="261">
        <f ca="1">IF(T19="","",IF(OR(SK!AD150="",SK!AD150=0),"",SK!AG150))</f>
        <v>0</v>
      </c>
      <c r="AF19" s="59">
        <f>IF($T19="","",COUNTIF(Lineups!AF$3:AF$52,$T19))</f>
        <v>1</v>
      </c>
      <c r="AG19" s="258">
        <f t="shared" si="15"/>
        <v>5.5555555555555552E-2</v>
      </c>
      <c r="AH19" s="59">
        <f t="shared" si="16"/>
        <v>5</v>
      </c>
      <c r="AI19" s="258">
        <f t="shared" si="17"/>
        <v>0.27777777777777779</v>
      </c>
    </row>
    <row r="20" spans="1:35">
      <c r="A20" s="109">
        <f t="shared" si="0"/>
        <v>12</v>
      </c>
      <c r="B20" s="707" t="str">
        <f>IF(ISBLANK(IBRF!B22),"",IBRF!B22)</f>
        <v>777</v>
      </c>
      <c r="C20" s="707" t="str">
        <f>IF(ISBLANK(IBRF!C22),"",IBRF!C22)</f>
        <v>Bust'N Ace</v>
      </c>
      <c r="D20" s="256">
        <f>IF($B20="","",COUNTIF(Lineups!B$3:B$52,$B20))</f>
        <v>0</v>
      </c>
      <c r="E20" s="259">
        <f t="shared" si="1"/>
        <v>0</v>
      </c>
      <c r="F20" s="257">
        <f>IF($B20="","",COUNTIF(Lineups!E$3:E$52,$B20))</f>
        <v>7</v>
      </c>
      <c r="G20" s="257">
        <f>IF($B20="","",COUNTIF(Lineups!H$3:H$52,$B20))</f>
        <v>8</v>
      </c>
      <c r="H20" s="257">
        <f>IF($B20="","",COUNTIF(Lineups!K$3:K$52,$B20))</f>
        <v>1</v>
      </c>
      <c r="I20" s="256">
        <f t="shared" si="2"/>
        <v>16</v>
      </c>
      <c r="J20" s="259">
        <f t="shared" si="3"/>
        <v>0.88888888888888884</v>
      </c>
      <c r="K20" s="256">
        <f t="shared" si="4"/>
        <v>16</v>
      </c>
      <c r="L20" s="259">
        <f t="shared" si="5"/>
        <v>0.88888888888888884</v>
      </c>
      <c r="M20" s="260" t="str">
        <f ca="1">IF(B20="","",IF(OR(SK!E153="",SK!E153=0),"",SK!H153))</f>
        <v/>
      </c>
      <c r="N20" s="256">
        <f>IF($B20="","",COUNTIF(Lineups!N$3:N$52,$B20))</f>
        <v>0</v>
      </c>
      <c r="O20" s="259">
        <f t="shared" si="6"/>
        <v>0</v>
      </c>
      <c r="P20" s="256">
        <f t="shared" si="7"/>
        <v>16</v>
      </c>
      <c r="Q20" s="259">
        <f t="shared" si="8"/>
        <v>0.88888888888888884</v>
      </c>
      <c r="S20" s="109">
        <f t="shared" si="9"/>
        <v>12</v>
      </c>
      <c r="T20" s="707" t="str">
        <f>IF(ISBLANK(IBRF!H22),"",IBRF!H22)</f>
        <v>A55</v>
      </c>
      <c r="U20" s="707" t="str">
        <f>IF(ISBLANK(IBRF!I22),"",IBRF!I22)</f>
        <v>Cass Whoopin'</v>
      </c>
      <c r="V20" s="256">
        <f>IF($T20="","",COUNTIF(Lineups!T$3:T$52,$T20))</f>
        <v>0</v>
      </c>
      <c r="W20" s="259">
        <f t="shared" si="10"/>
        <v>0</v>
      </c>
      <c r="X20" s="257">
        <f>IF($T20="","",COUNTIF(Lineups!W$3:W$52,$T20))</f>
        <v>0</v>
      </c>
      <c r="Y20" s="257">
        <f>IF($T20="","",COUNTIF(Lineups!Z$3:Z$52,$T20))</f>
        <v>0</v>
      </c>
      <c r="Z20" s="257">
        <f>IF($T20="","",COUNTIF(Lineups!AC$3:AC$52,$T20))</f>
        <v>0</v>
      </c>
      <c r="AA20" s="256">
        <f t="shared" si="11"/>
        <v>0</v>
      </c>
      <c r="AB20" s="259">
        <f t="shared" si="12"/>
        <v>0</v>
      </c>
      <c r="AC20" s="256">
        <f t="shared" si="13"/>
        <v>0</v>
      </c>
      <c r="AD20" s="259">
        <f t="shared" si="14"/>
        <v>0</v>
      </c>
      <c r="AE20" s="260" t="str">
        <f ca="1">IF(T20="","",IF(OR(SK!AD153="",SK!AD153=0),"",SK!AG153))</f>
        <v/>
      </c>
      <c r="AF20" s="256">
        <f>IF($T20="","",COUNTIF(Lineups!AF$3:AF$52,$T20))</f>
        <v>0</v>
      </c>
      <c r="AG20" s="259">
        <f t="shared" si="15"/>
        <v>0</v>
      </c>
      <c r="AH20" s="256">
        <f t="shared" si="16"/>
        <v>0</v>
      </c>
      <c r="AI20" s="259">
        <f t="shared" si="17"/>
        <v>0</v>
      </c>
    </row>
    <row r="21" spans="1:35">
      <c r="A21" s="105">
        <f t="shared" si="0"/>
        <v>13</v>
      </c>
      <c r="B21" s="706" t="str">
        <f>IF(ISBLANK(IBRF!B23),"",IBRF!B23)</f>
        <v>88</v>
      </c>
      <c r="C21" s="706" t="str">
        <f>IF(ISBLANK(IBRF!C23),"",IBRF!C23)</f>
        <v>Shabamm</v>
      </c>
      <c r="D21" s="59">
        <f>IF($B21="","",COUNTIF(Lineups!B$3:B$52,$B21))</f>
        <v>0</v>
      </c>
      <c r="E21" s="258">
        <f t="shared" si="1"/>
        <v>0</v>
      </c>
      <c r="F21" s="257">
        <f>IF($B21="","",COUNTIF(Lineups!E$3:E$52,$B21))</f>
        <v>0</v>
      </c>
      <c r="G21" s="257">
        <f>IF($B21="","",COUNTIF(Lineups!H$3:H$52,$B21))</f>
        <v>0</v>
      </c>
      <c r="H21" s="257">
        <f>IF($B21="","",COUNTIF(Lineups!K$3:K$52,$B21))</f>
        <v>0</v>
      </c>
      <c r="I21" s="59">
        <f t="shared" si="2"/>
        <v>0</v>
      </c>
      <c r="J21" s="258">
        <f t="shared" si="3"/>
        <v>0</v>
      </c>
      <c r="K21" s="59">
        <f t="shared" si="4"/>
        <v>0</v>
      </c>
      <c r="L21" s="258">
        <f t="shared" si="5"/>
        <v>0</v>
      </c>
      <c r="M21" s="261" t="str">
        <f ca="1">IF(B21="","",IF(OR(SK!E156="",SK!E156=0),"",SK!H156))</f>
        <v/>
      </c>
      <c r="N21" s="59">
        <f>IF($B21="","",COUNTIF(Lineups!N$3:N$52,$B21))</f>
        <v>1</v>
      </c>
      <c r="O21" s="258">
        <f t="shared" si="6"/>
        <v>5.5555555555555552E-2</v>
      </c>
      <c r="P21" s="59">
        <f t="shared" si="7"/>
        <v>1</v>
      </c>
      <c r="Q21" s="258">
        <f t="shared" si="8"/>
        <v>5.5555555555555552E-2</v>
      </c>
      <c r="S21" s="105">
        <f t="shared" si="9"/>
        <v>13</v>
      </c>
      <c r="T21" s="706" t="str">
        <f>IF(ISBLANK(IBRF!H23),"",IBRF!H23)</f>
        <v>H1</v>
      </c>
      <c r="U21" s="706" t="str">
        <f>IF(ISBLANK(IBRF!I23),"",IBRF!I23)</f>
        <v>HydroJen</v>
      </c>
      <c r="V21" s="59">
        <f>IF($T21="","",COUNTIF(Lineups!T$3:T$52,$T21))</f>
        <v>3</v>
      </c>
      <c r="W21" s="258">
        <f t="shared" si="10"/>
        <v>0.16666666666666666</v>
      </c>
      <c r="X21" s="257">
        <f>IF($T21="","",COUNTIF(Lineups!W$3:W$52,$T21))</f>
        <v>0</v>
      </c>
      <c r="Y21" s="257">
        <f>IF($T21="","",COUNTIF(Lineups!Z$3:Z$52,$T21))</f>
        <v>0</v>
      </c>
      <c r="Z21" s="257">
        <f>IF($T21="","",COUNTIF(Lineups!AC$3:AC$52,$T21))</f>
        <v>0</v>
      </c>
      <c r="AA21" s="59">
        <f t="shared" si="11"/>
        <v>0</v>
      </c>
      <c r="AB21" s="258">
        <f t="shared" si="12"/>
        <v>0</v>
      </c>
      <c r="AC21" s="59">
        <f t="shared" si="13"/>
        <v>3</v>
      </c>
      <c r="AD21" s="258">
        <f t="shared" si="14"/>
        <v>0.16666666666666666</v>
      </c>
      <c r="AE21" s="261">
        <f ca="1">IF(T21="","",IF(OR(SK!AD156="",SK!AD156=0),"",SK!AG156))</f>
        <v>0</v>
      </c>
      <c r="AF21" s="59">
        <f>IF($T21="","",COUNTIF(Lineups!AF$3:AF$52,$T21))</f>
        <v>3</v>
      </c>
      <c r="AG21" s="258">
        <f t="shared" si="15"/>
        <v>0.16666666666666666</v>
      </c>
      <c r="AH21" s="59">
        <f t="shared" si="16"/>
        <v>6</v>
      </c>
      <c r="AI21" s="258">
        <f t="shared" si="17"/>
        <v>0.33333333333333331</v>
      </c>
    </row>
    <row r="22" spans="1:35">
      <c r="A22" s="109">
        <f t="shared" si="0"/>
        <v>14</v>
      </c>
      <c r="B22" s="707" t="str">
        <f>IF(ISBLANK(IBRF!B24),"",IBRF!B24)</f>
        <v>C40</v>
      </c>
      <c r="C22" s="707" t="str">
        <f>IF(ISBLANK(IBRF!C24),"",IBRF!C24)</f>
        <v>DVS Dicer</v>
      </c>
      <c r="D22" s="256">
        <f>IF($B22="","",COUNTIF(Lineups!B$3:B$52,$B22))</f>
        <v>1</v>
      </c>
      <c r="E22" s="259">
        <f t="shared" si="1"/>
        <v>5.5555555555555552E-2</v>
      </c>
      <c r="F22" s="257">
        <f>IF($B22="","",COUNTIF(Lineups!E$3:E$52,$B22))</f>
        <v>6</v>
      </c>
      <c r="G22" s="257">
        <f>IF($B22="","",COUNTIF(Lineups!H$3:H$52,$B22))</f>
        <v>1</v>
      </c>
      <c r="H22" s="257">
        <f>IF($B22="","",COUNTIF(Lineups!K$3:K$52,$B22))</f>
        <v>0</v>
      </c>
      <c r="I22" s="256">
        <f t="shared" si="2"/>
        <v>7</v>
      </c>
      <c r="J22" s="259">
        <f t="shared" si="3"/>
        <v>0.3888888888888889</v>
      </c>
      <c r="K22" s="256">
        <f t="shared" si="4"/>
        <v>8</v>
      </c>
      <c r="L22" s="259">
        <f t="shared" si="5"/>
        <v>0.44444444444444442</v>
      </c>
      <c r="M22" s="260" t="str">
        <f ca="1">IF(B22="","",IF(OR(SK!E159="",SK!E159=0),"",SK!H159))</f>
        <v/>
      </c>
      <c r="N22" s="256">
        <f>IF($B22="","",COUNTIF(Lineups!N$3:N$52,$B22))</f>
        <v>0</v>
      </c>
      <c r="O22" s="259">
        <f t="shared" si="6"/>
        <v>0</v>
      </c>
      <c r="P22" s="256">
        <f t="shared" si="7"/>
        <v>8</v>
      </c>
      <c r="Q22" s="259">
        <f t="shared" si="8"/>
        <v>0.44444444444444442</v>
      </c>
      <c r="S22" s="109">
        <f t="shared" si="9"/>
        <v>14</v>
      </c>
      <c r="T22" s="707" t="str">
        <f>IF(ISBLANK(IBRF!H24),"",IBRF!H24)</f>
        <v>N0 BS</v>
      </c>
      <c r="U22" s="707" t="str">
        <f>IF(ISBLANK(IBRF!I24),"",IBRF!I24)</f>
        <v>Blaque N DeckHer</v>
      </c>
      <c r="V22" s="256">
        <f>IF($T22="","",COUNTIF(Lineups!T$3:T$52,$T22))</f>
        <v>0</v>
      </c>
      <c r="W22" s="259">
        <f t="shared" si="10"/>
        <v>0</v>
      </c>
      <c r="X22" s="257">
        <f>IF($T22="","",COUNTIF(Lineups!W$3:W$52,$T22))</f>
        <v>0</v>
      </c>
      <c r="Y22" s="257">
        <f>IF($T22="","",COUNTIF(Lineups!Z$3:Z$52,$T22))</f>
        <v>0</v>
      </c>
      <c r="Z22" s="257">
        <f>IF($T22="","",COUNTIF(Lineups!AC$3:AC$52,$T22))</f>
        <v>0</v>
      </c>
      <c r="AA22" s="256">
        <f t="shared" si="11"/>
        <v>0</v>
      </c>
      <c r="AB22" s="259">
        <f t="shared" si="12"/>
        <v>0</v>
      </c>
      <c r="AC22" s="256">
        <f t="shared" si="13"/>
        <v>0</v>
      </c>
      <c r="AD22" s="259">
        <f t="shared" si="14"/>
        <v>0</v>
      </c>
      <c r="AE22" s="260" t="str">
        <f ca="1">IF(T22="","",IF(OR(SK!AD159="",SK!AD159=0),"",SK!AG159))</f>
        <v/>
      </c>
      <c r="AF22" s="256">
        <f>IF($T22="","",COUNTIF(Lineups!AF$3:AF$52,$T22))</f>
        <v>0</v>
      </c>
      <c r="AG22" s="259">
        <f t="shared" si="15"/>
        <v>0</v>
      </c>
      <c r="AH22" s="256">
        <f t="shared" si="16"/>
        <v>0</v>
      </c>
      <c r="AI22" s="259">
        <f t="shared" si="17"/>
        <v>0</v>
      </c>
    </row>
    <row r="23" spans="1:35">
      <c r="A23" s="105">
        <f t="shared" si="0"/>
        <v>15</v>
      </c>
      <c r="B23" s="706" t="str">
        <f>IF(ISBLANK(IBRF!B25),"",IBRF!B25)</f>
        <v/>
      </c>
      <c r="C23" s="706" t="str">
        <f>IF(ISBLANK(IBRF!C25),"",IBRF!C25)</f>
        <v/>
      </c>
      <c r="D23" s="59" t="str">
        <f>IF($B23="","",COUNTIF(Lineups!B$3:B$52,$B23))</f>
        <v/>
      </c>
      <c r="E23" s="258" t="str">
        <f t="shared" si="1"/>
        <v/>
      </c>
      <c r="F23" s="257" t="str">
        <f>IF($B23="","",COUNTIF(Lineups!E$3:E$52,$B23))</f>
        <v/>
      </c>
      <c r="G23" s="257" t="str">
        <f>IF($B23="","",COUNTIF(Lineups!H$3:H$52,$B23))</f>
        <v/>
      </c>
      <c r="H23" s="257" t="str">
        <f>IF($B23="","",COUNTIF(Lineups!K$3:K$52,$B23))</f>
        <v/>
      </c>
      <c r="I23" s="59" t="str">
        <f t="shared" si="2"/>
        <v/>
      </c>
      <c r="J23" s="258" t="str">
        <f t="shared" si="3"/>
        <v/>
      </c>
      <c r="K23" s="59" t="str">
        <f t="shared" si="4"/>
        <v/>
      </c>
      <c r="L23" s="258" t="str">
        <f t="shared" si="5"/>
        <v/>
      </c>
      <c r="M23" s="261" t="str">
        <f>IF(B23="","",IF(OR(SK!E162="",SK!E162=0),"",SK!H162))</f>
        <v/>
      </c>
      <c r="N23" s="59" t="str">
        <f>IF($B23="","",COUNTIF(Lineups!N$3:N$52,$B23))</f>
        <v/>
      </c>
      <c r="O23" s="258" t="str">
        <f t="shared" si="6"/>
        <v/>
      </c>
      <c r="P23" s="59" t="str">
        <f t="shared" si="7"/>
        <v/>
      </c>
      <c r="Q23" s="258" t="str">
        <f t="shared" si="8"/>
        <v/>
      </c>
      <c r="S23" s="105">
        <f t="shared" si="9"/>
        <v>15</v>
      </c>
      <c r="T23" s="706" t="str">
        <f>IF(ISBLANK(IBRF!H25),"",IBRF!H25)</f>
        <v/>
      </c>
      <c r="U23" s="706" t="str">
        <f>IF(ISBLANK(IBRF!I25),"",IBRF!I25)</f>
        <v/>
      </c>
      <c r="V23" s="59" t="str">
        <f>IF($T23="","",COUNTIF(Lineups!T$3:T$52,$T23))</f>
        <v/>
      </c>
      <c r="W23" s="258" t="str">
        <f t="shared" si="10"/>
        <v/>
      </c>
      <c r="X23" s="257" t="str">
        <f>IF($T23="","",COUNTIF(Lineups!W$3:W$52,$T23))</f>
        <v/>
      </c>
      <c r="Y23" s="257" t="str">
        <f>IF($T23="","",COUNTIF(Lineups!Z$3:Z$52,$T23))</f>
        <v/>
      </c>
      <c r="Z23" s="257" t="str">
        <f>IF($T23="","",COUNTIF(Lineups!AC$3:AC$52,$T23))</f>
        <v/>
      </c>
      <c r="AA23" s="59" t="str">
        <f t="shared" si="11"/>
        <v/>
      </c>
      <c r="AB23" s="258" t="str">
        <f t="shared" si="12"/>
        <v/>
      </c>
      <c r="AC23" s="59" t="str">
        <f t="shared" si="13"/>
        <v/>
      </c>
      <c r="AD23" s="258" t="str">
        <f t="shared" si="14"/>
        <v/>
      </c>
      <c r="AE23" s="261" t="str">
        <f>IF(T23="","",IF(OR(SK!AD162="",SK!AD162=0),"",SK!AG162))</f>
        <v/>
      </c>
      <c r="AF23" s="59" t="str">
        <f>IF($T23="","",COUNTIF(Lineups!AF$3:AF$52,$T23))</f>
        <v/>
      </c>
      <c r="AG23" s="258" t="str">
        <f t="shared" si="15"/>
        <v/>
      </c>
      <c r="AH23" s="59" t="str">
        <f t="shared" si="16"/>
        <v/>
      </c>
      <c r="AI23" s="258" t="str">
        <f t="shared" si="17"/>
        <v/>
      </c>
    </row>
    <row r="24" spans="1:35">
      <c r="A24" s="109">
        <f t="shared" si="0"/>
        <v>16</v>
      </c>
      <c r="B24" s="707" t="str">
        <f>IF(ISBLANK(IBRF!B26),"",IBRF!B26)</f>
        <v/>
      </c>
      <c r="C24" s="707" t="str">
        <f>IF(ISBLANK(IBRF!C26),"",IBRF!C26)</f>
        <v/>
      </c>
      <c r="D24" s="256" t="str">
        <f>IF($B24="","",COUNTIF(Lineups!B$3:B$52,$B24))</f>
        <v/>
      </c>
      <c r="E24" s="259" t="str">
        <f t="shared" si="1"/>
        <v/>
      </c>
      <c r="F24" s="257" t="str">
        <f>IF($B24="","",COUNTIF(Lineups!E$3:E$52,$B24))</f>
        <v/>
      </c>
      <c r="G24" s="257" t="str">
        <f>IF($B24="","",COUNTIF(Lineups!H$3:H$52,$B24))</f>
        <v/>
      </c>
      <c r="H24" s="257" t="str">
        <f>IF($B24="","",COUNTIF(Lineups!K$3:K$52,$B24))</f>
        <v/>
      </c>
      <c r="I24" s="256" t="str">
        <f t="shared" si="2"/>
        <v/>
      </c>
      <c r="J24" s="259" t="str">
        <f t="shared" si="3"/>
        <v/>
      </c>
      <c r="K24" s="256" t="str">
        <f t="shared" si="4"/>
        <v/>
      </c>
      <c r="L24" s="259" t="str">
        <f t="shared" si="5"/>
        <v/>
      </c>
      <c r="M24" s="260" t="str">
        <f>IF(B24="","",IF(OR(SK!E177="",SK!E177=0),"",SK!H177))</f>
        <v/>
      </c>
      <c r="N24" s="256" t="str">
        <f>IF($B24="","",COUNTIF(Lineups!N$3:N$52,$B24))</f>
        <v/>
      </c>
      <c r="O24" s="259" t="str">
        <f t="shared" si="6"/>
        <v/>
      </c>
      <c r="P24" s="256" t="str">
        <f t="shared" si="7"/>
        <v/>
      </c>
      <c r="Q24" s="259" t="str">
        <f t="shared" si="8"/>
        <v/>
      </c>
      <c r="S24" s="109">
        <f t="shared" si="9"/>
        <v>16</v>
      </c>
      <c r="T24" s="707" t="str">
        <f>IF(ISBLANK(IBRF!H26),"",IBRF!H26)</f>
        <v/>
      </c>
      <c r="U24" s="707" t="str">
        <f>IF(ISBLANK(IBRF!I26),"",IBRF!I26)</f>
        <v/>
      </c>
      <c r="V24" s="256" t="str">
        <f>IF($T24="","",COUNTIF(Lineups!T$3:T$52,$T24))</f>
        <v/>
      </c>
      <c r="W24" s="259" t="str">
        <f t="shared" si="10"/>
        <v/>
      </c>
      <c r="X24" s="257" t="str">
        <f>IF($T24="","",COUNTIF(Lineups!W$3:W$52,$T24))</f>
        <v/>
      </c>
      <c r="Y24" s="257" t="str">
        <f>IF($T24="","",COUNTIF(Lineups!Z$3:Z$52,$T24))</f>
        <v/>
      </c>
      <c r="Z24" s="257" t="str">
        <f>IF($T24="","",COUNTIF(Lineups!AC$3:AC$52,$T24))</f>
        <v/>
      </c>
      <c r="AA24" s="256" t="str">
        <f t="shared" si="11"/>
        <v/>
      </c>
      <c r="AB24" s="259" t="str">
        <f t="shared" si="12"/>
        <v/>
      </c>
      <c r="AC24" s="256" t="str">
        <f t="shared" si="13"/>
        <v/>
      </c>
      <c r="AD24" s="259" t="str">
        <f t="shared" si="14"/>
        <v/>
      </c>
      <c r="AE24" s="260" t="str">
        <f>IF(T24="","",IF(OR(SK!AD177="",SK!AD177=0),"",SK!AG177))</f>
        <v/>
      </c>
      <c r="AF24" s="256" t="str">
        <f>IF($T24="","",COUNTIF(Lineups!AF$3:AF$52,$T24))</f>
        <v/>
      </c>
      <c r="AG24" s="259" t="str">
        <f t="shared" si="15"/>
        <v/>
      </c>
      <c r="AH24" s="256" t="str">
        <f t="shared" si="16"/>
        <v/>
      </c>
      <c r="AI24" s="259" t="str">
        <f t="shared" si="17"/>
        <v/>
      </c>
    </row>
    <row r="25" spans="1:35">
      <c r="A25" s="105">
        <f>A24+1</f>
        <v>17</v>
      </c>
      <c r="B25" s="706" t="str">
        <f>IF(ISBLANK(IBRF!B27),"",IBRF!B27)</f>
        <v/>
      </c>
      <c r="C25" s="706" t="str">
        <f>IF(ISBLANK(IBRF!C27),"",IBRF!C27)</f>
        <v/>
      </c>
      <c r="D25" s="59" t="str">
        <f>IF($B25="","",COUNTIF(Lineups!B$3:B$52,$B25))</f>
        <v/>
      </c>
      <c r="E25" s="258" t="str">
        <f t="shared" si="1"/>
        <v/>
      </c>
      <c r="F25" s="257" t="str">
        <f>IF($B25="","",COUNTIF(Lineups!E$3:E$52,$B25))</f>
        <v/>
      </c>
      <c r="G25" s="257" t="str">
        <f>IF($B25="","",COUNTIF(Lineups!H$3:H$52,$B25))</f>
        <v/>
      </c>
      <c r="H25" s="257" t="str">
        <f>IF($B25="","",COUNTIF(Lineups!K$3:K$52,$B25))</f>
        <v/>
      </c>
      <c r="I25" s="59" t="str">
        <f>IF(B25="","",SUM(F25:H25))</f>
        <v/>
      </c>
      <c r="J25" s="258" t="str">
        <f t="shared" si="3"/>
        <v/>
      </c>
      <c r="K25" s="59" t="str">
        <f>IF(B25="","",SUM(D25,I25))</f>
        <v/>
      </c>
      <c r="L25" s="258" t="str">
        <f t="shared" si="5"/>
        <v/>
      </c>
      <c r="M25" s="261" t="str">
        <f>IF(B25="","",IF(OR(SK!E180="",SK!E180=0),"",SK!H180))</f>
        <v/>
      </c>
      <c r="N25" s="59" t="str">
        <f>IF($B25="","",COUNTIF(Lineups!N$3:N$52,$B25))</f>
        <v/>
      </c>
      <c r="O25" s="258" t="str">
        <f t="shared" si="6"/>
        <v/>
      </c>
      <c r="P25" s="59" t="str">
        <f>IF(B25="","",SUM(K25,N25))</f>
        <v/>
      </c>
      <c r="Q25" s="258" t="str">
        <f t="shared" si="8"/>
        <v/>
      </c>
      <c r="S25" s="105">
        <f>S24+1</f>
        <v>17</v>
      </c>
      <c r="T25" s="706" t="str">
        <f>IF(ISBLANK(IBRF!H27),"",IBRF!H27)</f>
        <v/>
      </c>
      <c r="U25" s="706" t="str">
        <f>IF(ISBLANK(IBRF!I27),"",IBRF!I27)</f>
        <v/>
      </c>
      <c r="V25" s="59" t="str">
        <f>IF($T25="","",COUNTIF(Lineups!T$3:T$52,$T25))</f>
        <v/>
      </c>
      <c r="W25" s="258" t="str">
        <f t="shared" si="10"/>
        <v/>
      </c>
      <c r="X25" s="257" t="str">
        <f>IF($T25="","",COUNTIF(Lineups!W$3:W$52,$T25))</f>
        <v/>
      </c>
      <c r="Y25" s="257" t="str">
        <f>IF($T25="","",COUNTIF(Lineups!Z$3:Z$52,$T25))</f>
        <v/>
      </c>
      <c r="Z25" s="257" t="str">
        <f>IF($T25="","",COUNTIF(Lineups!AC$3:AC$52,$T25))</f>
        <v/>
      </c>
      <c r="AA25" s="59" t="str">
        <f>IF(T25="","",SUM(X25:Z25))</f>
        <v/>
      </c>
      <c r="AB25" s="258" t="str">
        <f t="shared" si="12"/>
        <v/>
      </c>
      <c r="AC25" s="59" t="str">
        <f>IF(T25="","",SUM(V25,AA25))</f>
        <v/>
      </c>
      <c r="AD25" s="258" t="str">
        <f t="shared" si="14"/>
        <v/>
      </c>
      <c r="AE25" s="261" t="str">
        <f>IF(T25="","",IF(OR(SK!AD180="",SK!AD180=0),"",SK!AG180))</f>
        <v/>
      </c>
      <c r="AF25" s="59" t="str">
        <f>IF($T25="","",COUNTIF(Lineups!AF$3:AF$52,$T25))</f>
        <v/>
      </c>
      <c r="AG25" s="258" t="str">
        <f t="shared" si="15"/>
        <v/>
      </c>
      <c r="AH25" s="59" t="str">
        <f>IF(T25="","",SUM(AC25,AF25))</f>
        <v/>
      </c>
      <c r="AI25" s="258" t="str">
        <f t="shared" si="17"/>
        <v/>
      </c>
    </row>
    <row r="26" spans="1:35">
      <c r="A26" s="109">
        <f>A25+1</f>
        <v>18</v>
      </c>
      <c r="B26" s="707" t="str">
        <f>IF(ISBLANK(IBRF!B28),"",IBRF!B28)</f>
        <v/>
      </c>
      <c r="C26" s="707" t="str">
        <f>IF(ISBLANK(IBRF!C28),"",IBRF!C28)</f>
        <v/>
      </c>
      <c r="D26" s="256" t="str">
        <f>IF($B26="","",COUNTIF(Lineups!B$3:B$52,$B26))</f>
        <v/>
      </c>
      <c r="E26" s="259" t="str">
        <f t="shared" si="1"/>
        <v/>
      </c>
      <c r="F26" s="257" t="str">
        <f>IF($B26="","",COUNTIF(Lineups!E$3:E$52,$B26))</f>
        <v/>
      </c>
      <c r="G26" s="257" t="str">
        <f>IF($B26="","",COUNTIF(Lineups!H$3:H$52,$B26))</f>
        <v/>
      </c>
      <c r="H26" s="257" t="str">
        <f>IF($B26="","",COUNTIF(Lineups!K$3:K$52,$B26))</f>
        <v/>
      </c>
      <c r="I26" s="256" t="str">
        <f>IF(B26="","",SUM(F26:H26))</f>
        <v/>
      </c>
      <c r="J26" s="259" t="str">
        <f t="shared" si="3"/>
        <v/>
      </c>
      <c r="K26" s="256" t="str">
        <f>IF(B26="","",SUM(D26,I26))</f>
        <v/>
      </c>
      <c r="L26" s="259" t="str">
        <f t="shared" si="5"/>
        <v/>
      </c>
      <c r="M26" s="260" t="str">
        <f>IF(B26="","",IF(OR(SK!E183="",SK!E183=0),"",SK!H183))</f>
        <v/>
      </c>
      <c r="N26" s="256" t="str">
        <f>IF($B26="","",COUNTIF(Lineups!N$3:N$52,$B26))</f>
        <v/>
      </c>
      <c r="O26" s="259" t="str">
        <f t="shared" si="6"/>
        <v/>
      </c>
      <c r="P26" s="256" t="str">
        <f>IF(B26="","",SUM(K26,N26))</f>
        <v/>
      </c>
      <c r="Q26" s="259" t="str">
        <f t="shared" si="8"/>
        <v/>
      </c>
      <c r="S26" s="109">
        <f>S25+1</f>
        <v>18</v>
      </c>
      <c r="T26" s="707" t="str">
        <f>IF(ISBLANK(IBRF!H28),"",IBRF!H28)</f>
        <v/>
      </c>
      <c r="U26" s="707" t="str">
        <f>IF(ISBLANK(IBRF!I28),"",IBRF!I28)</f>
        <v/>
      </c>
      <c r="V26" s="256" t="str">
        <f>IF($T26="","",COUNTIF(Lineups!T$3:T$52,$T26))</f>
        <v/>
      </c>
      <c r="W26" s="259" t="str">
        <f t="shared" si="10"/>
        <v/>
      </c>
      <c r="X26" s="257" t="str">
        <f>IF($T26="","",COUNTIF(Lineups!W$3:W$52,$T26))</f>
        <v/>
      </c>
      <c r="Y26" s="257" t="str">
        <f>IF($T26="","",COUNTIF(Lineups!Z$3:Z$52,$T26))</f>
        <v/>
      </c>
      <c r="Z26" s="257" t="str">
        <f>IF($T26="","",COUNTIF(Lineups!AC$3:AC$52,$T26))</f>
        <v/>
      </c>
      <c r="AA26" s="256" t="str">
        <f>IF(T26="","",SUM(X26:Z26))</f>
        <v/>
      </c>
      <c r="AB26" s="259" t="str">
        <f t="shared" si="12"/>
        <v/>
      </c>
      <c r="AC26" s="256" t="str">
        <f>IF(T26="","",SUM(V26,AA26))</f>
        <v/>
      </c>
      <c r="AD26" s="259" t="str">
        <f t="shared" si="14"/>
        <v/>
      </c>
      <c r="AE26" s="260" t="str">
        <f>IF(T26="","",IF(OR(SK!AD183="",SK!AD183=0),"",SK!AG183))</f>
        <v/>
      </c>
      <c r="AF26" s="256" t="str">
        <f>IF($T26="","",COUNTIF(Lineups!AF$3:AF$52,$T26))</f>
        <v/>
      </c>
      <c r="AG26" s="259" t="str">
        <f t="shared" si="15"/>
        <v/>
      </c>
      <c r="AH26" s="256" t="str">
        <f>IF(T26="","",SUM(AC26,AF26))</f>
        <v/>
      </c>
      <c r="AI26" s="259" t="str">
        <f t="shared" si="17"/>
        <v/>
      </c>
    </row>
    <row r="27" spans="1:35">
      <c r="A27" s="105">
        <f>A26+1</f>
        <v>19</v>
      </c>
      <c r="B27" s="706" t="str">
        <f>IF(ISBLANK(IBRF!B29),"",IBRF!B29)</f>
        <v/>
      </c>
      <c r="C27" s="706" t="str">
        <f>IF(ISBLANK(IBRF!C29),"",IBRF!C29)</f>
        <v/>
      </c>
      <c r="D27" s="59" t="str">
        <f>IF($B27="","",COUNTIF(Lineups!B$3:B$52,$B27))</f>
        <v/>
      </c>
      <c r="E27" s="258" t="str">
        <f t="shared" si="1"/>
        <v/>
      </c>
      <c r="F27" s="257" t="str">
        <f>IF($B27="","",COUNTIF(Lineups!E$3:E$52,$B27))</f>
        <v/>
      </c>
      <c r="G27" s="257" t="str">
        <f>IF($B27="","",COUNTIF(Lineups!H$3:H$52,$B27))</f>
        <v/>
      </c>
      <c r="H27" s="257" t="str">
        <f>IF($B27="","",COUNTIF(Lineups!K$3:K$52,$B27))</f>
        <v/>
      </c>
      <c r="I27" s="59" t="str">
        <f>IF(B27="","",SUM(F27:H27))</f>
        <v/>
      </c>
      <c r="J27" s="258" t="str">
        <f t="shared" si="3"/>
        <v/>
      </c>
      <c r="K27" s="59" t="str">
        <f>IF(B27="","",SUM(D27,I27))</f>
        <v/>
      </c>
      <c r="L27" s="258" t="str">
        <f t="shared" si="5"/>
        <v/>
      </c>
      <c r="M27" s="261" t="str">
        <f>IF(B27="","",IF(OR(SK!E186="",SK!E186=0),"",SK!H186))</f>
        <v/>
      </c>
      <c r="N27" s="59" t="str">
        <f>IF($B27="","",COUNTIF(Lineups!N$3:N$52,$B27))</f>
        <v/>
      </c>
      <c r="O27" s="258" t="str">
        <f t="shared" si="6"/>
        <v/>
      </c>
      <c r="P27" s="59" t="str">
        <f>IF(B27="","",SUM(K27,N27))</f>
        <v/>
      </c>
      <c r="Q27" s="258" t="str">
        <f t="shared" si="8"/>
        <v/>
      </c>
      <c r="S27" s="105">
        <f>S26+1</f>
        <v>19</v>
      </c>
      <c r="T27" s="706" t="str">
        <f>IF(ISBLANK(IBRF!H29),"",IBRF!H29)</f>
        <v/>
      </c>
      <c r="U27" s="706" t="str">
        <f>IF(ISBLANK(IBRF!I29),"",IBRF!I29)</f>
        <v/>
      </c>
      <c r="V27" s="59" t="str">
        <f>IF($T27="","",COUNTIF(Lineups!T$3:T$52,$T27))</f>
        <v/>
      </c>
      <c r="W27" s="258" t="str">
        <f t="shared" si="10"/>
        <v/>
      </c>
      <c r="X27" s="257" t="str">
        <f>IF($T27="","",COUNTIF(Lineups!W$3:W$52,$T27))</f>
        <v/>
      </c>
      <c r="Y27" s="257" t="str">
        <f>IF($T27="","",COUNTIF(Lineups!Z$3:Z$52,$T27))</f>
        <v/>
      </c>
      <c r="Z27" s="257" t="str">
        <f>IF($T27="","",COUNTIF(Lineups!AC$3:AC$52,$T27))</f>
        <v/>
      </c>
      <c r="AA27" s="59" t="str">
        <f>IF(T27="","",SUM(X27:Z27))</f>
        <v/>
      </c>
      <c r="AB27" s="258" t="str">
        <f t="shared" si="12"/>
        <v/>
      </c>
      <c r="AC27" s="59" t="str">
        <f>IF(T27="","",SUM(V27,AA27))</f>
        <v/>
      </c>
      <c r="AD27" s="258" t="str">
        <f t="shared" si="14"/>
        <v/>
      </c>
      <c r="AE27" s="261" t="str">
        <f>IF(T27="","",IF(OR(SK!AD186="",SK!AD186=0),"",SK!AG186))</f>
        <v/>
      </c>
      <c r="AF27" s="59" t="str">
        <f>IF($T27="","",COUNTIF(Lineups!AF$3:AF$52,$T27))</f>
        <v/>
      </c>
      <c r="AG27" s="258" t="str">
        <f t="shared" si="15"/>
        <v/>
      </c>
      <c r="AH27" s="59" t="str">
        <f>IF(T27="","",SUM(AC27,AF27))</f>
        <v/>
      </c>
      <c r="AI27" s="258" t="str">
        <f t="shared" si="17"/>
        <v/>
      </c>
    </row>
    <row r="28" spans="1:35">
      <c r="A28" s="109">
        <f>A27+1</f>
        <v>20</v>
      </c>
      <c r="B28" s="707" t="str">
        <f>IF(ISBLANK(IBRF!B30),"",IBRF!B30)</f>
        <v/>
      </c>
      <c r="C28" s="707" t="str">
        <f>IF(ISBLANK(IBRF!C30),"",IBRF!C30)</f>
        <v/>
      </c>
      <c r="D28" s="256" t="str">
        <f>IF($B28="","",COUNTIF(Lineups!B$3:B$52,$B28))</f>
        <v/>
      </c>
      <c r="E28" s="259" t="str">
        <f t="shared" si="1"/>
        <v/>
      </c>
      <c r="F28" s="257" t="str">
        <f>IF($B28="","",COUNTIF(Lineups!E$3:E$52,$B28))</f>
        <v/>
      </c>
      <c r="G28" s="257" t="str">
        <f>IF($B28="","",COUNTIF(Lineups!H$3:H$52,$B28))</f>
        <v/>
      </c>
      <c r="H28" s="257" t="str">
        <f>IF($B28="","",COUNTIF(Lineups!K$3:K$52,$B28))</f>
        <v/>
      </c>
      <c r="I28" s="256" t="str">
        <f>IF(B28="","",SUM(F28:H28))</f>
        <v/>
      </c>
      <c r="J28" s="259" t="str">
        <f t="shared" si="3"/>
        <v/>
      </c>
      <c r="K28" s="256" t="str">
        <f>IF(B28="","",SUM(D28,I28))</f>
        <v/>
      </c>
      <c r="L28" s="259" t="str">
        <f t="shared" si="5"/>
        <v/>
      </c>
      <c r="M28" s="260" t="str">
        <f>IF(B28="","",IF(OR(SK!E189="",SK!E189=0),"",SK!H189))</f>
        <v/>
      </c>
      <c r="N28" s="256" t="str">
        <f>IF($B28="","",COUNTIF(Lineups!N$3:N$52,$B28))</f>
        <v/>
      </c>
      <c r="O28" s="259" t="str">
        <f t="shared" si="6"/>
        <v/>
      </c>
      <c r="P28" s="256" t="str">
        <f>IF(B28="","",SUM(K28,N28))</f>
        <v/>
      </c>
      <c r="Q28" s="259" t="str">
        <f t="shared" si="8"/>
        <v/>
      </c>
      <c r="S28" s="109">
        <f>S27+1</f>
        <v>20</v>
      </c>
      <c r="T28" s="707" t="str">
        <f>IF(ISBLANK(IBRF!H30),"",IBRF!H30)</f>
        <v/>
      </c>
      <c r="U28" s="707" t="str">
        <f>IF(ISBLANK(IBRF!I30),"",IBRF!I30)</f>
        <v/>
      </c>
      <c r="V28" s="256" t="str">
        <f>IF($T28="","",COUNTIF(Lineups!T$3:T$52,$T28))</f>
        <v/>
      </c>
      <c r="W28" s="259" t="str">
        <f t="shared" si="10"/>
        <v/>
      </c>
      <c r="X28" s="257" t="str">
        <f>IF($T28="","",COUNTIF(Lineups!W$3:W$52,$T28))</f>
        <v/>
      </c>
      <c r="Y28" s="257" t="str">
        <f>IF($T28="","",COUNTIF(Lineups!Z$3:Z$52,$T28))</f>
        <v/>
      </c>
      <c r="Z28" s="257" t="str">
        <f>IF($T28="","",COUNTIF(Lineups!AC$3:AC$52,$T28))</f>
        <v/>
      </c>
      <c r="AA28" s="256" t="str">
        <f>IF(T28="","",SUM(X28:Z28))</f>
        <v/>
      </c>
      <c r="AB28" s="259" t="str">
        <f t="shared" si="12"/>
        <v/>
      </c>
      <c r="AC28" s="256" t="str">
        <f>IF(T28="","",SUM(V28,AA28))</f>
        <v/>
      </c>
      <c r="AD28" s="259" t="str">
        <f t="shared" si="14"/>
        <v/>
      </c>
      <c r="AE28" s="260" t="str">
        <f>IF(T28="","",IF(OR(SK!AD189="",SK!AD189=0),"",SK!AG189))</f>
        <v/>
      </c>
      <c r="AF28" s="256" t="str">
        <f>IF($T28="","",COUNTIF(Lineups!AF$3:AF$52,$T28))</f>
        <v/>
      </c>
      <c r="AG28" s="259" t="str">
        <f t="shared" si="15"/>
        <v/>
      </c>
      <c r="AH28" s="256" t="str">
        <f>IF(T28="","",SUM(AC28,AF28))</f>
        <v/>
      </c>
      <c r="AI28" s="259" t="str">
        <f t="shared" si="17"/>
        <v/>
      </c>
    </row>
    <row r="30" spans="1:35">
      <c r="A30" s="1496" t="s">
        <v>289</v>
      </c>
      <c r="B30" s="1496"/>
      <c r="C30" s="1496"/>
      <c r="D30" s="264"/>
      <c r="E30" s="264"/>
      <c r="F30" s="264"/>
      <c r="G30" s="264"/>
      <c r="H30" s="264"/>
      <c r="I30" s="264"/>
      <c r="J30" s="264"/>
      <c r="K30" s="264"/>
      <c r="L30" s="264"/>
      <c r="M30" s="264"/>
      <c r="N30" s="264"/>
      <c r="O30" s="264"/>
      <c r="P30" s="264"/>
      <c r="Q30" s="264"/>
      <c r="S30" s="1496" t="s">
        <v>289</v>
      </c>
      <c r="T30" s="1496"/>
      <c r="U30" s="1496"/>
      <c r="V30" s="264"/>
      <c r="W30" s="264"/>
      <c r="X30" s="264"/>
      <c r="Y30" s="264"/>
      <c r="Z30" s="264"/>
      <c r="AA30" s="264"/>
      <c r="AB30" s="264"/>
      <c r="AC30" s="264"/>
      <c r="AD30" s="264"/>
      <c r="AE30" s="264"/>
      <c r="AF30" s="264"/>
      <c r="AG30" s="264"/>
      <c r="AH30" s="264"/>
      <c r="AI30" s="264"/>
    </row>
    <row r="31" spans="1:35">
      <c r="A31" s="102">
        <v>0</v>
      </c>
      <c r="B31" s="102" t="s">
        <v>237</v>
      </c>
      <c r="C31" s="102" t="s">
        <v>238</v>
      </c>
      <c r="D31" s="102" t="s">
        <v>3</v>
      </c>
      <c r="E31" s="108"/>
      <c r="F31" s="262" t="s">
        <v>118</v>
      </c>
      <c r="G31" s="262" t="s">
        <v>118</v>
      </c>
      <c r="H31" s="262" t="s">
        <v>118</v>
      </c>
      <c r="I31" s="102" t="s">
        <v>278</v>
      </c>
      <c r="J31" s="108"/>
      <c r="K31" s="102" t="s">
        <v>279</v>
      </c>
      <c r="L31" s="108"/>
      <c r="M31" s="263" t="s">
        <v>123</v>
      </c>
      <c r="N31" s="102" t="s">
        <v>2</v>
      </c>
      <c r="O31" s="108"/>
      <c r="P31" s="102" t="s">
        <v>225</v>
      </c>
      <c r="Q31" s="108"/>
      <c r="R31" s="108"/>
      <c r="S31" s="102">
        <v>0</v>
      </c>
      <c r="T31" s="102" t="s">
        <v>237</v>
      </c>
      <c r="U31" s="102" t="s">
        <v>238</v>
      </c>
      <c r="V31" s="102" t="s">
        <v>3</v>
      </c>
      <c r="W31" s="108"/>
      <c r="X31" s="262" t="s">
        <v>118</v>
      </c>
      <c r="Y31" s="262" t="s">
        <v>118</v>
      </c>
      <c r="Z31" s="262" t="s">
        <v>118</v>
      </c>
      <c r="AA31" s="102" t="s">
        <v>278</v>
      </c>
      <c r="AB31" s="108"/>
      <c r="AC31" s="102" t="s">
        <v>279</v>
      </c>
      <c r="AD31" s="108"/>
      <c r="AE31" s="263" t="s">
        <v>123</v>
      </c>
      <c r="AF31" s="102" t="s">
        <v>2</v>
      </c>
      <c r="AG31" s="108"/>
      <c r="AH31" s="102" t="s">
        <v>225</v>
      </c>
      <c r="AI31" s="108"/>
    </row>
    <row r="32" spans="1:35">
      <c r="A32" s="105">
        <f t="shared" ref="A32:A46" si="18">A31+1</f>
        <v>1</v>
      </c>
      <c r="B32" s="706" t="str">
        <f t="shared" ref="B32:C46" si="19">B9</f>
        <v>12</v>
      </c>
      <c r="C32" s="706" t="str">
        <f t="shared" si="19"/>
        <v>Juke'r Luker</v>
      </c>
      <c r="D32" s="59">
        <f t="shared" ref="D32:D51" si="20">IF($B32="","",D55-D78)</f>
        <v>0</v>
      </c>
      <c r="F32" s="257">
        <f t="shared" ref="F32:H51" si="21">IF($B32="","",F55-F78)</f>
        <v>0</v>
      </c>
      <c r="G32" s="257">
        <f t="shared" si="21"/>
        <v>0</v>
      </c>
      <c r="H32" s="257">
        <f t="shared" si="21"/>
        <v>0</v>
      </c>
      <c r="I32" s="59">
        <f>IF(B32="","",SUM(F32:H32))</f>
        <v>0</v>
      </c>
      <c r="K32" s="59">
        <f>IF(B32="","",SUM(D32,I32))</f>
        <v>0</v>
      </c>
      <c r="N32" s="59">
        <f t="shared" ref="N32:N51" si="22">IF($B32="","",N55-N78)</f>
        <v>0</v>
      </c>
      <c r="P32" s="59">
        <f>IF(B32="","",SUM(K32,N32))</f>
        <v>0</v>
      </c>
      <c r="S32" s="105">
        <f t="shared" ref="S32:S46" si="23">S31+1</f>
        <v>1</v>
      </c>
      <c r="T32" s="706" t="str">
        <f t="shared" ref="T32:U46" si="24">T9</f>
        <v>11</v>
      </c>
      <c r="U32" s="706" t="str">
        <f t="shared" si="24"/>
        <v>Lacy Thunder Ware</v>
      </c>
      <c r="V32" s="59">
        <f t="shared" ref="V32:V51" si="25">IF($T32="","",V55-V78)</f>
        <v>0</v>
      </c>
      <c r="X32" s="257">
        <f t="shared" ref="X32:Z51" ca="1" si="26">IF($T32="","",X55-X78)</f>
        <v>-91</v>
      </c>
      <c r="Y32" s="257">
        <f t="shared" si="26"/>
        <v>0</v>
      </c>
      <c r="Z32" s="257">
        <f t="shared" si="26"/>
        <v>0</v>
      </c>
      <c r="AA32" s="59">
        <f ca="1">IF(T32="","",SUM(X32:Z32))</f>
        <v>-91</v>
      </c>
      <c r="AC32" s="59">
        <f ca="1">IF(T32="","",SUM(V32,AA32))</f>
        <v>-91</v>
      </c>
      <c r="AF32" s="59">
        <f t="shared" ref="AF32:AF51" ca="1" si="27">IF($T32="","",AF55-AF78)</f>
        <v>4</v>
      </c>
      <c r="AH32" s="59">
        <f ca="1">IF(T32="","",SUM(AC32,AF32))</f>
        <v>-87</v>
      </c>
    </row>
    <row r="33" spans="1:34">
      <c r="A33" s="109">
        <f t="shared" si="18"/>
        <v>2</v>
      </c>
      <c r="B33" s="707" t="str">
        <f t="shared" si="19"/>
        <v>17</v>
      </c>
      <c r="C33" s="707" t="str">
        <f t="shared" si="19"/>
        <v>Susan B Bruisin</v>
      </c>
      <c r="D33" s="256">
        <f t="shared" si="20"/>
        <v>0</v>
      </c>
      <c r="F33" s="257">
        <f t="shared" si="21"/>
        <v>0</v>
      </c>
      <c r="G33" s="257">
        <f t="shared" si="21"/>
        <v>0</v>
      </c>
      <c r="H33" s="257">
        <f t="shared" ca="1" si="21"/>
        <v>107</v>
      </c>
      <c r="I33" s="256">
        <f t="shared" ref="I33:I46" ca="1" si="28">IF(B33="","",SUM(F33:H33))</f>
        <v>107</v>
      </c>
      <c r="K33" s="256">
        <f t="shared" ref="K33:K46" ca="1" si="29">IF(B33="","",SUM(D33,I33))</f>
        <v>107</v>
      </c>
      <c r="N33" s="256">
        <f t="shared" si="22"/>
        <v>0</v>
      </c>
      <c r="P33" s="256">
        <f t="shared" ref="P33:P46" ca="1" si="30">IF(B33="","",SUM(K33,N33))</f>
        <v>107</v>
      </c>
      <c r="S33" s="109">
        <f t="shared" si="23"/>
        <v>2</v>
      </c>
      <c r="T33" s="707" t="str">
        <f t="shared" si="24"/>
        <v>13</v>
      </c>
      <c r="U33" s="707" t="str">
        <f t="shared" si="24"/>
        <v>Unruly Red</v>
      </c>
      <c r="V33" s="256">
        <f t="shared" si="25"/>
        <v>0</v>
      </c>
      <c r="X33" s="257">
        <f t="shared" si="26"/>
        <v>0</v>
      </c>
      <c r="Y33" s="257">
        <f t="shared" ca="1" si="26"/>
        <v>-30</v>
      </c>
      <c r="Z33" s="257">
        <f t="shared" ca="1" si="26"/>
        <v>-1</v>
      </c>
      <c r="AA33" s="256">
        <f t="shared" ref="AA33:AA46" ca="1" si="31">IF(T33="","",SUM(X33:Z33))</f>
        <v>-31</v>
      </c>
      <c r="AC33" s="256">
        <f t="shared" ref="AC33:AC46" ca="1" si="32">IF(T33="","",SUM(V33,AA33))</f>
        <v>-31</v>
      </c>
      <c r="AF33" s="256">
        <f t="shared" ca="1" si="27"/>
        <v>-30</v>
      </c>
      <c r="AH33" s="256">
        <f t="shared" ref="AH33:AH46" ca="1" si="33">IF(T33="","",SUM(AC33,AF33))</f>
        <v>-61</v>
      </c>
    </row>
    <row r="34" spans="1:34">
      <c r="A34" s="105">
        <f t="shared" si="18"/>
        <v>3</v>
      </c>
      <c r="B34" s="706" t="str">
        <f t="shared" si="19"/>
        <v>1949</v>
      </c>
      <c r="C34" s="706" t="str">
        <f t="shared" si="19"/>
        <v>Geneva Conviction</v>
      </c>
      <c r="D34" s="59">
        <f t="shared" si="20"/>
        <v>0</v>
      </c>
      <c r="F34" s="257">
        <f t="shared" si="21"/>
        <v>0</v>
      </c>
      <c r="G34" s="257">
        <f t="shared" si="21"/>
        <v>0</v>
      </c>
      <c r="H34" s="257">
        <f t="shared" si="21"/>
        <v>0</v>
      </c>
      <c r="I34" s="59">
        <f t="shared" si="28"/>
        <v>0</v>
      </c>
      <c r="K34" s="59">
        <f t="shared" si="29"/>
        <v>0</v>
      </c>
      <c r="N34" s="59">
        <f t="shared" si="22"/>
        <v>0</v>
      </c>
      <c r="P34" s="59">
        <f t="shared" si="30"/>
        <v>0</v>
      </c>
      <c r="S34" s="105">
        <f t="shared" si="23"/>
        <v>3</v>
      </c>
      <c r="T34" s="706" t="str">
        <f t="shared" si="24"/>
        <v>138</v>
      </c>
      <c r="U34" s="706" t="str">
        <f t="shared" si="24"/>
        <v>Ivanya Skulz</v>
      </c>
      <c r="V34" s="59">
        <f t="shared" ca="1" si="25"/>
        <v>-14</v>
      </c>
      <c r="X34" s="257">
        <f t="shared" ca="1" si="26"/>
        <v>-6</v>
      </c>
      <c r="Y34" s="257">
        <f t="shared" ca="1" si="26"/>
        <v>-9</v>
      </c>
      <c r="Z34" s="257">
        <f t="shared" ca="1" si="26"/>
        <v>-23</v>
      </c>
      <c r="AA34" s="59">
        <f t="shared" ca="1" si="31"/>
        <v>-38</v>
      </c>
      <c r="AC34" s="59">
        <f t="shared" ca="1" si="32"/>
        <v>-52</v>
      </c>
      <c r="AF34" s="59">
        <f t="shared" ca="1" si="27"/>
        <v>-24</v>
      </c>
      <c r="AH34" s="59">
        <f t="shared" ca="1" si="33"/>
        <v>-76</v>
      </c>
    </row>
    <row r="35" spans="1:34">
      <c r="A35" s="109">
        <f t="shared" si="18"/>
        <v>4</v>
      </c>
      <c r="B35" s="707" t="str">
        <f t="shared" si="19"/>
        <v>23</v>
      </c>
      <c r="C35" s="707" t="str">
        <f t="shared" si="19"/>
        <v>Mary Marvel</v>
      </c>
      <c r="D35" s="256">
        <f t="shared" si="20"/>
        <v>0</v>
      </c>
      <c r="F35" s="257">
        <f t="shared" si="21"/>
        <v>0</v>
      </c>
      <c r="G35" s="257">
        <f t="shared" si="21"/>
        <v>0</v>
      </c>
      <c r="H35" s="257">
        <f t="shared" si="21"/>
        <v>0</v>
      </c>
      <c r="I35" s="256">
        <f t="shared" si="28"/>
        <v>0</v>
      </c>
      <c r="K35" s="256">
        <f t="shared" si="29"/>
        <v>0</v>
      </c>
      <c r="N35" s="256">
        <f t="shared" si="22"/>
        <v>0</v>
      </c>
      <c r="P35" s="256">
        <f t="shared" si="30"/>
        <v>0</v>
      </c>
      <c r="S35" s="109">
        <f t="shared" si="23"/>
        <v>4</v>
      </c>
      <c r="T35" s="707" t="str">
        <f t="shared" si="24"/>
        <v>1977</v>
      </c>
      <c r="U35" s="707" t="str">
        <f t="shared" si="24"/>
        <v>Lushiss Stompson</v>
      </c>
      <c r="V35" s="256">
        <f t="shared" ca="1" si="25"/>
        <v>-43</v>
      </c>
      <c r="X35" s="257">
        <f t="shared" si="26"/>
        <v>0</v>
      </c>
      <c r="Y35" s="257">
        <f t="shared" si="26"/>
        <v>0</v>
      </c>
      <c r="Z35" s="257">
        <f t="shared" si="26"/>
        <v>0</v>
      </c>
      <c r="AA35" s="256">
        <f t="shared" si="31"/>
        <v>0</v>
      </c>
      <c r="AC35" s="256">
        <f t="shared" ca="1" si="32"/>
        <v>-43</v>
      </c>
      <c r="AF35" s="256">
        <f t="shared" si="27"/>
        <v>0</v>
      </c>
      <c r="AH35" s="256">
        <f t="shared" ca="1" si="33"/>
        <v>-43</v>
      </c>
    </row>
    <row r="36" spans="1:34">
      <c r="A36" s="105">
        <f t="shared" si="18"/>
        <v>5</v>
      </c>
      <c r="B36" s="706" t="str">
        <f t="shared" si="19"/>
        <v>256</v>
      </c>
      <c r="C36" s="706" t="str">
        <f t="shared" si="19"/>
        <v>Afternoon D-Lightning</v>
      </c>
      <c r="D36" s="59">
        <f t="shared" si="20"/>
        <v>0</v>
      </c>
      <c r="F36" s="257">
        <f t="shared" si="21"/>
        <v>0</v>
      </c>
      <c r="G36" s="257">
        <f t="shared" si="21"/>
        <v>0</v>
      </c>
      <c r="H36" s="257">
        <f t="shared" si="21"/>
        <v>0</v>
      </c>
      <c r="I36" s="59">
        <f t="shared" si="28"/>
        <v>0</v>
      </c>
      <c r="K36" s="59">
        <f t="shared" si="29"/>
        <v>0</v>
      </c>
      <c r="N36" s="59">
        <f t="shared" si="22"/>
        <v>0</v>
      </c>
      <c r="P36" s="59">
        <f t="shared" si="30"/>
        <v>0</v>
      </c>
      <c r="S36" s="105">
        <f t="shared" si="23"/>
        <v>5</v>
      </c>
      <c r="T36" s="706" t="str">
        <f t="shared" si="24"/>
        <v>2</v>
      </c>
      <c r="U36" s="706" t="str">
        <f t="shared" si="24"/>
        <v>Honey Sickley</v>
      </c>
      <c r="V36" s="59">
        <f t="shared" si="25"/>
        <v>0</v>
      </c>
      <c r="X36" s="257">
        <f t="shared" ca="1" si="26"/>
        <v>8</v>
      </c>
      <c r="Y36" s="257">
        <f t="shared" ca="1" si="26"/>
        <v>4</v>
      </c>
      <c r="Z36" s="257">
        <f t="shared" ca="1" si="26"/>
        <v>-4</v>
      </c>
      <c r="AA36" s="59">
        <f t="shared" ca="1" si="31"/>
        <v>8</v>
      </c>
      <c r="AC36" s="59">
        <f t="shared" ca="1" si="32"/>
        <v>8</v>
      </c>
      <c r="AF36" s="59">
        <f t="shared" si="27"/>
        <v>0</v>
      </c>
      <c r="AH36" s="59">
        <f t="shared" ca="1" si="33"/>
        <v>8</v>
      </c>
    </row>
    <row r="37" spans="1:34">
      <c r="A37" s="109">
        <f t="shared" si="18"/>
        <v>6</v>
      </c>
      <c r="B37" s="707" t="str">
        <f t="shared" si="19"/>
        <v>303</v>
      </c>
      <c r="C37" s="707" t="str">
        <f t="shared" si="19"/>
        <v>JaneSaw Massacre</v>
      </c>
      <c r="D37" s="256">
        <f t="shared" si="20"/>
        <v>0</v>
      </c>
      <c r="F37" s="257">
        <f t="shared" si="21"/>
        <v>0</v>
      </c>
      <c r="G37" s="257">
        <f t="shared" si="21"/>
        <v>0</v>
      </c>
      <c r="H37" s="257">
        <f t="shared" si="21"/>
        <v>0</v>
      </c>
      <c r="I37" s="256">
        <f t="shared" si="28"/>
        <v>0</v>
      </c>
      <c r="K37" s="256">
        <f t="shared" si="29"/>
        <v>0</v>
      </c>
      <c r="N37" s="256">
        <f t="shared" ca="1" si="22"/>
        <v>49</v>
      </c>
      <c r="P37" s="256">
        <f t="shared" ca="1" si="30"/>
        <v>49</v>
      </c>
      <c r="S37" s="109">
        <f t="shared" si="23"/>
        <v>6</v>
      </c>
      <c r="T37" s="707" t="str">
        <f t="shared" si="24"/>
        <v>21</v>
      </c>
      <c r="U37" s="707" t="str">
        <f t="shared" si="24"/>
        <v>Corona SlamHer</v>
      </c>
      <c r="V37" s="256">
        <f t="shared" si="25"/>
        <v>0</v>
      </c>
      <c r="X37" s="257">
        <f t="shared" si="26"/>
        <v>0</v>
      </c>
      <c r="Y37" s="257">
        <f t="shared" ca="1" si="26"/>
        <v>-29</v>
      </c>
      <c r="Z37" s="257">
        <f t="shared" ca="1" si="26"/>
        <v>-25</v>
      </c>
      <c r="AA37" s="256">
        <f t="shared" ca="1" si="31"/>
        <v>-54</v>
      </c>
      <c r="AC37" s="256">
        <f t="shared" ca="1" si="32"/>
        <v>-54</v>
      </c>
      <c r="AF37" s="256">
        <f t="shared" ca="1" si="27"/>
        <v>-2</v>
      </c>
      <c r="AH37" s="256">
        <f t="shared" ca="1" si="33"/>
        <v>-56</v>
      </c>
    </row>
    <row r="38" spans="1:34">
      <c r="A38" s="105">
        <f t="shared" si="18"/>
        <v>7</v>
      </c>
      <c r="B38" s="706" t="str">
        <f t="shared" si="19"/>
        <v>362</v>
      </c>
      <c r="C38" s="706" t="str">
        <f t="shared" si="19"/>
        <v>Dairy Heir</v>
      </c>
      <c r="D38" s="59">
        <f t="shared" si="20"/>
        <v>0</v>
      </c>
      <c r="F38" s="257">
        <f t="shared" si="21"/>
        <v>0</v>
      </c>
      <c r="G38" s="257">
        <f t="shared" si="21"/>
        <v>0</v>
      </c>
      <c r="H38" s="257">
        <f t="shared" si="21"/>
        <v>0</v>
      </c>
      <c r="I38" s="59">
        <f t="shared" si="28"/>
        <v>0</v>
      </c>
      <c r="K38" s="59">
        <f t="shared" si="29"/>
        <v>0</v>
      </c>
      <c r="N38" s="59">
        <f t="shared" si="22"/>
        <v>0</v>
      </c>
      <c r="P38" s="59">
        <f t="shared" si="30"/>
        <v>0</v>
      </c>
      <c r="S38" s="105">
        <f t="shared" si="23"/>
        <v>7</v>
      </c>
      <c r="T38" s="706" t="str">
        <f t="shared" si="24"/>
        <v>25</v>
      </c>
      <c r="U38" s="706" t="str">
        <f t="shared" si="24"/>
        <v>Golden Delicious</v>
      </c>
      <c r="V38" s="59">
        <f t="shared" ca="1" si="25"/>
        <v>-24</v>
      </c>
      <c r="X38" s="257">
        <f t="shared" si="26"/>
        <v>0</v>
      </c>
      <c r="Y38" s="257">
        <f t="shared" si="26"/>
        <v>0</v>
      </c>
      <c r="Z38" s="257">
        <f t="shared" ca="1" si="26"/>
        <v>-20</v>
      </c>
      <c r="AA38" s="59">
        <f t="shared" ca="1" si="31"/>
        <v>-20</v>
      </c>
      <c r="AC38" s="59">
        <f t="shared" ca="1" si="32"/>
        <v>-44</v>
      </c>
      <c r="AF38" s="59">
        <f t="shared" ca="1" si="27"/>
        <v>0</v>
      </c>
      <c r="AH38" s="59">
        <f t="shared" ca="1" si="33"/>
        <v>-44</v>
      </c>
    </row>
    <row r="39" spans="1:34">
      <c r="A39" s="109">
        <f t="shared" si="18"/>
        <v>8</v>
      </c>
      <c r="B39" s="707" t="str">
        <f t="shared" si="19"/>
        <v>4CE</v>
      </c>
      <c r="C39" s="707" t="str">
        <f t="shared" si="19"/>
        <v>The Force</v>
      </c>
      <c r="D39" s="256">
        <f t="shared" si="20"/>
        <v>0</v>
      </c>
      <c r="F39" s="257">
        <f t="shared" si="21"/>
        <v>0</v>
      </c>
      <c r="G39" s="257">
        <f t="shared" si="21"/>
        <v>0</v>
      </c>
      <c r="H39" s="257">
        <f t="shared" si="21"/>
        <v>0</v>
      </c>
      <c r="I39" s="256">
        <f t="shared" si="28"/>
        <v>0</v>
      </c>
      <c r="K39" s="256">
        <f t="shared" si="29"/>
        <v>0</v>
      </c>
      <c r="N39" s="256">
        <f t="shared" ca="1" si="22"/>
        <v>24</v>
      </c>
      <c r="P39" s="256">
        <f t="shared" ca="1" si="30"/>
        <v>24</v>
      </c>
      <c r="S39" s="109">
        <f t="shared" si="23"/>
        <v>8</v>
      </c>
      <c r="T39" s="707" t="str">
        <f t="shared" si="24"/>
        <v>333</v>
      </c>
      <c r="U39" s="707" t="str">
        <f t="shared" si="24"/>
        <v>Trinity Tyrant</v>
      </c>
      <c r="V39" s="256">
        <f t="shared" si="25"/>
        <v>0</v>
      </c>
      <c r="X39" s="257">
        <f t="shared" si="26"/>
        <v>0</v>
      </c>
      <c r="Y39" s="257">
        <f t="shared" si="26"/>
        <v>0</v>
      </c>
      <c r="Z39" s="257">
        <f t="shared" si="26"/>
        <v>0</v>
      </c>
      <c r="AA39" s="256">
        <f t="shared" si="31"/>
        <v>0</v>
      </c>
      <c r="AC39" s="256">
        <f t="shared" si="32"/>
        <v>0</v>
      </c>
      <c r="AF39" s="256">
        <f t="shared" si="27"/>
        <v>0</v>
      </c>
      <c r="AH39" s="256">
        <f t="shared" si="33"/>
        <v>0</v>
      </c>
    </row>
    <row r="40" spans="1:34">
      <c r="A40" s="105">
        <f t="shared" si="18"/>
        <v>9</v>
      </c>
      <c r="B40" s="706" t="str">
        <f t="shared" si="19"/>
        <v>4N6</v>
      </c>
      <c r="C40" s="706" t="str">
        <f t="shared" si="19"/>
        <v>Bone Eata</v>
      </c>
      <c r="D40" s="59">
        <f t="shared" si="20"/>
        <v>0</v>
      </c>
      <c r="F40" s="257">
        <f t="shared" si="21"/>
        <v>0</v>
      </c>
      <c r="G40" s="257">
        <f t="shared" si="21"/>
        <v>0</v>
      </c>
      <c r="H40" s="257">
        <f t="shared" ca="1" si="21"/>
        <v>4</v>
      </c>
      <c r="I40" s="59">
        <f t="shared" ca="1" si="28"/>
        <v>4</v>
      </c>
      <c r="K40" s="59">
        <f t="shared" ca="1" si="29"/>
        <v>4</v>
      </c>
      <c r="N40" s="59">
        <f t="shared" si="22"/>
        <v>0</v>
      </c>
      <c r="P40" s="59">
        <f t="shared" ca="1" si="30"/>
        <v>4</v>
      </c>
      <c r="S40" s="105">
        <f t="shared" si="23"/>
        <v>9</v>
      </c>
      <c r="T40" s="706" t="str">
        <f t="shared" si="24"/>
        <v>5</v>
      </c>
      <c r="U40" s="706" t="str">
        <f t="shared" si="24"/>
        <v>Sinnamon Splice</v>
      </c>
      <c r="V40" s="59">
        <f t="shared" si="25"/>
        <v>0</v>
      </c>
      <c r="X40" s="257">
        <f t="shared" ca="1" si="26"/>
        <v>0</v>
      </c>
      <c r="Y40" s="257">
        <f t="shared" ca="1" si="26"/>
        <v>-22</v>
      </c>
      <c r="Z40" s="257">
        <f t="shared" si="26"/>
        <v>0</v>
      </c>
      <c r="AA40" s="59">
        <f t="shared" ca="1" si="31"/>
        <v>-22</v>
      </c>
      <c r="AC40" s="59">
        <f t="shared" ca="1" si="32"/>
        <v>-22</v>
      </c>
      <c r="AF40" s="59">
        <f t="shared" si="27"/>
        <v>0</v>
      </c>
      <c r="AH40" s="59">
        <f t="shared" ca="1" si="33"/>
        <v>-22</v>
      </c>
    </row>
    <row r="41" spans="1:34">
      <c r="A41" s="109">
        <f t="shared" si="18"/>
        <v>10</v>
      </c>
      <c r="B41" s="707" t="str">
        <f t="shared" si="19"/>
        <v>55</v>
      </c>
      <c r="C41" s="707" t="str">
        <f t="shared" si="19"/>
        <v>Stardust Dunes</v>
      </c>
      <c r="D41" s="256">
        <f t="shared" si="20"/>
        <v>0</v>
      </c>
      <c r="F41" s="257">
        <f t="shared" ca="1" si="21"/>
        <v>51</v>
      </c>
      <c r="G41" s="257">
        <f t="shared" ca="1" si="21"/>
        <v>38</v>
      </c>
      <c r="H41" s="257">
        <f t="shared" si="21"/>
        <v>0</v>
      </c>
      <c r="I41" s="256">
        <f t="shared" ca="1" si="28"/>
        <v>89</v>
      </c>
      <c r="K41" s="256">
        <f t="shared" ca="1" si="29"/>
        <v>89</v>
      </c>
      <c r="N41" s="256">
        <f t="shared" si="22"/>
        <v>0</v>
      </c>
      <c r="P41" s="256">
        <f t="shared" ca="1" si="30"/>
        <v>89</v>
      </c>
      <c r="S41" s="109">
        <f t="shared" si="23"/>
        <v>10</v>
      </c>
      <c r="T41" s="707" t="str">
        <f t="shared" si="24"/>
        <v>5X5</v>
      </c>
      <c r="U41" s="707" t="str">
        <f t="shared" si="24"/>
        <v>Pin Ball</v>
      </c>
      <c r="V41" s="256">
        <f t="shared" ca="1" si="25"/>
        <v>-33</v>
      </c>
      <c r="X41" s="257">
        <f t="shared" ca="1" si="26"/>
        <v>-18</v>
      </c>
      <c r="Y41" s="257">
        <f t="shared" si="26"/>
        <v>0</v>
      </c>
      <c r="Z41" s="257">
        <f t="shared" si="26"/>
        <v>0</v>
      </c>
      <c r="AA41" s="256">
        <f t="shared" ca="1" si="31"/>
        <v>-18</v>
      </c>
      <c r="AC41" s="256">
        <f t="shared" ca="1" si="32"/>
        <v>-51</v>
      </c>
      <c r="AF41" s="256">
        <f t="shared" ca="1" si="27"/>
        <v>-9</v>
      </c>
      <c r="AH41" s="256">
        <f t="shared" ca="1" si="33"/>
        <v>-60</v>
      </c>
    </row>
    <row r="42" spans="1:34">
      <c r="A42" s="105">
        <f t="shared" si="18"/>
        <v>11</v>
      </c>
      <c r="B42" s="706" t="str">
        <f t="shared" si="19"/>
        <v>64</v>
      </c>
      <c r="C42" s="706" t="str">
        <f t="shared" si="19"/>
        <v>Pretty Penny</v>
      </c>
      <c r="D42" s="59">
        <f t="shared" si="20"/>
        <v>0</v>
      </c>
      <c r="F42" s="257">
        <f t="shared" si="21"/>
        <v>0</v>
      </c>
      <c r="G42" s="257">
        <f t="shared" si="21"/>
        <v>0</v>
      </c>
      <c r="H42" s="257">
        <f t="shared" si="21"/>
        <v>0</v>
      </c>
      <c r="I42" s="59">
        <f t="shared" si="28"/>
        <v>0</v>
      </c>
      <c r="K42" s="59">
        <f t="shared" si="29"/>
        <v>0</v>
      </c>
      <c r="N42" s="59">
        <f t="shared" ca="1" si="22"/>
        <v>38</v>
      </c>
      <c r="P42" s="59">
        <f t="shared" ca="1" si="30"/>
        <v>38</v>
      </c>
      <c r="S42" s="105">
        <f t="shared" si="23"/>
        <v>11</v>
      </c>
      <c r="T42" s="706" t="str">
        <f t="shared" si="24"/>
        <v>96</v>
      </c>
      <c r="U42" s="706" t="str">
        <f t="shared" si="24"/>
        <v>Dirty Ol Man</v>
      </c>
      <c r="V42" s="59">
        <f t="shared" ca="1" si="25"/>
        <v>-2</v>
      </c>
      <c r="X42" s="257">
        <f t="shared" si="26"/>
        <v>0</v>
      </c>
      <c r="Y42" s="257">
        <f t="shared" ca="1" si="26"/>
        <v>-21</v>
      </c>
      <c r="Z42" s="257">
        <f t="shared" ca="1" si="26"/>
        <v>-10</v>
      </c>
      <c r="AA42" s="59">
        <f t="shared" ca="1" si="31"/>
        <v>-31</v>
      </c>
      <c r="AC42" s="59">
        <f t="shared" ca="1" si="32"/>
        <v>-33</v>
      </c>
      <c r="AF42" s="59">
        <f t="shared" ca="1" si="27"/>
        <v>-20</v>
      </c>
      <c r="AH42" s="59">
        <f t="shared" ca="1" si="33"/>
        <v>-53</v>
      </c>
    </row>
    <row r="43" spans="1:34">
      <c r="A43" s="109">
        <f t="shared" si="18"/>
        <v>12</v>
      </c>
      <c r="B43" s="707" t="str">
        <f t="shared" si="19"/>
        <v>777</v>
      </c>
      <c r="C43" s="707" t="str">
        <f t="shared" si="19"/>
        <v>Bust'N Ace</v>
      </c>
      <c r="D43" s="256">
        <f t="shared" si="20"/>
        <v>0</v>
      </c>
      <c r="F43" s="257">
        <f t="shared" ca="1" si="21"/>
        <v>41</v>
      </c>
      <c r="G43" s="257">
        <f t="shared" ca="1" si="21"/>
        <v>48</v>
      </c>
      <c r="H43" s="257">
        <f t="shared" ca="1" si="21"/>
        <v>-4</v>
      </c>
      <c r="I43" s="256">
        <f t="shared" ca="1" si="28"/>
        <v>85</v>
      </c>
      <c r="K43" s="256">
        <f t="shared" ca="1" si="29"/>
        <v>85</v>
      </c>
      <c r="N43" s="256">
        <f t="shared" si="22"/>
        <v>0</v>
      </c>
      <c r="P43" s="256">
        <f t="shared" ca="1" si="30"/>
        <v>85</v>
      </c>
      <c r="S43" s="109">
        <f t="shared" si="23"/>
        <v>12</v>
      </c>
      <c r="T43" s="707" t="str">
        <f t="shared" si="24"/>
        <v>A55</v>
      </c>
      <c r="U43" s="707" t="str">
        <f t="shared" si="24"/>
        <v>Cass Whoopin'</v>
      </c>
      <c r="V43" s="256">
        <f t="shared" si="25"/>
        <v>0</v>
      </c>
      <c r="X43" s="257">
        <f t="shared" si="26"/>
        <v>0</v>
      </c>
      <c r="Y43" s="257">
        <f t="shared" si="26"/>
        <v>0</v>
      </c>
      <c r="Z43" s="257">
        <f t="shared" si="26"/>
        <v>0</v>
      </c>
      <c r="AA43" s="256">
        <f t="shared" si="31"/>
        <v>0</v>
      </c>
      <c r="AC43" s="256">
        <f t="shared" si="32"/>
        <v>0</v>
      </c>
      <c r="AF43" s="256">
        <f t="shared" si="27"/>
        <v>0</v>
      </c>
      <c r="AH43" s="256">
        <f t="shared" si="33"/>
        <v>0</v>
      </c>
    </row>
    <row r="44" spans="1:34">
      <c r="A44" s="105">
        <f t="shared" si="18"/>
        <v>13</v>
      </c>
      <c r="B44" s="706" t="str">
        <f t="shared" si="19"/>
        <v>88</v>
      </c>
      <c r="C44" s="706" t="str">
        <f t="shared" si="19"/>
        <v>Shabamm</v>
      </c>
      <c r="D44" s="59">
        <f t="shared" si="20"/>
        <v>0</v>
      </c>
      <c r="F44" s="257">
        <f t="shared" si="21"/>
        <v>0</v>
      </c>
      <c r="G44" s="257">
        <f t="shared" si="21"/>
        <v>0</v>
      </c>
      <c r="H44" s="257">
        <f t="shared" si="21"/>
        <v>0</v>
      </c>
      <c r="I44" s="59">
        <f t="shared" si="28"/>
        <v>0</v>
      </c>
      <c r="K44" s="59">
        <f t="shared" si="29"/>
        <v>0</v>
      </c>
      <c r="N44" s="59">
        <f t="shared" ca="1" si="22"/>
        <v>-4</v>
      </c>
      <c r="P44" s="59">
        <f t="shared" ca="1" si="30"/>
        <v>-4</v>
      </c>
      <c r="S44" s="105">
        <f t="shared" si="23"/>
        <v>13</v>
      </c>
      <c r="T44" s="706" t="str">
        <f t="shared" si="24"/>
        <v>H1</v>
      </c>
      <c r="U44" s="706" t="str">
        <f t="shared" si="24"/>
        <v>HydroJen</v>
      </c>
      <c r="V44" s="59">
        <f t="shared" ca="1" si="25"/>
        <v>9</v>
      </c>
      <c r="X44" s="257">
        <f t="shared" si="26"/>
        <v>0</v>
      </c>
      <c r="Y44" s="257">
        <f t="shared" si="26"/>
        <v>0</v>
      </c>
      <c r="Z44" s="257">
        <f t="shared" si="26"/>
        <v>0</v>
      </c>
      <c r="AA44" s="59">
        <f t="shared" si="31"/>
        <v>0</v>
      </c>
      <c r="AC44" s="59">
        <f t="shared" ca="1" si="32"/>
        <v>9</v>
      </c>
      <c r="AF44" s="59">
        <f t="shared" ca="1" si="27"/>
        <v>-26</v>
      </c>
      <c r="AH44" s="59">
        <f t="shared" ca="1" si="33"/>
        <v>-17</v>
      </c>
    </row>
    <row r="45" spans="1:34">
      <c r="A45" s="109">
        <f t="shared" si="18"/>
        <v>14</v>
      </c>
      <c r="B45" s="707" t="str">
        <f t="shared" si="19"/>
        <v>C40</v>
      </c>
      <c r="C45" s="707" t="str">
        <f t="shared" si="19"/>
        <v>DVS Dicer</v>
      </c>
      <c r="D45" s="256">
        <f t="shared" ca="1" si="20"/>
        <v>9</v>
      </c>
      <c r="F45" s="257">
        <f t="shared" ca="1" si="21"/>
        <v>15</v>
      </c>
      <c r="G45" s="257">
        <f t="shared" ca="1" si="21"/>
        <v>21</v>
      </c>
      <c r="H45" s="257">
        <f t="shared" si="21"/>
        <v>0</v>
      </c>
      <c r="I45" s="256">
        <f t="shared" ca="1" si="28"/>
        <v>36</v>
      </c>
      <c r="K45" s="256">
        <f t="shared" ca="1" si="29"/>
        <v>45</v>
      </c>
      <c r="N45" s="256">
        <f t="shared" si="22"/>
        <v>0</v>
      </c>
      <c r="P45" s="256">
        <f t="shared" ca="1" si="30"/>
        <v>45</v>
      </c>
      <c r="S45" s="109">
        <f t="shared" si="23"/>
        <v>14</v>
      </c>
      <c r="T45" s="707" t="str">
        <f t="shared" si="24"/>
        <v>N0 BS</v>
      </c>
      <c r="U45" s="707" t="str">
        <f t="shared" si="24"/>
        <v>Blaque N DeckHer</v>
      </c>
      <c r="V45" s="256">
        <f t="shared" si="25"/>
        <v>0</v>
      </c>
      <c r="X45" s="257">
        <f t="shared" si="26"/>
        <v>0</v>
      </c>
      <c r="Y45" s="257">
        <f t="shared" si="26"/>
        <v>0</v>
      </c>
      <c r="Z45" s="257">
        <f t="shared" si="26"/>
        <v>0</v>
      </c>
      <c r="AA45" s="256">
        <f t="shared" si="31"/>
        <v>0</v>
      </c>
      <c r="AC45" s="256">
        <f t="shared" si="32"/>
        <v>0</v>
      </c>
      <c r="AF45" s="256">
        <f t="shared" si="27"/>
        <v>0</v>
      </c>
      <c r="AH45" s="256">
        <f t="shared" si="33"/>
        <v>0</v>
      </c>
    </row>
    <row r="46" spans="1:34">
      <c r="A46" s="105">
        <f t="shared" si="18"/>
        <v>15</v>
      </c>
      <c r="B46" s="706" t="str">
        <f t="shared" si="19"/>
        <v/>
      </c>
      <c r="C46" s="706" t="str">
        <f t="shared" si="19"/>
        <v/>
      </c>
      <c r="D46" s="59" t="str">
        <f t="shared" si="20"/>
        <v/>
      </c>
      <c r="F46" s="257" t="str">
        <f t="shared" si="21"/>
        <v/>
      </c>
      <c r="G46" s="257" t="str">
        <f t="shared" si="21"/>
        <v/>
      </c>
      <c r="H46" s="257" t="str">
        <f t="shared" si="21"/>
        <v/>
      </c>
      <c r="I46" s="59" t="str">
        <f t="shared" si="28"/>
        <v/>
      </c>
      <c r="K46" s="59" t="str">
        <f t="shared" si="29"/>
        <v/>
      </c>
      <c r="N46" s="59" t="str">
        <f t="shared" si="22"/>
        <v/>
      </c>
      <c r="P46" s="59" t="str">
        <f t="shared" si="30"/>
        <v/>
      </c>
      <c r="S46" s="105">
        <f t="shared" si="23"/>
        <v>15</v>
      </c>
      <c r="T46" s="706" t="str">
        <f t="shared" si="24"/>
        <v/>
      </c>
      <c r="U46" s="706" t="str">
        <f t="shared" si="24"/>
        <v/>
      </c>
      <c r="V46" s="59" t="str">
        <f t="shared" si="25"/>
        <v/>
      </c>
      <c r="X46" s="257" t="str">
        <f t="shared" si="26"/>
        <v/>
      </c>
      <c r="Y46" s="257" t="str">
        <f t="shared" si="26"/>
        <v/>
      </c>
      <c r="Z46" s="257" t="str">
        <f t="shared" si="26"/>
        <v/>
      </c>
      <c r="AA46" s="59" t="str">
        <f t="shared" si="31"/>
        <v/>
      </c>
      <c r="AC46" s="59" t="str">
        <f t="shared" si="32"/>
        <v/>
      </c>
      <c r="AF46" s="59" t="str">
        <f t="shared" si="27"/>
        <v/>
      </c>
      <c r="AH46" s="59" t="str">
        <f t="shared" si="33"/>
        <v/>
      </c>
    </row>
    <row r="47" spans="1:34">
      <c r="A47" s="109">
        <f>A46+1</f>
        <v>16</v>
      </c>
      <c r="B47" s="707" t="str">
        <f t="shared" ref="B47:C51" si="34">B24</f>
        <v/>
      </c>
      <c r="C47" s="707" t="str">
        <f t="shared" si="34"/>
        <v/>
      </c>
      <c r="D47" s="256" t="str">
        <f t="shared" si="20"/>
        <v/>
      </c>
      <c r="F47" s="257" t="str">
        <f t="shared" si="21"/>
        <v/>
      </c>
      <c r="G47" s="257" t="str">
        <f t="shared" si="21"/>
        <v/>
      </c>
      <c r="H47" s="257" t="str">
        <f t="shared" si="21"/>
        <v/>
      </c>
      <c r="I47" s="256" t="str">
        <f>IF(B47="","",SUM(F47:H47))</f>
        <v/>
      </c>
      <c r="K47" s="256" t="str">
        <f>IF(B47="","",SUM(D47,I47))</f>
        <v/>
      </c>
      <c r="N47" s="256" t="str">
        <f t="shared" si="22"/>
        <v/>
      </c>
      <c r="P47" s="256" t="str">
        <f>IF(B47="","",SUM(K47,N47))</f>
        <v/>
      </c>
      <c r="S47" s="109">
        <f>S46+1</f>
        <v>16</v>
      </c>
      <c r="T47" s="707" t="str">
        <f t="shared" ref="T47:U51" si="35">T24</f>
        <v/>
      </c>
      <c r="U47" s="707" t="str">
        <f t="shared" si="35"/>
        <v/>
      </c>
      <c r="V47" s="256" t="str">
        <f t="shared" si="25"/>
        <v/>
      </c>
      <c r="X47" s="257" t="str">
        <f t="shared" si="26"/>
        <v/>
      </c>
      <c r="Y47" s="257" t="str">
        <f t="shared" si="26"/>
        <v/>
      </c>
      <c r="Z47" s="257" t="str">
        <f t="shared" si="26"/>
        <v/>
      </c>
      <c r="AA47" s="256" t="str">
        <f>IF(T47="","",SUM(X47:Z47))</f>
        <v/>
      </c>
      <c r="AC47" s="256" t="str">
        <f>IF(T47="","",SUM(V47,AA47))</f>
        <v/>
      </c>
      <c r="AF47" s="256" t="str">
        <f t="shared" si="27"/>
        <v/>
      </c>
      <c r="AH47" s="256" t="str">
        <f>IF(T47="","",SUM(AC47,AF47))</f>
        <v/>
      </c>
    </row>
    <row r="48" spans="1:34">
      <c r="A48" s="105">
        <f>A47+1</f>
        <v>17</v>
      </c>
      <c r="B48" s="706" t="str">
        <f t="shared" si="34"/>
        <v/>
      </c>
      <c r="C48" s="706" t="str">
        <f t="shared" si="34"/>
        <v/>
      </c>
      <c r="D48" s="59" t="str">
        <f t="shared" si="20"/>
        <v/>
      </c>
      <c r="F48" s="257" t="str">
        <f t="shared" si="21"/>
        <v/>
      </c>
      <c r="G48" s="257" t="str">
        <f t="shared" si="21"/>
        <v/>
      </c>
      <c r="H48" s="257" t="str">
        <f t="shared" si="21"/>
        <v/>
      </c>
      <c r="I48" s="59" t="str">
        <f>IF(B48="","",SUM(F48:H48))</f>
        <v/>
      </c>
      <c r="K48" s="59" t="str">
        <f>IF(B48="","",SUM(D48,I48))</f>
        <v/>
      </c>
      <c r="N48" s="59" t="str">
        <f t="shared" si="22"/>
        <v/>
      </c>
      <c r="P48" s="59" t="str">
        <f>IF(B48="","",SUM(K48,N48))</f>
        <v/>
      </c>
      <c r="S48" s="105">
        <f>S47+1</f>
        <v>17</v>
      </c>
      <c r="T48" s="706" t="str">
        <f t="shared" si="35"/>
        <v/>
      </c>
      <c r="U48" s="706" t="str">
        <f t="shared" si="35"/>
        <v/>
      </c>
      <c r="V48" s="59" t="str">
        <f t="shared" si="25"/>
        <v/>
      </c>
      <c r="X48" s="257" t="str">
        <f t="shared" si="26"/>
        <v/>
      </c>
      <c r="Y48" s="257" t="str">
        <f t="shared" si="26"/>
        <v/>
      </c>
      <c r="Z48" s="257" t="str">
        <f t="shared" si="26"/>
        <v/>
      </c>
      <c r="AA48" s="59" t="str">
        <f>IF(T48="","",SUM(X48:Z48))</f>
        <v/>
      </c>
      <c r="AC48" s="59" t="str">
        <f>IF(T48="","",SUM(V48,AA48))</f>
        <v/>
      </c>
      <c r="AF48" s="59" t="str">
        <f t="shared" si="27"/>
        <v/>
      </c>
      <c r="AH48" s="59" t="str">
        <f>IF(T48="","",SUM(AC48,AF48))</f>
        <v/>
      </c>
    </row>
    <row r="49" spans="1:35">
      <c r="A49" s="109">
        <f>A48+1</f>
        <v>18</v>
      </c>
      <c r="B49" s="707" t="str">
        <f t="shared" si="34"/>
        <v/>
      </c>
      <c r="C49" s="707" t="str">
        <f t="shared" si="34"/>
        <v/>
      </c>
      <c r="D49" s="256" t="str">
        <f t="shared" si="20"/>
        <v/>
      </c>
      <c r="F49" s="257" t="str">
        <f t="shared" si="21"/>
        <v/>
      </c>
      <c r="G49" s="257" t="str">
        <f t="shared" si="21"/>
        <v/>
      </c>
      <c r="H49" s="257" t="str">
        <f t="shared" si="21"/>
        <v/>
      </c>
      <c r="I49" s="256" t="str">
        <f>IF(B49="","",SUM(F49:H49))</f>
        <v/>
      </c>
      <c r="K49" s="256" t="str">
        <f>IF(B49="","",SUM(D49,I49))</f>
        <v/>
      </c>
      <c r="N49" s="256" t="str">
        <f t="shared" si="22"/>
        <v/>
      </c>
      <c r="P49" s="256" t="str">
        <f>IF(B49="","",SUM(K49,N49))</f>
        <v/>
      </c>
      <c r="S49" s="109">
        <f>S48+1</f>
        <v>18</v>
      </c>
      <c r="T49" s="707" t="str">
        <f t="shared" si="35"/>
        <v/>
      </c>
      <c r="U49" s="707" t="str">
        <f t="shared" si="35"/>
        <v/>
      </c>
      <c r="V49" s="256" t="str">
        <f t="shared" si="25"/>
        <v/>
      </c>
      <c r="X49" s="257" t="str">
        <f t="shared" si="26"/>
        <v/>
      </c>
      <c r="Y49" s="257" t="str">
        <f t="shared" si="26"/>
        <v/>
      </c>
      <c r="Z49" s="257" t="str">
        <f t="shared" si="26"/>
        <v/>
      </c>
      <c r="AA49" s="256" t="str">
        <f>IF(T49="","",SUM(X49:Z49))</f>
        <v/>
      </c>
      <c r="AC49" s="256" t="str">
        <f>IF(T49="","",SUM(V49,AA49))</f>
        <v/>
      </c>
      <c r="AF49" s="256" t="str">
        <f t="shared" si="27"/>
        <v/>
      </c>
      <c r="AH49" s="256" t="str">
        <f>IF(T49="","",SUM(AC49,AF49))</f>
        <v/>
      </c>
    </row>
    <row r="50" spans="1:35">
      <c r="A50" s="105">
        <f>A49+1</f>
        <v>19</v>
      </c>
      <c r="B50" s="706" t="str">
        <f t="shared" si="34"/>
        <v/>
      </c>
      <c r="C50" s="706" t="str">
        <f t="shared" si="34"/>
        <v/>
      </c>
      <c r="D50" s="59" t="str">
        <f t="shared" si="20"/>
        <v/>
      </c>
      <c r="F50" s="257" t="str">
        <f t="shared" si="21"/>
        <v/>
      </c>
      <c r="G50" s="257" t="str">
        <f t="shared" si="21"/>
        <v/>
      </c>
      <c r="H50" s="257" t="str">
        <f t="shared" si="21"/>
        <v/>
      </c>
      <c r="I50" s="59" t="str">
        <f>IF(B50="","",SUM(F50:H50))</f>
        <v/>
      </c>
      <c r="K50" s="59" t="str">
        <f>IF(B50="","",SUM(D50,I50))</f>
        <v/>
      </c>
      <c r="N50" s="59" t="str">
        <f t="shared" si="22"/>
        <v/>
      </c>
      <c r="P50" s="59" t="str">
        <f>IF(B50="","",SUM(K50,N50))</f>
        <v/>
      </c>
      <c r="S50" s="105">
        <f>S49+1</f>
        <v>19</v>
      </c>
      <c r="T50" s="706" t="str">
        <f t="shared" si="35"/>
        <v/>
      </c>
      <c r="U50" s="706" t="str">
        <f t="shared" si="35"/>
        <v/>
      </c>
      <c r="V50" s="59" t="str">
        <f t="shared" si="25"/>
        <v/>
      </c>
      <c r="X50" s="257" t="str">
        <f t="shared" si="26"/>
        <v/>
      </c>
      <c r="Y50" s="257" t="str">
        <f t="shared" si="26"/>
        <v/>
      </c>
      <c r="Z50" s="257" t="str">
        <f t="shared" si="26"/>
        <v/>
      </c>
      <c r="AA50" s="59" t="str">
        <f>IF(T50="","",SUM(X50:Z50))</f>
        <v/>
      </c>
      <c r="AC50" s="59" t="str">
        <f>IF(T50="","",SUM(V50,AA50))</f>
        <v/>
      </c>
      <c r="AF50" s="59" t="str">
        <f t="shared" si="27"/>
        <v/>
      </c>
      <c r="AH50" s="59" t="str">
        <f>IF(T50="","",SUM(AC50,AF50))</f>
        <v/>
      </c>
    </row>
    <row r="51" spans="1:35">
      <c r="A51" s="109">
        <f>A50+1</f>
        <v>20</v>
      </c>
      <c r="B51" s="707" t="str">
        <f t="shared" si="34"/>
        <v/>
      </c>
      <c r="C51" s="707" t="str">
        <f t="shared" si="34"/>
        <v/>
      </c>
      <c r="D51" s="256" t="str">
        <f t="shared" si="20"/>
        <v/>
      </c>
      <c r="F51" s="257" t="str">
        <f t="shared" si="21"/>
        <v/>
      </c>
      <c r="G51" s="257" t="str">
        <f t="shared" si="21"/>
        <v/>
      </c>
      <c r="H51" s="257" t="str">
        <f t="shared" si="21"/>
        <v/>
      </c>
      <c r="I51" s="256" t="str">
        <f>IF(B51="","",SUM(F51:H51))</f>
        <v/>
      </c>
      <c r="K51" s="256" t="str">
        <f>IF(B51="","",SUM(D51,I51))</f>
        <v/>
      </c>
      <c r="N51" s="256" t="str">
        <f t="shared" si="22"/>
        <v/>
      </c>
      <c r="P51" s="256" t="str">
        <f>IF(B51="","",SUM(K51,N51))</f>
        <v/>
      </c>
      <c r="S51" s="109">
        <f>S50+1</f>
        <v>20</v>
      </c>
      <c r="T51" s="707" t="str">
        <f t="shared" si="35"/>
        <v/>
      </c>
      <c r="U51" s="707" t="str">
        <f t="shared" si="35"/>
        <v/>
      </c>
      <c r="V51" s="256" t="str">
        <f t="shared" si="25"/>
        <v/>
      </c>
      <c r="X51" s="257" t="str">
        <f t="shared" si="26"/>
        <v/>
      </c>
      <c r="Y51" s="257" t="str">
        <f t="shared" si="26"/>
        <v/>
      </c>
      <c r="Z51" s="257" t="str">
        <f t="shared" si="26"/>
        <v/>
      </c>
      <c r="AA51" s="256" t="str">
        <f>IF(T51="","",SUM(X51:Z51))</f>
        <v/>
      </c>
      <c r="AC51" s="256" t="str">
        <f>IF(T51="","",SUM(V51,AA51))</f>
        <v/>
      </c>
      <c r="AF51" s="256" t="str">
        <f t="shared" si="27"/>
        <v/>
      </c>
      <c r="AH51" s="256" t="str">
        <f>IF(T51="","",SUM(AC51,AF51))</f>
        <v/>
      </c>
    </row>
    <row r="53" spans="1:35">
      <c r="A53" s="1496" t="s">
        <v>286</v>
      </c>
      <c r="B53" s="1496"/>
      <c r="C53" s="1496"/>
      <c r="D53" s="264"/>
      <c r="E53" s="264"/>
      <c r="F53" s="264"/>
      <c r="G53" s="264"/>
      <c r="H53" s="264"/>
      <c r="I53" s="264"/>
      <c r="J53" s="264"/>
      <c r="K53" s="264"/>
      <c r="L53" s="264"/>
      <c r="M53" s="264"/>
      <c r="N53" s="264"/>
      <c r="O53" s="264"/>
      <c r="P53" s="264"/>
      <c r="Q53" s="264"/>
      <c r="S53" s="1496" t="s">
        <v>286</v>
      </c>
      <c r="T53" s="1496"/>
      <c r="U53" s="1496"/>
      <c r="V53" s="264"/>
      <c r="W53" s="264"/>
      <c r="X53" s="264"/>
      <c r="Y53" s="264"/>
      <c r="Z53" s="264"/>
      <c r="AA53" s="264"/>
      <c r="AB53" s="264"/>
      <c r="AC53" s="264"/>
      <c r="AD53" s="264"/>
      <c r="AE53" s="264"/>
      <c r="AF53" s="264"/>
      <c r="AG53" s="264"/>
      <c r="AH53" s="264"/>
      <c r="AI53" s="264"/>
    </row>
    <row r="54" spans="1:35">
      <c r="A54" s="102">
        <v>0</v>
      </c>
      <c r="B54" s="102" t="s">
        <v>237</v>
      </c>
      <c r="C54" s="102" t="s">
        <v>238</v>
      </c>
      <c r="D54" s="102" t="s">
        <v>3</v>
      </c>
      <c r="E54" s="108"/>
      <c r="F54" s="262" t="s">
        <v>118</v>
      </c>
      <c r="G54" s="262" t="s">
        <v>118</v>
      </c>
      <c r="H54" s="262" t="s">
        <v>118</v>
      </c>
      <c r="I54" s="102" t="s">
        <v>278</v>
      </c>
      <c r="J54" s="108"/>
      <c r="K54" s="102" t="s">
        <v>279</v>
      </c>
      <c r="L54" s="108"/>
      <c r="M54" s="263" t="s">
        <v>123</v>
      </c>
      <c r="N54" s="102" t="s">
        <v>2</v>
      </c>
      <c r="O54" s="108"/>
      <c r="P54" s="102" t="s">
        <v>225</v>
      </c>
      <c r="Q54" s="108"/>
      <c r="R54" s="108"/>
      <c r="S54" s="102">
        <v>0</v>
      </c>
      <c r="T54" s="102" t="s">
        <v>237</v>
      </c>
      <c r="U54" s="102" t="s">
        <v>238</v>
      </c>
      <c r="V54" s="102" t="s">
        <v>3</v>
      </c>
      <c r="W54" s="108"/>
      <c r="X54" s="262" t="s">
        <v>118</v>
      </c>
      <c r="Y54" s="262" t="s">
        <v>118</v>
      </c>
      <c r="Z54" s="262" t="s">
        <v>118</v>
      </c>
      <c r="AA54" s="102" t="s">
        <v>278</v>
      </c>
      <c r="AB54" s="108"/>
      <c r="AC54" s="102" t="s">
        <v>279</v>
      </c>
      <c r="AD54" s="108"/>
      <c r="AE54" s="263" t="s">
        <v>123</v>
      </c>
      <c r="AF54" s="102" t="s">
        <v>2</v>
      </c>
      <c r="AG54" s="108"/>
      <c r="AH54" s="102" t="s">
        <v>225</v>
      </c>
      <c r="AI54" s="108"/>
    </row>
    <row r="55" spans="1:35">
      <c r="A55" s="105">
        <f t="shared" ref="A55:A70" si="36">A54+1</f>
        <v>1</v>
      </c>
      <c r="B55" s="706" t="str">
        <f t="shared" ref="B55:C70" si="37">B9</f>
        <v>12</v>
      </c>
      <c r="C55" s="706" t="str">
        <f t="shared" si="37"/>
        <v>Juke'r Luker</v>
      </c>
      <c r="D55" s="59">
        <f>IF($B55="","",SUMIF(Lineups!$B$3:$B$52,$B55,Lineups!$R$3:$R$52))</f>
        <v>0</v>
      </c>
      <c r="F55" s="257">
        <f>IF($B55="","",SUMIF(Lineups!$E$3:$E$52,$B55,Lineups!$R$3:$R$52))</f>
        <v>0</v>
      </c>
      <c r="G55" s="257">
        <f>IF($B55="","",SUMIF(Lineups!$H$3:$H$52,$B55,Lineups!$R$3:$R$52))</f>
        <v>0</v>
      </c>
      <c r="H55" s="257">
        <f>IF($B55="","",SUMIF(Lineups!$K$3:$K$52,$B55,Lineups!$R$3:$R$52))</f>
        <v>0</v>
      </c>
      <c r="I55" s="59">
        <f>IF(B55="","",SUM(F55:H55))</f>
        <v>0</v>
      </c>
      <c r="K55" s="59">
        <f>IF(B55="","",SUM(D55,I55))</f>
        <v>0</v>
      </c>
      <c r="N55" s="59">
        <f>IF($B55="","",SUMIF(Lineups!$N$3:$N$52,$B55,Lineups!$R$3:$R$52))</f>
        <v>0</v>
      </c>
      <c r="P55" s="59">
        <f>IF(B55="","",SUM(K55,N55))</f>
        <v>0</v>
      </c>
      <c r="S55" s="105">
        <f t="shared" ref="S55:S70" si="38">S54+1</f>
        <v>1</v>
      </c>
      <c r="T55" s="706" t="str">
        <f t="shared" ref="T55:U70" si="39">T9</f>
        <v>11</v>
      </c>
      <c r="U55" s="706" t="str">
        <f t="shared" si="39"/>
        <v>Lacy Thunder Ware</v>
      </c>
      <c r="V55" s="59">
        <f>IF($T55="","",SUMIF(Lineups!$T$3:$T$52,$T55,Lineups!$AJ$3:$AJ$52))</f>
        <v>0</v>
      </c>
      <c r="X55" s="257">
        <f ca="1">IF($T55="","",SUMIF(Lineups!$W$3:$W$52,$T55,Lineups!$AJ$3:$AJ$52))</f>
        <v>25</v>
      </c>
      <c r="Y55" s="257">
        <f>IF($T55="","",SUMIF(Lineups!$Z$3:$Z$52,$T55,Lineups!$AJ$3:$AJ$52))</f>
        <v>0</v>
      </c>
      <c r="Z55" s="257">
        <f>IF($T55="","",SUMIF(Lineups!$AC$3:$AC$52,$T55,Lineups!$AJ$3:$AJ$52))</f>
        <v>0</v>
      </c>
      <c r="AA55" s="59">
        <f ca="1">IF(T55="","",SUM(X55:Z55))</f>
        <v>25</v>
      </c>
      <c r="AC55" s="59">
        <f ca="1">IF(T55="","",SUM(V55,AA55))</f>
        <v>25</v>
      </c>
      <c r="AF55" s="59">
        <f ca="1">IF($T55="","",SUMIF(Lineups!$AF$3:$AF$52,$T55,Lineups!$AJ$3:$AJ$52))</f>
        <v>18</v>
      </c>
      <c r="AH55" s="59">
        <f ca="1">IF(T55="","",SUM(AC55,AF55))</f>
        <v>43</v>
      </c>
    </row>
    <row r="56" spans="1:35">
      <c r="A56" s="109">
        <f t="shared" si="36"/>
        <v>2</v>
      </c>
      <c r="B56" s="707" t="str">
        <f t="shared" si="37"/>
        <v>17</v>
      </c>
      <c r="C56" s="707" t="str">
        <f t="shared" si="37"/>
        <v>Susan B Bruisin</v>
      </c>
      <c r="D56" s="256">
        <f>IF($B56="","",SUMIF(Lineups!$B$3:$B$52,$B56,Lineups!$R$3:$R$52))</f>
        <v>0</v>
      </c>
      <c r="F56" s="257">
        <f>IF($B56="","",SUMIF(Lineups!$E$3:$E$52,$B56,Lineups!$R$3:$R$52))</f>
        <v>0</v>
      </c>
      <c r="G56" s="257">
        <f>IF($B56="","",SUMIF(Lineups!$H$3:$H$52,$B56,Lineups!$R$3:$R$52))</f>
        <v>0</v>
      </c>
      <c r="H56" s="257">
        <f ca="1">IF($B56="","",SUMIF(Lineups!$K$3:$K$52,$B56,Lineups!$R$3:$R$52))</f>
        <v>150</v>
      </c>
      <c r="I56" s="256">
        <f t="shared" ref="I56:I70" ca="1" si="40">IF(B56="","",SUM(F56:H56))</f>
        <v>150</v>
      </c>
      <c r="K56" s="256">
        <f t="shared" ref="K56:K70" ca="1" si="41">IF(B56="","",SUM(D56,I56))</f>
        <v>150</v>
      </c>
      <c r="N56" s="256">
        <f>IF($B56="","",SUMIF(Lineups!$N$3:$N$52,$B56,Lineups!$R$3:$R$52))</f>
        <v>0</v>
      </c>
      <c r="P56" s="256">
        <f t="shared" ref="P56:P70" ca="1" si="42">IF(B56="","",SUM(K56,N56))</f>
        <v>150</v>
      </c>
      <c r="S56" s="109">
        <f t="shared" si="38"/>
        <v>2</v>
      </c>
      <c r="T56" s="707" t="str">
        <f t="shared" si="39"/>
        <v>13</v>
      </c>
      <c r="U56" s="707" t="str">
        <f t="shared" si="39"/>
        <v>Unruly Red</v>
      </c>
      <c r="V56" s="256">
        <f>IF($T56="","",SUMIF(Lineups!$T$3:$T$52,$T56,Lineups!$AJ$3:$AJ$52))</f>
        <v>0</v>
      </c>
      <c r="X56" s="257">
        <f>IF($T56="","",SUMIF(Lineups!$W$3:$W$52,$T56,Lineups!$AJ$3:$AJ$52))</f>
        <v>0</v>
      </c>
      <c r="Y56" s="257">
        <f ca="1">IF($T56="","",SUMIF(Lineups!$Z$3:$Z$52,$T56,Lineups!$AJ$3:$AJ$52))</f>
        <v>14</v>
      </c>
      <c r="Z56" s="257">
        <f ca="1">IF($T56="","",SUMIF(Lineups!$AC$3:$AC$52,$T56,Lineups!$AJ$3:$AJ$52))</f>
        <v>15</v>
      </c>
      <c r="AA56" s="256">
        <f t="shared" ref="AA56:AA70" ca="1" si="43">IF(T56="","",SUM(X56:Z56))</f>
        <v>29</v>
      </c>
      <c r="AC56" s="256">
        <f t="shared" ref="AC56:AC70" ca="1" si="44">IF(T56="","",SUM(V56,AA56))</f>
        <v>29</v>
      </c>
      <c r="AF56" s="256">
        <f ca="1">IF($T56="","",SUMIF(Lineups!$AF$3:$AF$52,$T56,Lineups!$AJ$3:$AJ$52))</f>
        <v>12</v>
      </c>
      <c r="AH56" s="256">
        <f t="shared" ref="AH56:AH70" ca="1" si="45">IF(T56="","",SUM(AC56,AF56))</f>
        <v>41</v>
      </c>
    </row>
    <row r="57" spans="1:35">
      <c r="A57" s="105">
        <f t="shared" si="36"/>
        <v>3</v>
      </c>
      <c r="B57" s="706" t="str">
        <f t="shared" si="37"/>
        <v>1949</v>
      </c>
      <c r="C57" s="706" t="str">
        <f t="shared" si="37"/>
        <v>Geneva Conviction</v>
      </c>
      <c r="D57" s="59">
        <f>IF($B57="","",SUMIF(Lineups!$B$3:$B$52,$B57,Lineups!$R$3:$R$52))</f>
        <v>0</v>
      </c>
      <c r="F57" s="257">
        <f>IF($B57="","",SUMIF(Lineups!$E$3:$E$52,$B57,Lineups!$R$3:$R$52))</f>
        <v>0</v>
      </c>
      <c r="G57" s="257">
        <f>IF($B57="","",SUMIF(Lineups!$H$3:$H$52,$B57,Lineups!$R$3:$R$52))</f>
        <v>0</v>
      </c>
      <c r="H57" s="257">
        <f>IF($B57="","",SUMIF(Lineups!$K$3:$K$52,$B57,Lineups!$R$3:$R$52))</f>
        <v>0</v>
      </c>
      <c r="I57" s="59">
        <f t="shared" si="40"/>
        <v>0</v>
      </c>
      <c r="K57" s="59">
        <f t="shared" si="41"/>
        <v>0</v>
      </c>
      <c r="N57" s="59">
        <f>IF($B57="","",SUMIF(Lineups!$N$3:$N$52,$B57,Lineups!$R$3:$R$52))</f>
        <v>0</v>
      </c>
      <c r="P57" s="59">
        <f t="shared" si="42"/>
        <v>0</v>
      </c>
      <c r="S57" s="105">
        <f t="shared" si="38"/>
        <v>3</v>
      </c>
      <c r="T57" s="706" t="str">
        <f t="shared" si="39"/>
        <v>138</v>
      </c>
      <c r="U57" s="706" t="str">
        <f t="shared" si="39"/>
        <v>Ivanya Skulz</v>
      </c>
      <c r="V57" s="59">
        <f ca="1">IF($T57="","",SUMIF(Lineups!$T$3:$T$52,$T57,Lineups!$AJ$3:$AJ$52))</f>
        <v>2</v>
      </c>
      <c r="X57" s="257">
        <f ca="1">IF($T57="","",SUMIF(Lineups!$W$3:$W$52,$T57,Lineups!$AJ$3:$AJ$52))</f>
        <v>4</v>
      </c>
      <c r="Y57" s="257">
        <f ca="1">IF($T57="","",SUMIF(Lineups!$Z$3:$Z$52,$T57,Lineups!$AJ$3:$AJ$52))</f>
        <v>1</v>
      </c>
      <c r="Z57" s="257">
        <f ca="1">IF($T57="","",SUMIF(Lineups!$AC$3:$AC$52,$T57,Lineups!$AJ$3:$AJ$52))</f>
        <v>19</v>
      </c>
      <c r="AA57" s="59">
        <f t="shared" ca="1" si="43"/>
        <v>24</v>
      </c>
      <c r="AC57" s="59">
        <f t="shared" ca="1" si="44"/>
        <v>26</v>
      </c>
      <c r="AF57" s="59">
        <f ca="1">IF($T57="","",SUMIF(Lineups!$AF$3:$AF$52,$T57,Lineups!$AJ$3:$AJ$52))</f>
        <v>3</v>
      </c>
      <c r="AH57" s="59">
        <f t="shared" ca="1" si="45"/>
        <v>29</v>
      </c>
    </row>
    <row r="58" spans="1:35">
      <c r="A58" s="109">
        <f t="shared" si="36"/>
        <v>4</v>
      </c>
      <c r="B58" s="707" t="str">
        <f t="shared" si="37"/>
        <v>23</v>
      </c>
      <c r="C58" s="707" t="str">
        <f t="shared" si="37"/>
        <v>Mary Marvel</v>
      </c>
      <c r="D58" s="256">
        <f>IF($B58="","",SUMIF(Lineups!$B$3:$B$52,$B58,Lineups!$R$3:$R$52))</f>
        <v>0</v>
      </c>
      <c r="F58" s="257">
        <f>IF($B58="","",SUMIF(Lineups!$E$3:$E$52,$B58,Lineups!$R$3:$R$52))</f>
        <v>0</v>
      </c>
      <c r="G58" s="257">
        <f>IF($B58="","",SUMIF(Lineups!$H$3:$H$52,$B58,Lineups!$R$3:$R$52))</f>
        <v>0</v>
      </c>
      <c r="H58" s="257">
        <f>IF($B58="","",SUMIF(Lineups!$K$3:$K$52,$B58,Lineups!$R$3:$R$52))</f>
        <v>0</v>
      </c>
      <c r="I58" s="256">
        <f t="shared" si="40"/>
        <v>0</v>
      </c>
      <c r="K58" s="256">
        <f t="shared" si="41"/>
        <v>0</v>
      </c>
      <c r="N58" s="256">
        <f>IF($B58="","",SUMIF(Lineups!$N$3:$N$52,$B58,Lineups!$R$3:$R$52))</f>
        <v>0</v>
      </c>
      <c r="P58" s="256">
        <f t="shared" si="42"/>
        <v>0</v>
      </c>
      <c r="S58" s="109">
        <f t="shared" si="38"/>
        <v>4</v>
      </c>
      <c r="T58" s="707" t="str">
        <f t="shared" si="39"/>
        <v>1977</v>
      </c>
      <c r="U58" s="707" t="str">
        <f t="shared" si="39"/>
        <v>Lushiss Stompson</v>
      </c>
      <c r="V58" s="256">
        <f ca="1">IF($T58="","",SUMIF(Lineups!$T$3:$T$52,$T58,Lineups!$AJ$3:$AJ$52))</f>
        <v>4</v>
      </c>
      <c r="X58" s="257">
        <f>IF($T58="","",SUMIF(Lineups!$W$3:$W$52,$T58,Lineups!$AJ$3:$AJ$52))</f>
        <v>0</v>
      </c>
      <c r="Y58" s="257">
        <f>IF($T58="","",SUMIF(Lineups!$Z$3:$Z$52,$T58,Lineups!$AJ$3:$AJ$52))</f>
        <v>0</v>
      </c>
      <c r="Z58" s="257">
        <f>IF($T58="","",SUMIF(Lineups!$AC$3:$AC$52,$T58,Lineups!$AJ$3:$AJ$52))</f>
        <v>0</v>
      </c>
      <c r="AA58" s="256">
        <f t="shared" si="43"/>
        <v>0</v>
      </c>
      <c r="AC58" s="256">
        <f t="shared" ca="1" si="44"/>
        <v>4</v>
      </c>
      <c r="AF58" s="256">
        <f>IF($T58="","",SUMIF(Lineups!$AF$3:$AF$52,$T58,Lineups!$AJ$3:$AJ$52))</f>
        <v>0</v>
      </c>
      <c r="AH58" s="256">
        <f t="shared" ca="1" si="45"/>
        <v>4</v>
      </c>
    </row>
    <row r="59" spans="1:35">
      <c r="A59" s="105">
        <f t="shared" si="36"/>
        <v>5</v>
      </c>
      <c r="B59" s="706" t="str">
        <f t="shared" si="37"/>
        <v>256</v>
      </c>
      <c r="C59" s="706" t="str">
        <f t="shared" si="37"/>
        <v>Afternoon D-Lightning</v>
      </c>
      <c r="D59" s="59">
        <f>IF($B59="","",SUMIF(Lineups!$B$3:$B$52,$B59,Lineups!$R$3:$R$52))</f>
        <v>0</v>
      </c>
      <c r="F59" s="257">
        <f>IF($B59="","",SUMIF(Lineups!$E$3:$E$52,$B59,Lineups!$R$3:$R$52))</f>
        <v>0</v>
      </c>
      <c r="G59" s="257">
        <f>IF($B59="","",SUMIF(Lineups!$H$3:$H$52,$B59,Lineups!$R$3:$R$52))</f>
        <v>0</v>
      </c>
      <c r="H59" s="257">
        <f>IF($B59="","",SUMIF(Lineups!$K$3:$K$52,$B59,Lineups!$R$3:$R$52))</f>
        <v>0</v>
      </c>
      <c r="I59" s="59">
        <f t="shared" si="40"/>
        <v>0</v>
      </c>
      <c r="K59" s="59">
        <f t="shared" si="41"/>
        <v>0</v>
      </c>
      <c r="N59" s="59">
        <f>IF($B59="","",SUMIF(Lineups!$N$3:$N$52,$B59,Lineups!$R$3:$R$52))</f>
        <v>0</v>
      </c>
      <c r="P59" s="59">
        <f t="shared" si="42"/>
        <v>0</v>
      </c>
      <c r="S59" s="105">
        <f t="shared" si="38"/>
        <v>5</v>
      </c>
      <c r="T59" s="706" t="str">
        <f t="shared" si="39"/>
        <v>2</v>
      </c>
      <c r="U59" s="706" t="str">
        <f t="shared" si="39"/>
        <v>Honey Sickley</v>
      </c>
      <c r="V59" s="59">
        <f>IF($T59="","",SUMIF(Lineups!$T$3:$T$52,$T59,Lineups!$AJ$3:$AJ$52))</f>
        <v>0</v>
      </c>
      <c r="X59" s="257">
        <f ca="1">IF($T59="","",SUMIF(Lineups!$W$3:$W$52,$T59,Lineups!$AJ$3:$AJ$52))</f>
        <v>14</v>
      </c>
      <c r="Y59" s="257">
        <f ca="1">IF($T59="","",SUMIF(Lineups!$Z$3:$Z$52,$T59,Lineups!$AJ$3:$AJ$52))</f>
        <v>5</v>
      </c>
      <c r="Z59" s="257">
        <f ca="1">IF($T59="","",SUMIF(Lineups!$AC$3:$AC$52,$T59,Lineups!$AJ$3:$AJ$52))</f>
        <v>0</v>
      </c>
      <c r="AA59" s="59">
        <f t="shared" ca="1" si="43"/>
        <v>19</v>
      </c>
      <c r="AC59" s="59">
        <f t="shared" ca="1" si="44"/>
        <v>19</v>
      </c>
      <c r="AF59" s="59">
        <f>IF($T59="","",SUMIF(Lineups!$AF$3:$AF$52,$T59,Lineups!$AJ$3:$AJ$52))</f>
        <v>0</v>
      </c>
      <c r="AH59" s="59">
        <f t="shared" ca="1" si="45"/>
        <v>19</v>
      </c>
    </row>
    <row r="60" spans="1:35">
      <c r="A60" s="109">
        <f t="shared" si="36"/>
        <v>6</v>
      </c>
      <c r="B60" s="707" t="str">
        <f t="shared" si="37"/>
        <v>303</v>
      </c>
      <c r="C60" s="707" t="str">
        <f t="shared" si="37"/>
        <v>JaneSaw Massacre</v>
      </c>
      <c r="D60" s="256">
        <f>IF($B60="","",SUMIF(Lineups!$B$3:$B$52,$B60,Lineups!$R$3:$R$52))</f>
        <v>0</v>
      </c>
      <c r="F60" s="257">
        <f>IF($B60="","",SUMIF(Lineups!$E$3:$E$52,$B60,Lineups!$R$3:$R$52))</f>
        <v>0</v>
      </c>
      <c r="G60" s="257">
        <f>IF($B60="","",SUMIF(Lineups!$H$3:$H$52,$B60,Lineups!$R$3:$R$52))</f>
        <v>0</v>
      </c>
      <c r="H60" s="257">
        <f>IF($B60="","",SUMIF(Lineups!$K$3:$K$52,$B60,Lineups!$R$3:$R$52))</f>
        <v>0</v>
      </c>
      <c r="I60" s="256">
        <f t="shared" si="40"/>
        <v>0</v>
      </c>
      <c r="K60" s="256">
        <f t="shared" si="41"/>
        <v>0</v>
      </c>
      <c r="N60" s="256">
        <f ca="1">IF($B60="","",SUMIF(Lineups!$N$3:$N$52,$B60,Lineups!$R$3:$R$52))</f>
        <v>56</v>
      </c>
      <c r="P60" s="256">
        <f t="shared" ca="1" si="42"/>
        <v>56</v>
      </c>
      <c r="S60" s="109">
        <f t="shared" si="38"/>
        <v>6</v>
      </c>
      <c r="T60" s="707" t="str">
        <f t="shared" si="39"/>
        <v>21</v>
      </c>
      <c r="U60" s="707" t="str">
        <f t="shared" si="39"/>
        <v>Corona SlamHer</v>
      </c>
      <c r="V60" s="256">
        <f>IF($T60="","",SUMIF(Lineups!$T$3:$T$52,$T60,Lineups!$AJ$3:$AJ$52))</f>
        <v>0</v>
      </c>
      <c r="X60" s="257">
        <f>IF($T60="","",SUMIF(Lineups!$W$3:$W$52,$T60,Lineups!$AJ$3:$AJ$52))</f>
        <v>0</v>
      </c>
      <c r="Y60" s="257">
        <f ca="1">IF($T60="","",SUMIF(Lineups!$Z$3:$Z$52,$T60,Lineups!$AJ$3:$AJ$52))</f>
        <v>28</v>
      </c>
      <c r="Z60" s="257">
        <f ca="1">IF($T60="","",SUMIF(Lineups!$AC$3:$AC$52,$T60,Lineups!$AJ$3:$AJ$52))</f>
        <v>9</v>
      </c>
      <c r="AA60" s="256">
        <f t="shared" ca="1" si="43"/>
        <v>37</v>
      </c>
      <c r="AC60" s="256">
        <f t="shared" ca="1" si="44"/>
        <v>37</v>
      </c>
      <c r="AF60" s="256">
        <f ca="1">IF($T60="","",SUMIF(Lineups!$AF$3:$AF$52,$T60,Lineups!$AJ$3:$AJ$52))</f>
        <v>8</v>
      </c>
      <c r="AH60" s="256">
        <f t="shared" ca="1" si="45"/>
        <v>45</v>
      </c>
    </row>
    <row r="61" spans="1:35">
      <c r="A61" s="105">
        <f t="shared" si="36"/>
        <v>7</v>
      </c>
      <c r="B61" s="706" t="str">
        <f t="shared" si="37"/>
        <v>362</v>
      </c>
      <c r="C61" s="706" t="str">
        <f t="shared" si="37"/>
        <v>Dairy Heir</v>
      </c>
      <c r="D61" s="59">
        <f>IF($B61="","",SUMIF(Lineups!$B$3:$B$52,$B61,Lineups!$R$3:$R$52))</f>
        <v>0</v>
      </c>
      <c r="F61" s="257">
        <f>IF($B61="","",SUMIF(Lineups!$E$3:$E$52,$B61,Lineups!$R$3:$R$52))</f>
        <v>0</v>
      </c>
      <c r="G61" s="257">
        <f>IF($B61="","",SUMIF(Lineups!$H$3:$H$52,$B61,Lineups!$R$3:$R$52))</f>
        <v>0</v>
      </c>
      <c r="H61" s="257">
        <f>IF($B61="","",SUMIF(Lineups!$K$3:$K$52,$B61,Lineups!$R$3:$R$52))</f>
        <v>0</v>
      </c>
      <c r="I61" s="59">
        <f t="shared" si="40"/>
        <v>0</v>
      </c>
      <c r="K61" s="59">
        <f t="shared" si="41"/>
        <v>0</v>
      </c>
      <c r="N61" s="59">
        <f>IF($B61="","",SUMIF(Lineups!$N$3:$N$52,$B61,Lineups!$R$3:$R$52))</f>
        <v>0</v>
      </c>
      <c r="P61" s="59">
        <f t="shared" si="42"/>
        <v>0</v>
      </c>
      <c r="S61" s="105">
        <f t="shared" si="38"/>
        <v>7</v>
      </c>
      <c r="T61" s="706" t="str">
        <f t="shared" si="39"/>
        <v>25</v>
      </c>
      <c r="U61" s="706" t="str">
        <f t="shared" si="39"/>
        <v>Golden Delicious</v>
      </c>
      <c r="V61" s="59">
        <f ca="1">IF($T61="","",SUMIF(Lineups!$T$3:$T$52,$T61,Lineups!$AJ$3:$AJ$52))</f>
        <v>6</v>
      </c>
      <c r="X61" s="257">
        <f>IF($T61="","",SUMIF(Lineups!$W$3:$W$52,$T61,Lineups!$AJ$3:$AJ$52))</f>
        <v>0</v>
      </c>
      <c r="Y61" s="257">
        <f>IF($T61="","",SUMIF(Lineups!$Z$3:$Z$52,$T61,Lineups!$AJ$3:$AJ$52))</f>
        <v>0</v>
      </c>
      <c r="Z61" s="257">
        <f ca="1">IF($T61="","",SUMIF(Lineups!$AC$3:$AC$52,$T61,Lineups!$AJ$3:$AJ$52))</f>
        <v>0</v>
      </c>
      <c r="AA61" s="59">
        <f t="shared" ca="1" si="43"/>
        <v>0</v>
      </c>
      <c r="AC61" s="59">
        <f t="shared" ca="1" si="44"/>
        <v>6</v>
      </c>
      <c r="AF61" s="59">
        <f ca="1">IF($T61="","",SUMIF(Lineups!$AF$3:$AF$52,$T61,Lineups!$AJ$3:$AJ$52))</f>
        <v>0</v>
      </c>
      <c r="AH61" s="59">
        <f t="shared" ca="1" si="45"/>
        <v>6</v>
      </c>
    </row>
    <row r="62" spans="1:35">
      <c r="A62" s="109">
        <f t="shared" si="36"/>
        <v>8</v>
      </c>
      <c r="B62" s="707" t="str">
        <f t="shared" si="37"/>
        <v>4CE</v>
      </c>
      <c r="C62" s="707" t="str">
        <f t="shared" si="37"/>
        <v>The Force</v>
      </c>
      <c r="D62" s="256">
        <f>IF($B62="","",SUMIF(Lineups!$B$3:$B$52,$B62,Lineups!$R$3:$R$52))</f>
        <v>0</v>
      </c>
      <c r="F62" s="257">
        <f>IF($B62="","",SUMIF(Lineups!$E$3:$E$52,$B62,Lineups!$R$3:$R$52))</f>
        <v>0</v>
      </c>
      <c r="G62" s="257">
        <f>IF($B62="","",SUMIF(Lineups!$H$3:$H$52,$B62,Lineups!$R$3:$R$52))</f>
        <v>0</v>
      </c>
      <c r="H62" s="257">
        <f>IF($B62="","",SUMIF(Lineups!$K$3:$K$52,$B62,Lineups!$R$3:$R$52))</f>
        <v>0</v>
      </c>
      <c r="I62" s="256">
        <f t="shared" si="40"/>
        <v>0</v>
      </c>
      <c r="K62" s="256">
        <f t="shared" si="41"/>
        <v>0</v>
      </c>
      <c r="N62" s="256">
        <f ca="1">IF($B62="","",SUMIF(Lineups!$N$3:$N$52,$B62,Lineups!$R$3:$R$52))</f>
        <v>40</v>
      </c>
      <c r="P62" s="256">
        <f t="shared" ca="1" si="42"/>
        <v>40</v>
      </c>
      <c r="S62" s="109">
        <f t="shared" si="38"/>
        <v>8</v>
      </c>
      <c r="T62" s="707" t="str">
        <f t="shared" si="39"/>
        <v>333</v>
      </c>
      <c r="U62" s="707" t="str">
        <f t="shared" si="39"/>
        <v>Trinity Tyrant</v>
      </c>
      <c r="V62" s="256">
        <f>IF($T62="","",SUMIF(Lineups!$T$3:$T$52,$T62,Lineups!$AJ$3:$AJ$52))</f>
        <v>0</v>
      </c>
      <c r="X62" s="257">
        <f>IF($T62="","",SUMIF(Lineups!$W$3:$W$52,$T62,Lineups!$AJ$3:$AJ$52))</f>
        <v>0</v>
      </c>
      <c r="Y62" s="257">
        <f>IF($T62="","",SUMIF(Lineups!$Z$3:$Z$52,$T62,Lineups!$AJ$3:$AJ$52))</f>
        <v>0</v>
      </c>
      <c r="Z62" s="257">
        <f>IF($T62="","",SUMIF(Lineups!$AC$3:$AC$52,$T62,Lineups!$AJ$3:$AJ$52))</f>
        <v>0</v>
      </c>
      <c r="AA62" s="256">
        <f t="shared" si="43"/>
        <v>0</v>
      </c>
      <c r="AC62" s="256">
        <f t="shared" si="44"/>
        <v>0</v>
      </c>
      <c r="AF62" s="256">
        <f>IF($T62="","",SUMIF(Lineups!$AF$3:$AF$52,$T62,Lineups!$AJ$3:$AJ$52))</f>
        <v>0</v>
      </c>
      <c r="AH62" s="256">
        <f t="shared" si="45"/>
        <v>0</v>
      </c>
    </row>
    <row r="63" spans="1:35">
      <c r="A63" s="105">
        <f t="shared" si="36"/>
        <v>9</v>
      </c>
      <c r="B63" s="706" t="str">
        <f t="shared" si="37"/>
        <v>4N6</v>
      </c>
      <c r="C63" s="706" t="str">
        <f t="shared" si="37"/>
        <v>Bone Eata</v>
      </c>
      <c r="D63" s="59">
        <f>IF($B63="","",SUMIF(Lineups!$B$3:$B$52,$B63,Lineups!$R$3:$R$52))</f>
        <v>0</v>
      </c>
      <c r="F63" s="257">
        <f>IF($B63="","",SUMIF(Lineups!$E$3:$E$52,$B63,Lineups!$R$3:$R$52))</f>
        <v>0</v>
      </c>
      <c r="G63" s="257">
        <f>IF($B63="","",SUMIF(Lineups!$H$3:$H$52,$B63,Lineups!$R$3:$R$52))</f>
        <v>0</v>
      </c>
      <c r="H63" s="257">
        <f ca="1">IF($B63="","",SUMIF(Lineups!$K$3:$K$52,$B63,Lineups!$R$3:$R$52))</f>
        <v>4</v>
      </c>
      <c r="I63" s="59">
        <f t="shared" ca="1" si="40"/>
        <v>4</v>
      </c>
      <c r="K63" s="59">
        <f t="shared" ca="1" si="41"/>
        <v>4</v>
      </c>
      <c r="N63" s="59">
        <f>IF($B63="","",SUMIF(Lineups!$N$3:$N$52,$B63,Lineups!$R$3:$R$52))</f>
        <v>0</v>
      </c>
      <c r="P63" s="59">
        <f t="shared" ca="1" si="42"/>
        <v>4</v>
      </c>
      <c r="S63" s="105">
        <f t="shared" si="38"/>
        <v>9</v>
      </c>
      <c r="T63" s="706" t="str">
        <f t="shared" si="39"/>
        <v>5</v>
      </c>
      <c r="U63" s="706" t="str">
        <f t="shared" si="39"/>
        <v>Sinnamon Splice</v>
      </c>
      <c r="V63" s="59">
        <f>IF($T63="","",SUMIF(Lineups!$T$3:$T$52,$T63,Lineups!$AJ$3:$AJ$52))</f>
        <v>0</v>
      </c>
      <c r="X63" s="257">
        <f ca="1">IF($T63="","",SUMIF(Lineups!$W$3:$W$52,$T63,Lineups!$AJ$3:$AJ$52))</f>
        <v>0</v>
      </c>
      <c r="Y63" s="257">
        <f ca="1">IF($T63="","",SUMIF(Lineups!$Z$3:$Z$52,$T63,Lineups!$AJ$3:$AJ$52))</f>
        <v>0</v>
      </c>
      <c r="Z63" s="257">
        <f>IF($T63="","",SUMIF(Lineups!$AC$3:$AC$52,$T63,Lineups!$AJ$3:$AJ$52))</f>
        <v>0</v>
      </c>
      <c r="AA63" s="59">
        <f t="shared" ca="1" si="43"/>
        <v>0</v>
      </c>
      <c r="AC63" s="59">
        <f t="shared" ca="1" si="44"/>
        <v>0</v>
      </c>
      <c r="AF63" s="59">
        <f>IF($T63="","",SUMIF(Lineups!$AF$3:$AF$52,$T63,Lineups!$AJ$3:$AJ$52))</f>
        <v>0</v>
      </c>
      <c r="AH63" s="59">
        <f t="shared" ca="1" si="45"/>
        <v>0</v>
      </c>
    </row>
    <row r="64" spans="1:35">
      <c r="A64" s="109">
        <f t="shared" si="36"/>
        <v>10</v>
      </c>
      <c r="B64" s="707" t="str">
        <f t="shared" si="37"/>
        <v>55</v>
      </c>
      <c r="C64" s="707" t="str">
        <f t="shared" si="37"/>
        <v>Stardust Dunes</v>
      </c>
      <c r="D64" s="256">
        <f>IF($B64="","",SUMIF(Lineups!$B$3:$B$52,$B64,Lineups!$R$3:$R$52))</f>
        <v>0</v>
      </c>
      <c r="F64" s="257">
        <f ca="1">IF($B64="","",SUMIF(Lineups!$E$3:$E$52,$B64,Lineups!$R$3:$R$52))</f>
        <v>58</v>
      </c>
      <c r="G64" s="257">
        <f ca="1">IF($B64="","",SUMIF(Lineups!$H$3:$H$52,$B64,Lineups!$R$3:$R$52))</f>
        <v>68</v>
      </c>
      <c r="H64" s="257">
        <f>IF($B64="","",SUMIF(Lineups!$K$3:$K$52,$B64,Lineups!$R$3:$R$52))</f>
        <v>0</v>
      </c>
      <c r="I64" s="256">
        <f t="shared" ca="1" si="40"/>
        <v>126</v>
      </c>
      <c r="K64" s="256">
        <f t="shared" ca="1" si="41"/>
        <v>126</v>
      </c>
      <c r="N64" s="256">
        <f>IF($B64="","",SUMIF(Lineups!$N$3:$N$52,$B64,Lineups!$R$3:$R$52))</f>
        <v>0</v>
      </c>
      <c r="P64" s="256">
        <f t="shared" ca="1" si="42"/>
        <v>126</v>
      </c>
      <c r="S64" s="109">
        <f t="shared" si="38"/>
        <v>10</v>
      </c>
      <c r="T64" s="707" t="str">
        <f t="shared" si="39"/>
        <v>5X5</v>
      </c>
      <c r="U64" s="707" t="str">
        <f t="shared" si="39"/>
        <v>Pin Ball</v>
      </c>
      <c r="V64" s="256">
        <f ca="1">IF($T64="","",SUMIF(Lineups!$T$3:$T$52,$T64,Lineups!$AJ$3:$AJ$52))</f>
        <v>19</v>
      </c>
      <c r="X64" s="257">
        <f ca="1">IF($T64="","",SUMIF(Lineups!$W$3:$W$52,$T64,Lineups!$AJ$3:$AJ$52))</f>
        <v>5</v>
      </c>
      <c r="Y64" s="257">
        <f>IF($T64="","",SUMIF(Lineups!$Z$3:$Z$52,$T64,Lineups!$AJ$3:$AJ$52))</f>
        <v>0</v>
      </c>
      <c r="Z64" s="257">
        <f>IF($T64="","",SUMIF(Lineups!$AC$3:$AC$52,$T64,Lineups!$AJ$3:$AJ$52))</f>
        <v>0</v>
      </c>
      <c r="AA64" s="256">
        <f t="shared" ca="1" si="43"/>
        <v>5</v>
      </c>
      <c r="AC64" s="256">
        <f t="shared" ca="1" si="44"/>
        <v>24</v>
      </c>
      <c r="AF64" s="256">
        <f ca="1">IF($T64="","",SUMIF(Lineups!$AF$3:$AF$52,$T64,Lineups!$AJ$3:$AJ$52))</f>
        <v>7</v>
      </c>
      <c r="AH64" s="256">
        <f t="shared" ca="1" si="45"/>
        <v>31</v>
      </c>
    </row>
    <row r="65" spans="1:35">
      <c r="A65" s="105">
        <f t="shared" si="36"/>
        <v>11</v>
      </c>
      <c r="B65" s="706" t="str">
        <f t="shared" si="37"/>
        <v>64</v>
      </c>
      <c r="C65" s="706" t="str">
        <f t="shared" si="37"/>
        <v>Pretty Penny</v>
      </c>
      <c r="D65" s="59">
        <f>IF($B65="","",SUMIF(Lineups!$B$3:$B$52,$B65,Lineups!$R$3:$R$52))</f>
        <v>0</v>
      </c>
      <c r="F65" s="257">
        <f>IF($B65="","",SUMIF(Lineups!$E$3:$E$52,$B65,Lineups!$R$3:$R$52))</f>
        <v>0</v>
      </c>
      <c r="G65" s="257">
        <f>IF($B65="","",SUMIF(Lineups!$H$3:$H$52,$B65,Lineups!$R$3:$R$52))</f>
        <v>0</v>
      </c>
      <c r="H65" s="257">
        <f>IF($B65="","",SUMIF(Lineups!$K$3:$K$52,$B65,Lineups!$R$3:$R$52))</f>
        <v>0</v>
      </c>
      <c r="I65" s="59">
        <f t="shared" si="40"/>
        <v>0</v>
      </c>
      <c r="K65" s="59">
        <f t="shared" si="41"/>
        <v>0</v>
      </c>
      <c r="N65" s="59">
        <f ca="1">IF($B65="","",SUMIF(Lineups!$N$3:$N$52,$B65,Lineups!$R$3:$R$52))</f>
        <v>58</v>
      </c>
      <c r="P65" s="59">
        <f t="shared" ca="1" si="42"/>
        <v>58</v>
      </c>
      <c r="S65" s="105">
        <f t="shared" si="38"/>
        <v>11</v>
      </c>
      <c r="T65" s="706" t="str">
        <f t="shared" si="39"/>
        <v>96</v>
      </c>
      <c r="U65" s="706" t="str">
        <f t="shared" si="39"/>
        <v>Dirty Ol Man</v>
      </c>
      <c r="V65" s="59">
        <f ca="1">IF($T65="","",SUMIF(Lineups!$T$3:$T$52,$T65,Lineups!$AJ$3:$AJ$52))</f>
        <v>0</v>
      </c>
      <c r="X65" s="257">
        <f>IF($T65="","",SUMIF(Lineups!$W$3:$W$52,$T65,Lineups!$AJ$3:$AJ$52))</f>
        <v>0</v>
      </c>
      <c r="Y65" s="257">
        <f ca="1">IF($T65="","",SUMIF(Lineups!$Z$3:$Z$52,$T65,Lineups!$AJ$3:$AJ$52))</f>
        <v>0</v>
      </c>
      <c r="Z65" s="257">
        <f ca="1">IF($T65="","",SUMIF(Lineups!$AC$3:$AC$52,$T65,Lineups!$AJ$3:$AJ$52))</f>
        <v>2</v>
      </c>
      <c r="AA65" s="59">
        <f t="shared" ca="1" si="43"/>
        <v>2</v>
      </c>
      <c r="AC65" s="59">
        <f t="shared" ca="1" si="44"/>
        <v>2</v>
      </c>
      <c r="AF65" s="59">
        <f ca="1">IF($T65="","",SUMIF(Lineups!$AF$3:$AF$52,$T65,Lineups!$AJ$3:$AJ$52))</f>
        <v>0</v>
      </c>
      <c r="AH65" s="59">
        <f t="shared" ca="1" si="45"/>
        <v>2</v>
      </c>
    </row>
    <row r="66" spans="1:35">
      <c r="A66" s="109">
        <f t="shared" si="36"/>
        <v>12</v>
      </c>
      <c r="B66" s="707" t="str">
        <f t="shared" si="37"/>
        <v>777</v>
      </c>
      <c r="C66" s="707" t="str">
        <f t="shared" si="37"/>
        <v>Bust'N Ace</v>
      </c>
      <c r="D66" s="256">
        <f>IF($B66="","",SUMIF(Lineups!$B$3:$B$52,$B66,Lineups!$R$3:$R$52))</f>
        <v>0</v>
      </c>
      <c r="F66" s="257">
        <f ca="1">IF($B66="","",SUMIF(Lineups!$E$3:$E$52,$B66,Lineups!$R$3:$R$52))</f>
        <v>70</v>
      </c>
      <c r="G66" s="257">
        <f ca="1">IF($B66="","",SUMIF(Lineups!$H$3:$H$52,$B66,Lineups!$R$3:$R$52))</f>
        <v>62</v>
      </c>
      <c r="H66" s="257">
        <f ca="1">IF($B66="","",SUMIF(Lineups!$K$3:$K$52,$B66,Lineups!$R$3:$R$52))</f>
        <v>1</v>
      </c>
      <c r="I66" s="256">
        <f t="shared" ca="1" si="40"/>
        <v>133</v>
      </c>
      <c r="K66" s="256">
        <f t="shared" ca="1" si="41"/>
        <v>133</v>
      </c>
      <c r="N66" s="256">
        <f>IF($B66="","",SUMIF(Lineups!$N$3:$N$52,$B66,Lineups!$R$3:$R$52))</f>
        <v>0</v>
      </c>
      <c r="P66" s="256">
        <f t="shared" ca="1" si="42"/>
        <v>133</v>
      </c>
      <c r="S66" s="109">
        <f t="shared" si="38"/>
        <v>12</v>
      </c>
      <c r="T66" s="707" t="str">
        <f t="shared" si="39"/>
        <v>A55</v>
      </c>
      <c r="U66" s="707" t="str">
        <f t="shared" si="39"/>
        <v>Cass Whoopin'</v>
      </c>
      <c r="V66" s="256">
        <f>IF($T66="","",SUMIF(Lineups!$T$3:$T$52,$T66,Lineups!$AJ$3:$AJ$52))</f>
        <v>0</v>
      </c>
      <c r="X66" s="257">
        <f>IF($T66="","",SUMIF(Lineups!$W$3:$W$52,$T66,Lineups!$AJ$3:$AJ$52))</f>
        <v>0</v>
      </c>
      <c r="Y66" s="257">
        <f>IF($T66="","",SUMIF(Lineups!$Z$3:$Z$52,$T66,Lineups!$AJ$3:$AJ$52))</f>
        <v>0</v>
      </c>
      <c r="Z66" s="257">
        <f>IF($T66="","",SUMIF(Lineups!$AC$3:$AC$52,$T66,Lineups!$AJ$3:$AJ$52))</f>
        <v>0</v>
      </c>
      <c r="AA66" s="256">
        <f t="shared" si="43"/>
        <v>0</v>
      </c>
      <c r="AC66" s="256">
        <f t="shared" si="44"/>
        <v>0</v>
      </c>
      <c r="AF66" s="256">
        <f>IF($T66="","",SUMIF(Lineups!$AF$3:$AF$52,$T66,Lineups!$AJ$3:$AJ$52))</f>
        <v>0</v>
      </c>
      <c r="AH66" s="256">
        <f t="shared" si="45"/>
        <v>0</v>
      </c>
    </row>
    <row r="67" spans="1:35">
      <c r="A67" s="105">
        <f t="shared" si="36"/>
        <v>13</v>
      </c>
      <c r="B67" s="706" t="str">
        <f t="shared" si="37"/>
        <v>88</v>
      </c>
      <c r="C67" s="706" t="str">
        <f t="shared" si="37"/>
        <v>Shabamm</v>
      </c>
      <c r="D67" s="59">
        <f>IF($B67="","",SUMIF(Lineups!$B$3:$B$52,$B67,Lineups!$R$3:$R$52))</f>
        <v>0</v>
      </c>
      <c r="F67" s="257">
        <f>IF($B67="","",SUMIF(Lineups!$E$3:$E$52,$B67,Lineups!$R$3:$R$52))</f>
        <v>0</v>
      </c>
      <c r="G67" s="257">
        <f>IF($B67="","",SUMIF(Lineups!$H$3:$H$52,$B67,Lineups!$R$3:$R$52))</f>
        <v>0</v>
      </c>
      <c r="H67" s="257">
        <f>IF($B67="","",SUMIF(Lineups!$K$3:$K$52,$B67,Lineups!$R$3:$R$52))</f>
        <v>0</v>
      </c>
      <c r="I67" s="59">
        <f t="shared" si="40"/>
        <v>0</v>
      </c>
      <c r="K67" s="59">
        <f t="shared" si="41"/>
        <v>0</v>
      </c>
      <c r="N67" s="59">
        <f ca="1">IF($B67="","",SUMIF(Lineups!$N$3:$N$52,$B67,Lineups!$R$3:$R$52))</f>
        <v>1</v>
      </c>
      <c r="P67" s="59">
        <f t="shared" ca="1" si="42"/>
        <v>1</v>
      </c>
      <c r="S67" s="105">
        <f t="shared" si="38"/>
        <v>13</v>
      </c>
      <c r="T67" s="706" t="str">
        <f t="shared" si="39"/>
        <v>H1</v>
      </c>
      <c r="U67" s="706" t="str">
        <f t="shared" si="39"/>
        <v>HydroJen</v>
      </c>
      <c r="V67" s="59">
        <f ca="1">IF($T67="","",SUMIF(Lineups!$T$3:$T$52,$T67,Lineups!$AJ$3:$AJ$52))</f>
        <v>17</v>
      </c>
      <c r="X67" s="257">
        <f>IF($T67="","",SUMIF(Lineups!$W$3:$W$52,$T67,Lineups!$AJ$3:$AJ$52))</f>
        <v>0</v>
      </c>
      <c r="Y67" s="257">
        <f>IF($T67="","",SUMIF(Lineups!$Z$3:$Z$52,$T67,Lineups!$AJ$3:$AJ$52))</f>
        <v>0</v>
      </c>
      <c r="Z67" s="257">
        <f>IF($T67="","",SUMIF(Lineups!$AC$3:$AC$52,$T67,Lineups!$AJ$3:$AJ$52))</f>
        <v>0</v>
      </c>
      <c r="AA67" s="59">
        <f t="shared" si="43"/>
        <v>0</v>
      </c>
      <c r="AC67" s="59">
        <f t="shared" ca="1" si="44"/>
        <v>17</v>
      </c>
      <c r="AF67" s="59">
        <f ca="1">IF($T67="","",SUMIF(Lineups!$AF$3:$AF$52,$T67,Lineups!$AJ$3:$AJ$52))</f>
        <v>0</v>
      </c>
      <c r="AH67" s="59">
        <f t="shared" ca="1" si="45"/>
        <v>17</v>
      </c>
    </row>
    <row r="68" spans="1:35">
      <c r="A68" s="109">
        <f t="shared" si="36"/>
        <v>14</v>
      </c>
      <c r="B68" s="707" t="str">
        <f t="shared" si="37"/>
        <v>C40</v>
      </c>
      <c r="C68" s="707" t="str">
        <f t="shared" si="37"/>
        <v>DVS Dicer</v>
      </c>
      <c r="D68" s="256">
        <f ca="1">IF($B68="","",SUMIF(Lineups!$B$3:$B$52,$B68,Lineups!$R$3:$R$52))</f>
        <v>10</v>
      </c>
      <c r="F68" s="257">
        <f ca="1">IF($B68="","",SUMIF(Lineups!$E$3:$E$52,$B68,Lineups!$R$3:$R$52))</f>
        <v>27</v>
      </c>
      <c r="G68" s="257">
        <f ca="1">IF($B68="","",SUMIF(Lineups!$H$3:$H$52,$B68,Lineups!$R$3:$R$52))</f>
        <v>25</v>
      </c>
      <c r="H68" s="257">
        <f>IF($B68="","",SUMIF(Lineups!$K$3:$K$52,$B68,Lineups!$R$3:$R$52))</f>
        <v>0</v>
      </c>
      <c r="I68" s="256">
        <f t="shared" ca="1" si="40"/>
        <v>52</v>
      </c>
      <c r="K68" s="256">
        <f t="shared" ca="1" si="41"/>
        <v>62</v>
      </c>
      <c r="N68" s="256">
        <f>IF($B68="","",SUMIF(Lineups!$N$3:$N$52,$B68,Lineups!$R$3:$R$52))</f>
        <v>0</v>
      </c>
      <c r="P68" s="256">
        <f t="shared" ca="1" si="42"/>
        <v>62</v>
      </c>
      <c r="S68" s="109">
        <f t="shared" si="38"/>
        <v>14</v>
      </c>
      <c r="T68" s="707" t="str">
        <f t="shared" si="39"/>
        <v>N0 BS</v>
      </c>
      <c r="U68" s="707" t="str">
        <f t="shared" si="39"/>
        <v>Blaque N DeckHer</v>
      </c>
      <c r="V68" s="256">
        <f>IF($T68="","",SUMIF(Lineups!$T$3:$T$52,$T68,Lineups!$AJ$3:$AJ$52))</f>
        <v>0</v>
      </c>
      <c r="X68" s="257">
        <f>IF($T68="","",SUMIF(Lineups!$W$3:$W$52,$T68,Lineups!$AJ$3:$AJ$52))</f>
        <v>0</v>
      </c>
      <c r="Y68" s="257">
        <f>IF($T68="","",SUMIF(Lineups!$Z$3:$Z$52,$T68,Lineups!$AJ$3:$AJ$52))</f>
        <v>0</v>
      </c>
      <c r="Z68" s="257">
        <f>IF($T68="","",SUMIF(Lineups!$AC$3:$AC$52,$T68,Lineups!$AJ$3:$AJ$52))</f>
        <v>0</v>
      </c>
      <c r="AA68" s="256">
        <f t="shared" si="43"/>
        <v>0</v>
      </c>
      <c r="AC68" s="256">
        <f t="shared" si="44"/>
        <v>0</v>
      </c>
      <c r="AF68" s="256">
        <f>IF($T68="","",SUMIF(Lineups!$AF$3:$AF$52,$T68,Lineups!$AJ$3:$AJ$52))</f>
        <v>0</v>
      </c>
      <c r="AH68" s="256">
        <f t="shared" si="45"/>
        <v>0</v>
      </c>
    </row>
    <row r="69" spans="1:35">
      <c r="A69" s="105">
        <f t="shared" si="36"/>
        <v>15</v>
      </c>
      <c r="B69" s="706" t="str">
        <f t="shared" si="37"/>
        <v/>
      </c>
      <c r="C69" s="706" t="str">
        <f t="shared" si="37"/>
        <v/>
      </c>
      <c r="D69" s="59" t="str">
        <f>IF($B69="","",SUMIF(Lineups!$B$3:$B$52,$B69,Lineups!$R$3:$R$52))</f>
        <v/>
      </c>
      <c r="F69" s="257" t="str">
        <f>IF($B69="","",SUMIF(Lineups!$E$3:$E$52,$B69,Lineups!$R$3:$R$52))</f>
        <v/>
      </c>
      <c r="G69" s="257" t="str">
        <f>IF($B69="","",SUMIF(Lineups!$H$3:$H$52,$B69,Lineups!$R$3:$R$52))</f>
        <v/>
      </c>
      <c r="H69" s="257" t="str">
        <f>IF($B69="","",SUMIF(Lineups!$K$3:$K$52,$B69,Lineups!$R$3:$R$52))</f>
        <v/>
      </c>
      <c r="I69" s="59" t="str">
        <f t="shared" si="40"/>
        <v/>
      </c>
      <c r="K69" s="59" t="str">
        <f t="shared" si="41"/>
        <v/>
      </c>
      <c r="N69" s="59" t="str">
        <f>IF($B69="","",SUMIF(Lineups!$N$3:$N$52,$B69,Lineups!$R$3:$R$52))</f>
        <v/>
      </c>
      <c r="P69" s="59" t="str">
        <f t="shared" si="42"/>
        <v/>
      </c>
      <c r="S69" s="105">
        <f t="shared" si="38"/>
        <v>15</v>
      </c>
      <c r="T69" s="706" t="str">
        <f t="shared" si="39"/>
        <v/>
      </c>
      <c r="U69" s="706" t="str">
        <f t="shared" si="39"/>
        <v/>
      </c>
      <c r="V69" s="59" t="str">
        <f>IF($T69="","",SUMIF(Lineups!$T$3:$T$52,$T69,Lineups!$AJ$3:$AJ$52))</f>
        <v/>
      </c>
      <c r="X69" s="257" t="str">
        <f>IF($T69="","",SUMIF(Lineups!$W$3:$W$52,$T69,Lineups!$AJ$3:$AJ$52))</f>
        <v/>
      </c>
      <c r="Y69" s="257" t="str">
        <f>IF($T69="","",SUMIF(Lineups!$Z$3:$Z$52,$T69,Lineups!$AJ$3:$AJ$52))</f>
        <v/>
      </c>
      <c r="Z69" s="257" t="str">
        <f>IF($T69="","",SUMIF(Lineups!$AC$3:$AC$52,$T69,Lineups!$AJ$3:$AJ$52))</f>
        <v/>
      </c>
      <c r="AA69" s="59" t="str">
        <f t="shared" si="43"/>
        <v/>
      </c>
      <c r="AC69" s="59" t="str">
        <f t="shared" si="44"/>
        <v/>
      </c>
      <c r="AF69" s="59" t="str">
        <f>IF($T69="","",SUMIF(Lineups!$AF$3:$AF$52,$T69,Lineups!$AJ$3:$AJ$52))</f>
        <v/>
      </c>
      <c r="AH69" s="59" t="str">
        <f t="shared" si="45"/>
        <v/>
      </c>
    </row>
    <row r="70" spans="1:35">
      <c r="A70" s="109">
        <f t="shared" si="36"/>
        <v>16</v>
      </c>
      <c r="B70" s="707" t="str">
        <f t="shared" si="37"/>
        <v/>
      </c>
      <c r="C70" s="707" t="str">
        <f t="shared" si="37"/>
        <v/>
      </c>
      <c r="D70" s="256" t="str">
        <f>IF($B70="","",SUMIF(Lineups!$B$3:$B$52,$B70,Lineups!$R$3:$R$52))</f>
        <v/>
      </c>
      <c r="F70" s="257" t="str">
        <f>IF($B70="","",SUMIF(Lineups!$E$3:$E$52,$B70,Lineups!$R$3:$R$52))</f>
        <v/>
      </c>
      <c r="G70" s="257" t="str">
        <f>IF($B70="","",SUMIF(Lineups!$H$3:$H$52,$B70,Lineups!$R$3:$R$52))</f>
        <v/>
      </c>
      <c r="H70" s="257" t="str">
        <f>IF($B70="","",SUMIF(Lineups!$K$3:$K$52,$B70,Lineups!$R$3:$R$52))</f>
        <v/>
      </c>
      <c r="I70" s="256" t="str">
        <f t="shared" si="40"/>
        <v/>
      </c>
      <c r="K70" s="256" t="str">
        <f t="shared" si="41"/>
        <v/>
      </c>
      <c r="N70" s="256" t="str">
        <f>IF($B70="","",SUMIF(Lineups!$N$3:$N$52,$B70,Lineups!$R$3:$R$52))</f>
        <v/>
      </c>
      <c r="P70" s="256" t="str">
        <f t="shared" si="42"/>
        <v/>
      </c>
      <c r="S70" s="109">
        <f t="shared" si="38"/>
        <v>16</v>
      </c>
      <c r="T70" s="707" t="str">
        <f t="shared" si="39"/>
        <v/>
      </c>
      <c r="U70" s="707" t="str">
        <f t="shared" si="39"/>
        <v/>
      </c>
      <c r="V70" s="256" t="str">
        <f>IF($T70="","",SUMIF(Lineups!$T$3:$T$52,$T70,Lineups!$AJ$3:$AJ$52))</f>
        <v/>
      </c>
      <c r="X70" s="257" t="str">
        <f>IF($T70="","",SUMIF(Lineups!$W$3:$W$52,$T70,Lineups!$AJ$3:$AJ$52))</f>
        <v/>
      </c>
      <c r="Y70" s="257" t="str">
        <f>IF($T70="","",SUMIF(Lineups!$Z$3:$Z$52,$T70,Lineups!$AJ$3:$AJ$52))</f>
        <v/>
      </c>
      <c r="Z70" s="257" t="str">
        <f>IF($T70="","",SUMIF(Lineups!$AC$3:$AC$52,$T70,Lineups!$AJ$3:$AJ$52))</f>
        <v/>
      </c>
      <c r="AA70" s="256" t="str">
        <f t="shared" si="43"/>
        <v/>
      </c>
      <c r="AC70" s="256" t="str">
        <f t="shared" si="44"/>
        <v/>
      </c>
      <c r="AF70" s="256" t="str">
        <f>IF($T70="","",SUMIF(Lineups!$AF$3:$AF$52,$T70,Lineups!$AJ$3:$AJ$52))</f>
        <v/>
      </c>
      <c r="AH70" s="256" t="str">
        <f t="shared" si="45"/>
        <v/>
      </c>
    </row>
    <row r="71" spans="1:35">
      <c r="A71" s="105">
        <f>A70+1</f>
        <v>17</v>
      </c>
      <c r="B71" s="706" t="str">
        <f t="shared" ref="B71:C74" si="46">B25</f>
        <v/>
      </c>
      <c r="C71" s="706" t="str">
        <f t="shared" si="46"/>
        <v/>
      </c>
      <c r="D71" s="59" t="str">
        <f>IF($B71="","",SUMIF(Lineups!$B$3:$B$52,$B71,Lineups!$R$3:$R$52))</f>
        <v/>
      </c>
      <c r="F71" s="257" t="str">
        <f>IF($B71="","",SUMIF(Lineups!$E$3:$E$52,$B71,Lineups!$R$3:$R$52))</f>
        <v/>
      </c>
      <c r="G71" s="257" t="str">
        <f>IF($B71="","",SUMIF(Lineups!$H$3:$H$52,$B71,Lineups!$R$3:$R$52))</f>
        <v/>
      </c>
      <c r="H71" s="257" t="str">
        <f>IF($B71="","",SUMIF(Lineups!$K$3:$K$52,$B71,Lineups!$R$3:$R$52))</f>
        <v/>
      </c>
      <c r="I71" s="59" t="str">
        <f>IF(B71="","",SUM(F71:H71))</f>
        <v/>
      </c>
      <c r="K71" s="59" t="str">
        <f>IF(B71="","",SUM(D71,I71))</f>
        <v/>
      </c>
      <c r="N71" s="59" t="str">
        <f>IF($B71="","",SUMIF(Lineups!$N$3:$N$52,$B71,Lineups!$R$3:$R$52))</f>
        <v/>
      </c>
      <c r="P71" s="59" t="str">
        <f>IF(B71="","",SUM(K71,N71))</f>
        <v/>
      </c>
      <c r="S71" s="105">
        <f>S70+1</f>
        <v>17</v>
      </c>
      <c r="T71" s="706" t="str">
        <f t="shared" ref="T71:U74" si="47">T25</f>
        <v/>
      </c>
      <c r="U71" s="706" t="str">
        <f t="shared" si="47"/>
        <v/>
      </c>
      <c r="V71" s="59" t="str">
        <f>IF($T71="","",SUMIF(Lineups!$T$3:$T$52,$T71,Lineups!$AJ$3:$AJ$52))</f>
        <v/>
      </c>
      <c r="X71" s="257" t="str">
        <f>IF($T71="","",SUMIF(Lineups!$W$3:$W$52,$T71,Lineups!$AJ$3:$AJ$52))</f>
        <v/>
      </c>
      <c r="Y71" s="257" t="str">
        <f>IF($T71="","",SUMIF(Lineups!$Z$3:$Z$52,$T71,Lineups!$AJ$3:$AJ$52))</f>
        <v/>
      </c>
      <c r="Z71" s="257" t="str">
        <f>IF($T71="","",SUMIF(Lineups!$AC$3:$AC$52,$T71,Lineups!$AJ$3:$AJ$52))</f>
        <v/>
      </c>
      <c r="AA71" s="59" t="str">
        <f>IF(T71="","",SUM(X71:Z71))</f>
        <v/>
      </c>
      <c r="AC71" s="59" t="str">
        <f>IF(T71="","",SUM(V71,AA71))</f>
        <v/>
      </c>
      <c r="AF71" s="59" t="str">
        <f>IF($T71="","",SUMIF(Lineups!$AF$3:$AF$52,$T71,Lineups!$AJ$3:$AJ$52))</f>
        <v/>
      </c>
      <c r="AH71" s="59" t="str">
        <f>IF(T71="","",SUM(AC71,AF71))</f>
        <v/>
      </c>
    </row>
    <row r="72" spans="1:35">
      <c r="A72" s="109">
        <f>A71+1</f>
        <v>18</v>
      </c>
      <c r="B72" s="707" t="str">
        <f t="shared" si="46"/>
        <v/>
      </c>
      <c r="C72" s="707" t="str">
        <f t="shared" si="46"/>
        <v/>
      </c>
      <c r="D72" s="256" t="str">
        <f>IF($B72="","",SUMIF(Lineups!$B$3:$B$52,$B72,Lineups!$R$3:$R$52))</f>
        <v/>
      </c>
      <c r="F72" s="257" t="str">
        <f>IF($B72="","",SUMIF(Lineups!$E$3:$E$52,$B72,Lineups!$R$3:$R$52))</f>
        <v/>
      </c>
      <c r="G72" s="257" t="str">
        <f>IF($B72="","",SUMIF(Lineups!$H$3:$H$52,$B72,Lineups!$R$3:$R$52))</f>
        <v/>
      </c>
      <c r="H72" s="257" t="str">
        <f>IF($B72="","",SUMIF(Lineups!$K$3:$K$52,$B72,Lineups!$R$3:$R$52))</f>
        <v/>
      </c>
      <c r="I72" s="256" t="str">
        <f>IF(B72="","",SUM(F72:H72))</f>
        <v/>
      </c>
      <c r="K72" s="256" t="str">
        <f>IF(B72="","",SUM(D72,I72))</f>
        <v/>
      </c>
      <c r="N72" s="256" t="str">
        <f>IF($B72="","",SUMIF(Lineups!$N$3:$N$52,$B72,Lineups!$R$3:$R$52))</f>
        <v/>
      </c>
      <c r="P72" s="256" t="str">
        <f>IF(B72="","",SUM(K72,N72))</f>
        <v/>
      </c>
      <c r="S72" s="109">
        <f>S71+1</f>
        <v>18</v>
      </c>
      <c r="T72" s="707" t="str">
        <f t="shared" si="47"/>
        <v/>
      </c>
      <c r="U72" s="707" t="str">
        <f t="shared" si="47"/>
        <v/>
      </c>
      <c r="V72" s="256" t="str">
        <f>IF($T72="","",SUMIF(Lineups!$T$3:$T$52,$T72,Lineups!$AJ$3:$AJ$52))</f>
        <v/>
      </c>
      <c r="X72" s="257" t="str">
        <f>IF($T72="","",SUMIF(Lineups!$W$3:$W$52,$T72,Lineups!$AJ$3:$AJ$52))</f>
        <v/>
      </c>
      <c r="Y72" s="257" t="str">
        <f>IF($T72="","",SUMIF(Lineups!$Z$3:$Z$52,$T72,Lineups!$AJ$3:$AJ$52))</f>
        <v/>
      </c>
      <c r="Z72" s="257" t="str">
        <f>IF($T72="","",SUMIF(Lineups!$AC$3:$AC$52,$T72,Lineups!$AJ$3:$AJ$52))</f>
        <v/>
      </c>
      <c r="AA72" s="256" t="str">
        <f>IF(T72="","",SUM(X72:Z72))</f>
        <v/>
      </c>
      <c r="AC72" s="256" t="str">
        <f>IF(T72="","",SUM(V72,AA72))</f>
        <v/>
      </c>
      <c r="AF72" s="256" t="str">
        <f>IF($T72="","",SUMIF(Lineups!$AF$3:$AF$52,$T72,Lineups!$AJ$3:$AJ$52))</f>
        <v/>
      </c>
      <c r="AH72" s="256" t="str">
        <f>IF(T72="","",SUM(AC72,AF72))</f>
        <v/>
      </c>
    </row>
    <row r="73" spans="1:35">
      <c r="A73" s="105">
        <f>A72+1</f>
        <v>19</v>
      </c>
      <c r="B73" s="706" t="str">
        <f t="shared" si="46"/>
        <v/>
      </c>
      <c r="C73" s="706" t="str">
        <f t="shared" si="46"/>
        <v/>
      </c>
      <c r="D73" s="59" t="str">
        <f>IF($B73="","",SUMIF(Lineups!$B$3:$B$52,$B73,Lineups!$R$3:$R$52))</f>
        <v/>
      </c>
      <c r="F73" s="257" t="str">
        <f>IF($B73="","",SUMIF(Lineups!$E$3:$E$52,$B73,Lineups!$R$3:$R$52))</f>
        <v/>
      </c>
      <c r="G73" s="257" t="str">
        <f>IF($B73="","",SUMIF(Lineups!$H$3:$H$52,$B73,Lineups!$R$3:$R$52))</f>
        <v/>
      </c>
      <c r="H73" s="257" t="str">
        <f>IF($B73="","",SUMIF(Lineups!$K$3:$K$52,$B73,Lineups!$R$3:$R$52))</f>
        <v/>
      </c>
      <c r="I73" s="59" t="str">
        <f>IF(B73="","",SUM(F73:H73))</f>
        <v/>
      </c>
      <c r="K73" s="59" t="str">
        <f>IF(B73="","",SUM(D73,I73))</f>
        <v/>
      </c>
      <c r="N73" s="59" t="str">
        <f>IF($B73="","",SUMIF(Lineups!$N$3:$N$52,$B73,Lineups!$R$3:$R$52))</f>
        <v/>
      </c>
      <c r="P73" s="59" t="str">
        <f>IF(B73="","",SUM(K73,N73))</f>
        <v/>
      </c>
      <c r="S73" s="105">
        <f>S72+1</f>
        <v>19</v>
      </c>
      <c r="T73" s="706" t="str">
        <f t="shared" si="47"/>
        <v/>
      </c>
      <c r="U73" s="706" t="str">
        <f t="shared" si="47"/>
        <v/>
      </c>
      <c r="V73" s="59" t="str">
        <f>IF($T73="","",SUMIF(Lineups!$T$3:$T$52,$T73,Lineups!$AJ$3:$AJ$52))</f>
        <v/>
      </c>
      <c r="X73" s="257" t="str">
        <f>IF($T73="","",SUMIF(Lineups!$W$3:$W$52,$T73,Lineups!$AJ$3:$AJ$52))</f>
        <v/>
      </c>
      <c r="Y73" s="257" t="str">
        <f>IF($T73="","",SUMIF(Lineups!$Z$3:$Z$52,$T73,Lineups!$AJ$3:$AJ$52))</f>
        <v/>
      </c>
      <c r="Z73" s="257" t="str">
        <f>IF($T73="","",SUMIF(Lineups!$AC$3:$AC$52,$T73,Lineups!$AJ$3:$AJ$52))</f>
        <v/>
      </c>
      <c r="AA73" s="59" t="str">
        <f>IF(T73="","",SUM(X73:Z73))</f>
        <v/>
      </c>
      <c r="AC73" s="59" t="str">
        <f>IF(T73="","",SUM(V73,AA73))</f>
        <v/>
      </c>
      <c r="AF73" s="59" t="str">
        <f>IF($T73="","",SUMIF(Lineups!$AF$3:$AF$52,$T73,Lineups!$AJ$3:$AJ$52))</f>
        <v/>
      </c>
      <c r="AH73" s="59" t="str">
        <f>IF(T73="","",SUM(AC73,AF73))</f>
        <v/>
      </c>
    </row>
    <row r="74" spans="1:35">
      <c r="A74" s="109">
        <f>A73+1</f>
        <v>20</v>
      </c>
      <c r="B74" s="707" t="str">
        <f t="shared" si="46"/>
        <v/>
      </c>
      <c r="C74" s="707" t="str">
        <f t="shared" si="46"/>
        <v/>
      </c>
      <c r="D74" s="256" t="str">
        <f>IF($B74="","",SUMIF(Lineups!$B$3:$B$52,$B74,Lineups!$R$3:$R$52))</f>
        <v/>
      </c>
      <c r="F74" s="257" t="str">
        <f>IF($B74="","",SUMIF(Lineups!$E$3:$E$52,$B74,Lineups!$R$3:$R$52))</f>
        <v/>
      </c>
      <c r="G74" s="257" t="str">
        <f>IF($B74="","",SUMIF(Lineups!$H$3:$H$52,$B74,Lineups!$R$3:$R$52))</f>
        <v/>
      </c>
      <c r="H74" s="257" t="str">
        <f>IF($B74="","",SUMIF(Lineups!$K$3:$K$52,$B74,Lineups!$R$3:$R$52))</f>
        <v/>
      </c>
      <c r="I74" s="256" t="str">
        <f>IF(B74="","",SUM(F74:H74))</f>
        <v/>
      </c>
      <c r="K74" s="256" t="str">
        <f>IF(B74="","",SUM(D74,I74))</f>
        <v/>
      </c>
      <c r="N74" s="256" t="str">
        <f>IF($B74="","",SUMIF(Lineups!$N$3:$N$52,$B74,Lineups!$R$3:$R$52))</f>
        <v/>
      </c>
      <c r="P74" s="256" t="str">
        <f>IF(B74="","",SUM(K74,N74))</f>
        <v/>
      </c>
      <c r="S74" s="109">
        <f>S73+1</f>
        <v>20</v>
      </c>
      <c r="T74" s="707" t="str">
        <f t="shared" si="47"/>
        <v/>
      </c>
      <c r="U74" s="707" t="str">
        <f t="shared" si="47"/>
        <v/>
      </c>
      <c r="V74" s="256" t="str">
        <f>IF($T74="","",SUMIF(Lineups!$T$3:$T$52,$T74,Lineups!$AJ$3:$AJ$52))</f>
        <v/>
      </c>
      <c r="X74" s="257" t="str">
        <f>IF($T74="","",SUMIF(Lineups!$W$3:$W$52,$T74,Lineups!$AJ$3:$AJ$52))</f>
        <v/>
      </c>
      <c r="Y74" s="257" t="str">
        <f>IF($T74="","",SUMIF(Lineups!$Z$3:$Z$52,$T74,Lineups!$AJ$3:$AJ$52))</f>
        <v/>
      </c>
      <c r="Z74" s="257" t="str">
        <f>IF($T74="","",SUMIF(Lineups!$AC$3:$AC$52,$T74,Lineups!$AJ$3:$AJ$52))</f>
        <v/>
      </c>
      <c r="AA74" s="256" t="str">
        <f>IF(T74="","",SUM(X74:Z74))</f>
        <v/>
      </c>
      <c r="AC74" s="256" t="str">
        <f>IF(T74="","",SUM(V74,AA74))</f>
        <v/>
      </c>
      <c r="AF74" s="256" t="str">
        <f>IF($T74="","",SUMIF(Lineups!$AF$3:$AF$52,$T74,Lineups!$AJ$3:$AJ$52))</f>
        <v/>
      </c>
      <c r="AH74" s="256" t="str">
        <f>IF(T74="","",SUM(AC74,AF74))</f>
        <v/>
      </c>
    </row>
    <row r="76" spans="1:35">
      <c r="A76" s="1496" t="s">
        <v>287</v>
      </c>
      <c r="B76" s="1496"/>
      <c r="C76" s="1496"/>
      <c r="D76" s="264"/>
      <c r="E76" s="264"/>
      <c r="F76" s="264"/>
      <c r="G76" s="264"/>
      <c r="H76" s="264"/>
      <c r="I76" s="264"/>
      <c r="J76" s="264"/>
      <c r="K76" s="264"/>
      <c r="L76" s="264"/>
      <c r="M76" s="264"/>
      <c r="N76" s="264"/>
      <c r="O76" s="264"/>
      <c r="P76" s="264"/>
      <c r="Q76" s="264"/>
      <c r="S76" s="1496" t="s">
        <v>287</v>
      </c>
      <c r="T76" s="1496"/>
      <c r="U76" s="1496"/>
      <c r="V76" s="264"/>
      <c r="W76" s="264"/>
      <c r="X76" s="264"/>
      <c r="Y76" s="264"/>
      <c r="Z76" s="264"/>
      <c r="AA76" s="264"/>
      <c r="AB76" s="264"/>
      <c r="AC76" s="264"/>
      <c r="AD76" s="264"/>
      <c r="AE76" s="264"/>
      <c r="AF76" s="264"/>
      <c r="AG76" s="264"/>
      <c r="AH76" s="264"/>
      <c r="AI76" s="264"/>
    </row>
    <row r="77" spans="1:35">
      <c r="A77" s="102">
        <v>0</v>
      </c>
      <c r="B77" s="102" t="s">
        <v>237</v>
      </c>
      <c r="C77" s="102" t="s">
        <v>238</v>
      </c>
      <c r="D77" s="102" t="s">
        <v>3</v>
      </c>
      <c r="E77" s="108"/>
      <c r="F77" s="262" t="s">
        <v>118</v>
      </c>
      <c r="G77" s="262" t="s">
        <v>118</v>
      </c>
      <c r="H77" s="262" t="s">
        <v>118</v>
      </c>
      <c r="I77" s="102" t="s">
        <v>278</v>
      </c>
      <c r="J77" s="108"/>
      <c r="K77" s="102" t="s">
        <v>279</v>
      </c>
      <c r="L77" s="108"/>
      <c r="M77" s="263" t="s">
        <v>123</v>
      </c>
      <c r="N77" s="102" t="s">
        <v>2</v>
      </c>
      <c r="O77" s="108"/>
      <c r="P77" s="102" t="s">
        <v>225</v>
      </c>
      <c r="Q77" s="108"/>
      <c r="R77" s="108"/>
      <c r="S77" s="102">
        <v>0</v>
      </c>
      <c r="T77" s="102" t="s">
        <v>237</v>
      </c>
      <c r="U77" s="102" t="s">
        <v>238</v>
      </c>
      <c r="V77" s="102" t="s">
        <v>3</v>
      </c>
      <c r="W77" s="108"/>
      <c r="X77" s="262" t="s">
        <v>118</v>
      </c>
      <c r="Y77" s="262" t="s">
        <v>118</v>
      </c>
      <c r="Z77" s="262" t="s">
        <v>118</v>
      </c>
      <c r="AA77" s="102" t="s">
        <v>278</v>
      </c>
      <c r="AB77" s="108"/>
      <c r="AC77" s="102" t="s">
        <v>279</v>
      </c>
      <c r="AD77" s="108"/>
      <c r="AE77" s="263" t="s">
        <v>123</v>
      </c>
      <c r="AF77" s="102" t="s">
        <v>2</v>
      </c>
      <c r="AG77" s="108"/>
      <c r="AH77" s="102" t="s">
        <v>225</v>
      </c>
      <c r="AI77" s="108"/>
    </row>
    <row r="78" spans="1:35">
      <c r="A78" s="105">
        <f t="shared" ref="A78:A93" si="48">A77+1</f>
        <v>1</v>
      </c>
      <c r="B78" s="706" t="str">
        <f t="shared" ref="B78:C93" si="49">B9</f>
        <v>12</v>
      </c>
      <c r="C78" s="706" t="str">
        <f t="shared" si="49"/>
        <v>Juke'r Luker</v>
      </c>
      <c r="D78" s="59">
        <f>IF($B78="","",SUMIF(Lineups!$B$3:$B$52,$B78,Lineups!$AJ$3:$AJ$52))</f>
        <v>0</v>
      </c>
      <c r="F78" s="257">
        <f>IF($B78="","",SUMIF(Lineups!$E$3:$E$52,$B78,Lineups!$AJ$3:$AJ$52))</f>
        <v>0</v>
      </c>
      <c r="G78" s="257">
        <f>IF($B78="","",SUMIF(Lineups!$H$3:$H$52,$B78,Lineups!$AJ$3:$AJ$52))</f>
        <v>0</v>
      </c>
      <c r="H78" s="257">
        <f>IF($B78="","",SUMIF(Lineups!$K$3:$K$52,$B78,Lineups!$AJ$3:$AJ$52))</f>
        <v>0</v>
      </c>
      <c r="I78" s="59">
        <f>IF(B78="","",SUM(F78:H78))</f>
        <v>0</v>
      </c>
      <c r="K78" s="59">
        <f>IF(B78="","",SUM(D78,I78))</f>
        <v>0</v>
      </c>
      <c r="N78" s="59">
        <f>IF($B78="","",SUMIF(Lineups!$N$3:$N$52,$B78,Lineups!$AJ$3:$AJ$52))</f>
        <v>0</v>
      </c>
      <c r="P78" s="59">
        <f>IF(B78="","",SUM(K78,N78))</f>
        <v>0</v>
      </c>
      <c r="S78" s="105">
        <f t="shared" ref="S78:S93" si="50">S77+1</f>
        <v>1</v>
      </c>
      <c r="T78" s="706" t="str">
        <f t="shared" ref="T78:U93" si="51">T9</f>
        <v>11</v>
      </c>
      <c r="U78" s="706" t="str">
        <f t="shared" si="51"/>
        <v>Lacy Thunder Ware</v>
      </c>
      <c r="V78" s="59">
        <f>IF($T78="","",SUMIF(Lineups!$T$3:$T$52,$T78,Lineups!$R$3:$R$52))</f>
        <v>0</v>
      </c>
      <c r="X78" s="257">
        <f ca="1">IF($T78="","",SUMIF(Lineups!$W$3:$W$52,$T78,Lineups!$R$3:$R$52))</f>
        <v>116</v>
      </c>
      <c r="Y78" s="257">
        <f>IF($T78="","",SUMIF(Lineups!$Z$3:$Z$52,$T78,Lineups!$R$3:$R$52))</f>
        <v>0</v>
      </c>
      <c r="Z78" s="257">
        <f>IF($T78="","",SUMIF(Lineups!$AC$3:$AC$52,$T78,Lineups!$R$3:$R$52))</f>
        <v>0</v>
      </c>
      <c r="AA78" s="59">
        <f ca="1">IF(T78="","",SUM(X78:Z78))</f>
        <v>116</v>
      </c>
      <c r="AC78" s="59">
        <f ca="1">IF(T78="","",SUM(V78,AA78))</f>
        <v>116</v>
      </c>
      <c r="AF78" s="59">
        <f ca="1">IF($T78="","",SUMIF(Lineups!$AF$3:$AF$52,$T78,Lineups!$R$3:$R$52))</f>
        <v>14</v>
      </c>
      <c r="AH78" s="59">
        <f ca="1">IF(T78="","",SUM(AC78,AF78))</f>
        <v>130</v>
      </c>
    </row>
    <row r="79" spans="1:35">
      <c r="A79" s="109">
        <f t="shared" si="48"/>
        <v>2</v>
      </c>
      <c r="B79" s="707" t="str">
        <f t="shared" si="49"/>
        <v>17</v>
      </c>
      <c r="C79" s="707" t="str">
        <f t="shared" si="49"/>
        <v>Susan B Bruisin</v>
      </c>
      <c r="D79" s="256">
        <f>IF($B79="","",SUMIF(Lineups!$B$3:$B$52,$B79,Lineups!$AJ$3:$AJ$52))</f>
        <v>0</v>
      </c>
      <c r="F79" s="257">
        <f>IF($B79="","",SUMIF(Lineups!$E$3:$E$52,$B79,Lineups!$AJ$3:$AJ$52))</f>
        <v>0</v>
      </c>
      <c r="G79" s="257">
        <f>IF($B79="","",SUMIF(Lineups!$H$3:$H$52,$B79,Lineups!$AJ$3:$AJ$52))</f>
        <v>0</v>
      </c>
      <c r="H79" s="257">
        <f ca="1">IF($B79="","",SUMIF(Lineups!$K$3:$K$52,$B79,Lineups!$AJ$3:$AJ$52))</f>
        <v>43</v>
      </c>
      <c r="I79" s="256">
        <f t="shared" ref="I79:I93" ca="1" si="52">IF(B79="","",SUM(F79:H79))</f>
        <v>43</v>
      </c>
      <c r="K79" s="256">
        <f t="shared" ref="K79:K93" ca="1" si="53">IF(B79="","",SUM(D79,I79))</f>
        <v>43</v>
      </c>
      <c r="N79" s="256">
        <f>IF($B79="","",SUMIF(Lineups!$N$3:$N$52,$B79,Lineups!$AJ$3:$AJ$52))</f>
        <v>0</v>
      </c>
      <c r="P79" s="256">
        <f t="shared" ref="P79:P93" ca="1" si="54">IF(B79="","",SUM(K79,N79))</f>
        <v>43</v>
      </c>
      <c r="S79" s="109">
        <f t="shared" si="50"/>
        <v>2</v>
      </c>
      <c r="T79" s="707" t="str">
        <f t="shared" si="51"/>
        <v>13</v>
      </c>
      <c r="U79" s="707" t="str">
        <f t="shared" si="51"/>
        <v>Unruly Red</v>
      </c>
      <c r="V79" s="256">
        <f>IF($T79="","",SUMIF(Lineups!$T$3:$T$52,$T79,Lineups!$R$3:$R$52))</f>
        <v>0</v>
      </c>
      <c r="X79" s="257">
        <f>IF($T79="","",SUMIF(Lineups!$W$3:$W$52,$T79,Lineups!$R$3:$R$52))</f>
        <v>0</v>
      </c>
      <c r="Y79" s="257">
        <f ca="1">IF($T79="","",SUMIF(Lineups!$Z$3:$Z$52,$T79,Lineups!$R$3:$R$52))</f>
        <v>44</v>
      </c>
      <c r="Z79" s="257">
        <f ca="1">IF($T79="","",SUMIF(Lineups!$AC$3:$AC$52,$T79,Lineups!$R$3:$R$52))</f>
        <v>16</v>
      </c>
      <c r="AA79" s="256">
        <f t="shared" ref="AA79:AA93" ca="1" si="55">IF(T79="","",SUM(X79:Z79))</f>
        <v>60</v>
      </c>
      <c r="AC79" s="256">
        <f t="shared" ref="AC79:AC93" ca="1" si="56">IF(T79="","",SUM(V79,AA79))</f>
        <v>60</v>
      </c>
      <c r="AF79" s="256">
        <f ca="1">IF($T79="","",SUMIF(Lineups!$AF$3:$AF$52,$T79,Lineups!$R$3:$R$52))</f>
        <v>42</v>
      </c>
      <c r="AH79" s="256">
        <f t="shared" ref="AH79:AH93" ca="1" si="57">IF(T79="","",SUM(AC79,AF79))</f>
        <v>102</v>
      </c>
    </row>
    <row r="80" spans="1:35">
      <c r="A80" s="105">
        <f t="shared" si="48"/>
        <v>3</v>
      </c>
      <c r="B80" s="706" t="str">
        <f t="shared" si="49"/>
        <v>1949</v>
      </c>
      <c r="C80" s="706" t="str">
        <f t="shared" si="49"/>
        <v>Geneva Conviction</v>
      </c>
      <c r="D80" s="59">
        <f>IF($B80="","",SUMIF(Lineups!$B$3:$B$52,$B80,Lineups!$AJ$3:$AJ$52))</f>
        <v>0</v>
      </c>
      <c r="F80" s="257">
        <f>IF($B80="","",SUMIF(Lineups!$E$3:$E$52,$B80,Lineups!$AJ$3:$AJ$52))</f>
        <v>0</v>
      </c>
      <c r="G80" s="257">
        <f>IF($B80="","",SUMIF(Lineups!$H$3:$H$52,$B80,Lineups!$AJ$3:$AJ$52))</f>
        <v>0</v>
      </c>
      <c r="H80" s="257">
        <f>IF($B80="","",SUMIF(Lineups!$K$3:$K$52,$B80,Lineups!$AJ$3:$AJ$52))</f>
        <v>0</v>
      </c>
      <c r="I80" s="59">
        <f t="shared" si="52"/>
        <v>0</v>
      </c>
      <c r="K80" s="59">
        <f t="shared" si="53"/>
        <v>0</v>
      </c>
      <c r="N80" s="59">
        <f>IF($B80="","",SUMIF(Lineups!$N$3:$N$52,$B80,Lineups!$AJ$3:$AJ$52))</f>
        <v>0</v>
      </c>
      <c r="P80" s="59">
        <f t="shared" si="54"/>
        <v>0</v>
      </c>
      <c r="S80" s="105">
        <f t="shared" si="50"/>
        <v>3</v>
      </c>
      <c r="T80" s="706" t="str">
        <f t="shared" si="51"/>
        <v>138</v>
      </c>
      <c r="U80" s="706" t="str">
        <f t="shared" si="51"/>
        <v>Ivanya Skulz</v>
      </c>
      <c r="V80" s="59">
        <f ca="1">IF($T80="","",SUMIF(Lineups!$T$3:$T$52,$T80,Lineups!$R$3:$R$52))</f>
        <v>16</v>
      </c>
      <c r="X80" s="257">
        <f ca="1">IF($T80="","",SUMIF(Lineups!$W$3:$W$52,$T80,Lineups!$R$3:$R$52))</f>
        <v>10</v>
      </c>
      <c r="Y80" s="257">
        <f ca="1">IF($T80="","",SUMIF(Lineups!$Z$3:$Z$52,$T80,Lineups!$R$3:$R$52))</f>
        <v>10</v>
      </c>
      <c r="Z80" s="257">
        <f ca="1">IF($T80="","",SUMIF(Lineups!$AC$3:$AC$52,$T80,Lineups!$R$3:$R$52))</f>
        <v>42</v>
      </c>
      <c r="AA80" s="59">
        <f t="shared" ca="1" si="55"/>
        <v>62</v>
      </c>
      <c r="AC80" s="59">
        <f t="shared" ca="1" si="56"/>
        <v>78</v>
      </c>
      <c r="AF80" s="59">
        <f ca="1">IF($T80="","",SUMIF(Lineups!$AF$3:$AF$52,$T80,Lineups!$R$3:$R$52))</f>
        <v>27</v>
      </c>
      <c r="AH80" s="59">
        <f t="shared" ca="1" si="57"/>
        <v>105</v>
      </c>
    </row>
    <row r="81" spans="1:34">
      <c r="A81" s="109">
        <f t="shared" si="48"/>
        <v>4</v>
      </c>
      <c r="B81" s="707" t="str">
        <f t="shared" si="49"/>
        <v>23</v>
      </c>
      <c r="C81" s="707" t="str">
        <f t="shared" si="49"/>
        <v>Mary Marvel</v>
      </c>
      <c r="D81" s="256">
        <f>IF($B81="","",SUMIF(Lineups!$B$3:$B$52,$B81,Lineups!$AJ$3:$AJ$52))</f>
        <v>0</v>
      </c>
      <c r="F81" s="257">
        <f>IF($B81="","",SUMIF(Lineups!$E$3:$E$52,$B81,Lineups!$AJ$3:$AJ$52))</f>
        <v>0</v>
      </c>
      <c r="G81" s="257">
        <f>IF($B81="","",SUMIF(Lineups!$H$3:$H$52,$B81,Lineups!$AJ$3:$AJ$52))</f>
        <v>0</v>
      </c>
      <c r="H81" s="257">
        <f>IF($B81="","",SUMIF(Lineups!$K$3:$K$52,$B81,Lineups!$AJ$3:$AJ$52))</f>
        <v>0</v>
      </c>
      <c r="I81" s="256">
        <f t="shared" si="52"/>
        <v>0</v>
      </c>
      <c r="K81" s="256">
        <f t="shared" si="53"/>
        <v>0</v>
      </c>
      <c r="N81" s="256">
        <f>IF($B81="","",SUMIF(Lineups!$N$3:$N$52,$B81,Lineups!$AJ$3:$AJ$52))</f>
        <v>0</v>
      </c>
      <c r="P81" s="256">
        <f t="shared" si="54"/>
        <v>0</v>
      </c>
      <c r="S81" s="109">
        <f t="shared" si="50"/>
        <v>4</v>
      </c>
      <c r="T81" s="707" t="str">
        <f t="shared" si="51"/>
        <v>1977</v>
      </c>
      <c r="U81" s="707" t="str">
        <f t="shared" si="51"/>
        <v>Lushiss Stompson</v>
      </c>
      <c r="V81" s="256">
        <f ca="1">IF($T81="","",SUMIF(Lineups!$T$3:$T$52,$T81,Lineups!$R$3:$R$52))</f>
        <v>47</v>
      </c>
      <c r="X81" s="257">
        <f>IF($T81="","",SUMIF(Lineups!$W$3:$W$52,$T81,Lineups!$R$3:$R$52))</f>
        <v>0</v>
      </c>
      <c r="Y81" s="257">
        <f>IF($T81="","",SUMIF(Lineups!$Z$3:$Z$52,$T81,Lineups!$R$3:$R$52))</f>
        <v>0</v>
      </c>
      <c r="Z81" s="257">
        <f>IF($T81="","",SUMIF(Lineups!$AC$3:$AC$52,$T81,Lineups!$R$3:$R$52))</f>
        <v>0</v>
      </c>
      <c r="AA81" s="256">
        <f t="shared" si="55"/>
        <v>0</v>
      </c>
      <c r="AC81" s="256">
        <f t="shared" ca="1" si="56"/>
        <v>47</v>
      </c>
      <c r="AF81" s="256">
        <f>IF($T81="","",SUMIF(Lineups!$AF$3:$AF$52,$T81,Lineups!$R$3:$R$52))</f>
        <v>0</v>
      </c>
      <c r="AH81" s="256">
        <f t="shared" ca="1" si="57"/>
        <v>47</v>
      </c>
    </row>
    <row r="82" spans="1:34">
      <c r="A82" s="105">
        <f t="shared" si="48"/>
        <v>5</v>
      </c>
      <c r="B82" s="706" t="str">
        <f t="shared" si="49"/>
        <v>256</v>
      </c>
      <c r="C82" s="706" t="str">
        <f t="shared" si="49"/>
        <v>Afternoon D-Lightning</v>
      </c>
      <c r="D82" s="59">
        <f>IF($B82="","",SUMIF(Lineups!$B$3:$B$52,$B82,Lineups!$AJ$3:$AJ$52))</f>
        <v>0</v>
      </c>
      <c r="F82" s="257">
        <f>IF($B82="","",SUMIF(Lineups!$E$3:$E$52,$B82,Lineups!$AJ$3:$AJ$52))</f>
        <v>0</v>
      </c>
      <c r="G82" s="257">
        <f>IF($B82="","",SUMIF(Lineups!$H$3:$H$52,$B82,Lineups!$AJ$3:$AJ$52))</f>
        <v>0</v>
      </c>
      <c r="H82" s="257">
        <f>IF($B82="","",SUMIF(Lineups!$K$3:$K$52,$B82,Lineups!$AJ$3:$AJ$52))</f>
        <v>0</v>
      </c>
      <c r="I82" s="59">
        <f t="shared" si="52"/>
        <v>0</v>
      </c>
      <c r="K82" s="59">
        <f t="shared" si="53"/>
        <v>0</v>
      </c>
      <c r="N82" s="59">
        <f>IF($B82="","",SUMIF(Lineups!$N$3:$N$52,$B82,Lineups!$AJ$3:$AJ$52))</f>
        <v>0</v>
      </c>
      <c r="P82" s="59">
        <f t="shared" si="54"/>
        <v>0</v>
      </c>
      <c r="S82" s="105">
        <f t="shared" si="50"/>
        <v>5</v>
      </c>
      <c r="T82" s="706" t="str">
        <f t="shared" si="51"/>
        <v>2</v>
      </c>
      <c r="U82" s="706" t="str">
        <f t="shared" si="51"/>
        <v>Honey Sickley</v>
      </c>
      <c r="V82" s="59">
        <f>IF($T82="","",SUMIF(Lineups!$T$3:$T$52,$T82,Lineups!$R$3:$R$52))</f>
        <v>0</v>
      </c>
      <c r="X82" s="257">
        <f ca="1">IF($T82="","",SUMIF(Lineups!$W$3:$W$52,$T82,Lineups!$R$3:$R$52))</f>
        <v>6</v>
      </c>
      <c r="Y82" s="257">
        <f ca="1">IF($T82="","",SUMIF(Lineups!$Z$3:$Z$52,$T82,Lineups!$R$3:$R$52))</f>
        <v>1</v>
      </c>
      <c r="Z82" s="257">
        <f ca="1">IF($T82="","",SUMIF(Lineups!$AC$3:$AC$52,$T82,Lineups!$R$3:$R$52))</f>
        <v>4</v>
      </c>
      <c r="AA82" s="59">
        <f t="shared" ca="1" si="55"/>
        <v>11</v>
      </c>
      <c r="AC82" s="59">
        <f t="shared" ca="1" si="56"/>
        <v>11</v>
      </c>
      <c r="AF82" s="59">
        <f>IF($T82="","",SUMIF(Lineups!$AF$3:$AF$52,$T82,Lineups!$R$3:$R$52))</f>
        <v>0</v>
      </c>
      <c r="AH82" s="59">
        <f t="shared" ca="1" si="57"/>
        <v>11</v>
      </c>
    </row>
    <row r="83" spans="1:34">
      <c r="A83" s="109">
        <f t="shared" si="48"/>
        <v>6</v>
      </c>
      <c r="B83" s="707" t="str">
        <f t="shared" si="49"/>
        <v>303</v>
      </c>
      <c r="C83" s="707" t="str">
        <f t="shared" si="49"/>
        <v>JaneSaw Massacre</v>
      </c>
      <c r="D83" s="256">
        <f>IF($B83="","",SUMIF(Lineups!$B$3:$B$52,$B83,Lineups!$AJ$3:$AJ$52))</f>
        <v>0</v>
      </c>
      <c r="F83" s="257">
        <f>IF($B83="","",SUMIF(Lineups!$E$3:$E$52,$B83,Lineups!$AJ$3:$AJ$52))</f>
        <v>0</v>
      </c>
      <c r="G83" s="257">
        <f>IF($B83="","",SUMIF(Lineups!$H$3:$H$52,$B83,Lineups!$AJ$3:$AJ$52))</f>
        <v>0</v>
      </c>
      <c r="H83" s="257">
        <f>IF($B83="","",SUMIF(Lineups!$K$3:$K$52,$B83,Lineups!$AJ$3:$AJ$52))</f>
        <v>0</v>
      </c>
      <c r="I83" s="256">
        <f t="shared" si="52"/>
        <v>0</v>
      </c>
      <c r="K83" s="256">
        <f t="shared" si="53"/>
        <v>0</v>
      </c>
      <c r="N83" s="256">
        <f ca="1">IF($B83="","",SUMIF(Lineups!$N$3:$N$52,$B83,Lineups!$AJ$3:$AJ$52))</f>
        <v>7</v>
      </c>
      <c r="P83" s="256">
        <f t="shared" ca="1" si="54"/>
        <v>7</v>
      </c>
      <c r="S83" s="109">
        <f t="shared" si="50"/>
        <v>6</v>
      </c>
      <c r="T83" s="707" t="str">
        <f t="shared" si="51"/>
        <v>21</v>
      </c>
      <c r="U83" s="707" t="str">
        <f t="shared" si="51"/>
        <v>Corona SlamHer</v>
      </c>
      <c r="V83" s="256">
        <f>IF($T83="","",SUMIF(Lineups!$T$3:$T$52,$T83,Lineups!$R$3:$R$52))</f>
        <v>0</v>
      </c>
      <c r="X83" s="257">
        <f>IF($T83="","",SUMIF(Lineups!$W$3:$W$52,$T83,Lineups!$R$3:$R$52))</f>
        <v>0</v>
      </c>
      <c r="Y83" s="257">
        <f ca="1">IF($T83="","",SUMIF(Lineups!$Z$3:$Z$52,$T83,Lineups!$R$3:$R$52))</f>
        <v>57</v>
      </c>
      <c r="Z83" s="257">
        <f ca="1">IF($T83="","",SUMIF(Lineups!$AC$3:$AC$52,$T83,Lineups!$R$3:$R$52))</f>
        <v>34</v>
      </c>
      <c r="AA83" s="256">
        <f t="shared" ca="1" si="55"/>
        <v>91</v>
      </c>
      <c r="AC83" s="256">
        <f t="shared" ca="1" si="56"/>
        <v>91</v>
      </c>
      <c r="AF83" s="256">
        <f ca="1">IF($T83="","",SUMIF(Lineups!$AF$3:$AF$52,$T83,Lineups!$R$3:$R$52))</f>
        <v>10</v>
      </c>
      <c r="AH83" s="256">
        <f t="shared" ca="1" si="57"/>
        <v>101</v>
      </c>
    </row>
    <row r="84" spans="1:34">
      <c r="A84" s="105">
        <f t="shared" si="48"/>
        <v>7</v>
      </c>
      <c r="B84" s="706" t="str">
        <f t="shared" si="49"/>
        <v>362</v>
      </c>
      <c r="C84" s="706" t="str">
        <f t="shared" si="49"/>
        <v>Dairy Heir</v>
      </c>
      <c r="D84" s="59">
        <f>IF($B84="","",SUMIF(Lineups!$B$3:$B$52,$B84,Lineups!$AJ$3:$AJ$52))</f>
        <v>0</v>
      </c>
      <c r="F84" s="257">
        <f>IF($B84="","",SUMIF(Lineups!$E$3:$E$52,$B84,Lineups!$AJ$3:$AJ$52))</f>
        <v>0</v>
      </c>
      <c r="G84" s="257">
        <f>IF($B84="","",SUMIF(Lineups!$H$3:$H$52,$B84,Lineups!$AJ$3:$AJ$52))</f>
        <v>0</v>
      </c>
      <c r="H84" s="257">
        <f>IF($B84="","",SUMIF(Lineups!$K$3:$K$52,$B84,Lineups!$AJ$3:$AJ$52))</f>
        <v>0</v>
      </c>
      <c r="I84" s="59">
        <f t="shared" si="52"/>
        <v>0</v>
      </c>
      <c r="K84" s="59">
        <f t="shared" si="53"/>
        <v>0</v>
      </c>
      <c r="N84" s="59">
        <f>IF($B84="","",SUMIF(Lineups!$N$3:$N$52,$B84,Lineups!$AJ$3:$AJ$52))</f>
        <v>0</v>
      </c>
      <c r="P84" s="59">
        <f t="shared" si="54"/>
        <v>0</v>
      </c>
      <c r="S84" s="105">
        <f t="shared" si="50"/>
        <v>7</v>
      </c>
      <c r="T84" s="706" t="str">
        <f t="shared" si="51"/>
        <v>25</v>
      </c>
      <c r="U84" s="706" t="str">
        <f t="shared" si="51"/>
        <v>Golden Delicious</v>
      </c>
      <c r="V84" s="59">
        <f ca="1">IF($T84="","",SUMIF(Lineups!$T$3:$T$52,$T84,Lineups!$R$3:$R$52))</f>
        <v>30</v>
      </c>
      <c r="X84" s="257">
        <f>IF($T84="","",SUMIF(Lineups!$W$3:$W$52,$T84,Lineups!$R$3:$R$52))</f>
        <v>0</v>
      </c>
      <c r="Y84" s="257">
        <f>IF($T84="","",SUMIF(Lineups!$Z$3:$Z$52,$T84,Lineups!$R$3:$R$52))</f>
        <v>0</v>
      </c>
      <c r="Z84" s="257">
        <f ca="1">IF($T84="","",SUMIF(Lineups!$AC$3:$AC$52,$T84,Lineups!$R$3:$R$52))</f>
        <v>20</v>
      </c>
      <c r="AA84" s="59">
        <f t="shared" ca="1" si="55"/>
        <v>20</v>
      </c>
      <c r="AC84" s="59">
        <f t="shared" ca="1" si="56"/>
        <v>50</v>
      </c>
      <c r="AF84" s="59">
        <f ca="1">IF($T84="","",SUMIF(Lineups!$AF$3:$AF$52,$T84,Lineups!$R$3:$R$52))</f>
        <v>0</v>
      </c>
      <c r="AH84" s="59">
        <f t="shared" ca="1" si="57"/>
        <v>50</v>
      </c>
    </row>
    <row r="85" spans="1:34">
      <c r="A85" s="109">
        <f t="shared" si="48"/>
        <v>8</v>
      </c>
      <c r="B85" s="707" t="str">
        <f t="shared" si="49"/>
        <v>4CE</v>
      </c>
      <c r="C85" s="707" t="str">
        <f t="shared" si="49"/>
        <v>The Force</v>
      </c>
      <c r="D85" s="256">
        <f>IF($B85="","",SUMIF(Lineups!$B$3:$B$52,$B85,Lineups!$AJ$3:$AJ$52))</f>
        <v>0</v>
      </c>
      <c r="F85" s="257">
        <f>IF($B85="","",SUMIF(Lineups!$E$3:$E$52,$B85,Lineups!$AJ$3:$AJ$52))</f>
        <v>0</v>
      </c>
      <c r="G85" s="257">
        <f>IF($B85="","",SUMIF(Lineups!$H$3:$H$52,$B85,Lineups!$AJ$3:$AJ$52))</f>
        <v>0</v>
      </c>
      <c r="H85" s="257">
        <f>IF($B85="","",SUMIF(Lineups!$K$3:$K$52,$B85,Lineups!$AJ$3:$AJ$52))</f>
        <v>0</v>
      </c>
      <c r="I85" s="256">
        <f t="shared" si="52"/>
        <v>0</v>
      </c>
      <c r="K85" s="256">
        <f t="shared" si="53"/>
        <v>0</v>
      </c>
      <c r="N85" s="256">
        <f ca="1">IF($B85="","",SUMIF(Lineups!$N$3:$N$52,$B85,Lineups!$AJ$3:$AJ$52))</f>
        <v>16</v>
      </c>
      <c r="P85" s="256">
        <f t="shared" ca="1" si="54"/>
        <v>16</v>
      </c>
      <c r="S85" s="109">
        <f t="shared" si="50"/>
        <v>8</v>
      </c>
      <c r="T85" s="707" t="str">
        <f t="shared" si="51"/>
        <v>333</v>
      </c>
      <c r="U85" s="707" t="str">
        <f t="shared" si="51"/>
        <v>Trinity Tyrant</v>
      </c>
      <c r="V85" s="256">
        <f>IF($T85="","",SUMIF(Lineups!$T$3:$T$52,$T85,Lineups!$R$3:$R$52))</f>
        <v>0</v>
      </c>
      <c r="X85" s="257">
        <f>IF($T85="","",SUMIF(Lineups!$W$3:$W$52,$T85,Lineups!$R$3:$R$52))</f>
        <v>0</v>
      </c>
      <c r="Y85" s="257">
        <f>IF($T85="","",SUMIF(Lineups!$Z$3:$Z$52,$T85,Lineups!$R$3:$R$52))</f>
        <v>0</v>
      </c>
      <c r="Z85" s="257">
        <f>IF($T85="","",SUMIF(Lineups!$AC$3:$AC$52,$T85,Lineups!$R$3:$R$52))</f>
        <v>0</v>
      </c>
      <c r="AA85" s="256">
        <f t="shared" si="55"/>
        <v>0</v>
      </c>
      <c r="AC85" s="256">
        <f t="shared" si="56"/>
        <v>0</v>
      </c>
      <c r="AF85" s="256">
        <f>IF($T85="","",SUMIF(Lineups!$AF$3:$AF$52,$T85,Lineups!$R$3:$R$52))</f>
        <v>0</v>
      </c>
      <c r="AH85" s="256">
        <f t="shared" si="57"/>
        <v>0</v>
      </c>
    </row>
    <row r="86" spans="1:34">
      <c r="A86" s="105">
        <f t="shared" si="48"/>
        <v>9</v>
      </c>
      <c r="B86" s="706" t="str">
        <f t="shared" si="49"/>
        <v>4N6</v>
      </c>
      <c r="C86" s="706" t="str">
        <f t="shared" si="49"/>
        <v>Bone Eata</v>
      </c>
      <c r="D86" s="59">
        <f>IF($B86="","",SUMIF(Lineups!$B$3:$B$52,$B86,Lineups!$AJ$3:$AJ$52))</f>
        <v>0</v>
      </c>
      <c r="F86" s="257">
        <f>IF($B86="","",SUMIF(Lineups!$E$3:$E$52,$B86,Lineups!$AJ$3:$AJ$52))</f>
        <v>0</v>
      </c>
      <c r="G86" s="257">
        <f>IF($B86="","",SUMIF(Lineups!$H$3:$H$52,$B86,Lineups!$AJ$3:$AJ$52))</f>
        <v>0</v>
      </c>
      <c r="H86" s="257">
        <f ca="1">IF($B86="","",SUMIF(Lineups!$K$3:$K$52,$B86,Lineups!$AJ$3:$AJ$52))</f>
        <v>0</v>
      </c>
      <c r="I86" s="59">
        <f t="shared" ca="1" si="52"/>
        <v>0</v>
      </c>
      <c r="K86" s="59">
        <f t="shared" ca="1" si="53"/>
        <v>0</v>
      </c>
      <c r="N86" s="59">
        <f>IF($B86="","",SUMIF(Lineups!$N$3:$N$52,$B86,Lineups!$AJ$3:$AJ$52))</f>
        <v>0</v>
      </c>
      <c r="P86" s="59">
        <f t="shared" ca="1" si="54"/>
        <v>0</v>
      </c>
      <c r="S86" s="105">
        <f t="shared" si="50"/>
        <v>9</v>
      </c>
      <c r="T86" s="706" t="str">
        <f t="shared" si="51"/>
        <v>5</v>
      </c>
      <c r="U86" s="706" t="str">
        <f t="shared" si="51"/>
        <v>Sinnamon Splice</v>
      </c>
      <c r="V86" s="59">
        <f>IF($T86="","",SUMIF(Lineups!$T$3:$T$52,$T86,Lineups!$R$3:$R$52))</f>
        <v>0</v>
      </c>
      <c r="X86" s="257">
        <f ca="1">IF($T86="","",SUMIF(Lineups!$W$3:$W$52,$T86,Lineups!$R$3:$R$52))</f>
        <v>0</v>
      </c>
      <c r="Y86" s="257">
        <f ca="1">IF($T86="","",SUMIF(Lineups!$Z$3:$Z$52,$T86,Lineups!$R$3:$R$52))</f>
        <v>22</v>
      </c>
      <c r="Z86" s="257">
        <f>IF($T86="","",SUMIF(Lineups!$AC$3:$AC$52,$T86,Lineups!$R$3:$R$52))</f>
        <v>0</v>
      </c>
      <c r="AA86" s="59">
        <f t="shared" ca="1" si="55"/>
        <v>22</v>
      </c>
      <c r="AC86" s="59">
        <f t="shared" ca="1" si="56"/>
        <v>22</v>
      </c>
      <c r="AF86" s="59">
        <f>IF($T86="","",SUMIF(Lineups!$AF$3:$AF$52,$T86,Lineups!$R$3:$R$52))</f>
        <v>0</v>
      </c>
      <c r="AH86" s="59">
        <f t="shared" ca="1" si="57"/>
        <v>22</v>
      </c>
    </row>
    <row r="87" spans="1:34">
      <c r="A87" s="109">
        <f t="shared" si="48"/>
        <v>10</v>
      </c>
      <c r="B87" s="707" t="str">
        <f t="shared" si="49"/>
        <v>55</v>
      </c>
      <c r="C87" s="707" t="str">
        <f t="shared" si="49"/>
        <v>Stardust Dunes</v>
      </c>
      <c r="D87" s="256">
        <f>IF($B87="","",SUMIF(Lineups!$B$3:$B$52,$B87,Lineups!$AJ$3:$AJ$52))</f>
        <v>0</v>
      </c>
      <c r="F87" s="257">
        <f ca="1">IF($B87="","",SUMIF(Lineups!$E$3:$E$52,$B87,Lineups!$AJ$3:$AJ$52))</f>
        <v>7</v>
      </c>
      <c r="G87" s="257">
        <f ca="1">IF($B87="","",SUMIF(Lineups!$H$3:$H$52,$B87,Lineups!$AJ$3:$AJ$52))</f>
        <v>30</v>
      </c>
      <c r="H87" s="257">
        <f>IF($B87="","",SUMIF(Lineups!$K$3:$K$52,$B87,Lineups!$AJ$3:$AJ$52))</f>
        <v>0</v>
      </c>
      <c r="I87" s="256">
        <f t="shared" ca="1" si="52"/>
        <v>37</v>
      </c>
      <c r="K87" s="256">
        <f t="shared" ca="1" si="53"/>
        <v>37</v>
      </c>
      <c r="N87" s="256">
        <f>IF($B87="","",SUMIF(Lineups!$N$3:$N$52,$B87,Lineups!$AJ$3:$AJ$52))</f>
        <v>0</v>
      </c>
      <c r="P87" s="256">
        <f t="shared" ca="1" si="54"/>
        <v>37</v>
      </c>
      <c r="S87" s="109">
        <f t="shared" si="50"/>
        <v>10</v>
      </c>
      <c r="T87" s="707" t="str">
        <f t="shared" si="51"/>
        <v>5X5</v>
      </c>
      <c r="U87" s="707" t="str">
        <f t="shared" si="51"/>
        <v>Pin Ball</v>
      </c>
      <c r="V87" s="256">
        <f ca="1">IF($T87="","",SUMIF(Lineups!$T$3:$T$52,$T87,Lineups!$R$3:$R$52))</f>
        <v>52</v>
      </c>
      <c r="X87" s="257">
        <f ca="1">IF($T87="","",SUMIF(Lineups!$W$3:$W$52,$T87,Lineups!$R$3:$R$52))</f>
        <v>23</v>
      </c>
      <c r="Y87" s="257">
        <f>IF($T87="","",SUMIF(Lineups!$Z$3:$Z$52,$T87,Lineups!$R$3:$R$52))</f>
        <v>0</v>
      </c>
      <c r="Z87" s="257">
        <f>IF($T87="","",SUMIF(Lineups!$AC$3:$AC$52,$T87,Lineups!$R$3:$R$52))</f>
        <v>0</v>
      </c>
      <c r="AA87" s="256">
        <f t="shared" ca="1" si="55"/>
        <v>23</v>
      </c>
      <c r="AC87" s="256">
        <f t="shared" ca="1" si="56"/>
        <v>75</v>
      </c>
      <c r="AF87" s="256">
        <f ca="1">IF($T87="","",SUMIF(Lineups!$AF$3:$AF$52,$T87,Lineups!$R$3:$R$52))</f>
        <v>16</v>
      </c>
      <c r="AH87" s="256">
        <f t="shared" ca="1" si="57"/>
        <v>91</v>
      </c>
    </row>
    <row r="88" spans="1:34">
      <c r="A88" s="105">
        <f t="shared" si="48"/>
        <v>11</v>
      </c>
      <c r="B88" s="706" t="str">
        <f t="shared" si="49"/>
        <v>64</v>
      </c>
      <c r="C88" s="706" t="str">
        <f t="shared" si="49"/>
        <v>Pretty Penny</v>
      </c>
      <c r="D88" s="59">
        <f>IF($B88="","",SUMIF(Lineups!$B$3:$B$52,$B88,Lineups!$AJ$3:$AJ$52))</f>
        <v>0</v>
      </c>
      <c r="F88" s="257">
        <f>IF($B88="","",SUMIF(Lineups!$E$3:$E$52,$B88,Lineups!$AJ$3:$AJ$52))</f>
        <v>0</v>
      </c>
      <c r="G88" s="257">
        <f>IF($B88="","",SUMIF(Lineups!$H$3:$H$52,$B88,Lineups!$AJ$3:$AJ$52))</f>
        <v>0</v>
      </c>
      <c r="H88" s="257">
        <f>IF($B88="","",SUMIF(Lineups!$K$3:$K$52,$B88,Lineups!$AJ$3:$AJ$52))</f>
        <v>0</v>
      </c>
      <c r="I88" s="59">
        <f t="shared" si="52"/>
        <v>0</v>
      </c>
      <c r="K88" s="59">
        <f t="shared" si="53"/>
        <v>0</v>
      </c>
      <c r="N88" s="59">
        <f ca="1">IF($B88="","",SUMIF(Lineups!$N$3:$N$52,$B88,Lineups!$AJ$3:$AJ$52))</f>
        <v>20</v>
      </c>
      <c r="P88" s="59">
        <f t="shared" ca="1" si="54"/>
        <v>20</v>
      </c>
      <c r="S88" s="105">
        <f t="shared" si="50"/>
        <v>11</v>
      </c>
      <c r="T88" s="706" t="str">
        <f t="shared" si="51"/>
        <v>96</v>
      </c>
      <c r="U88" s="706" t="str">
        <f t="shared" si="51"/>
        <v>Dirty Ol Man</v>
      </c>
      <c r="V88" s="59">
        <f ca="1">IF($T88="","",SUMIF(Lineups!$T$3:$T$52,$T88,Lineups!$R$3:$R$52))</f>
        <v>2</v>
      </c>
      <c r="X88" s="257">
        <f>IF($T88="","",SUMIF(Lineups!$W$3:$W$52,$T88,Lineups!$R$3:$R$52))</f>
        <v>0</v>
      </c>
      <c r="Y88" s="257">
        <f ca="1">IF($T88="","",SUMIF(Lineups!$Z$3:$Z$52,$T88,Lineups!$R$3:$R$52))</f>
        <v>21</v>
      </c>
      <c r="Z88" s="257">
        <f ca="1">IF($T88="","",SUMIF(Lineups!$AC$3:$AC$52,$T88,Lineups!$R$3:$R$52))</f>
        <v>12</v>
      </c>
      <c r="AA88" s="59">
        <f t="shared" ca="1" si="55"/>
        <v>33</v>
      </c>
      <c r="AC88" s="59">
        <f t="shared" ca="1" si="56"/>
        <v>35</v>
      </c>
      <c r="AF88" s="59">
        <f ca="1">IF($T88="","",SUMIF(Lineups!$AF$3:$AF$52,$T88,Lineups!$R$3:$R$52))</f>
        <v>20</v>
      </c>
      <c r="AH88" s="59">
        <f t="shared" ca="1" si="57"/>
        <v>55</v>
      </c>
    </row>
    <row r="89" spans="1:34">
      <c r="A89" s="109">
        <f t="shared" si="48"/>
        <v>12</v>
      </c>
      <c r="B89" s="707" t="str">
        <f t="shared" si="49"/>
        <v>777</v>
      </c>
      <c r="C89" s="707" t="str">
        <f t="shared" si="49"/>
        <v>Bust'N Ace</v>
      </c>
      <c r="D89" s="256">
        <f>IF($B89="","",SUMIF(Lineups!$B$3:$B$52,$B89,Lineups!$AJ$3:$AJ$52))</f>
        <v>0</v>
      </c>
      <c r="F89" s="257">
        <f ca="1">IF($B89="","",SUMIF(Lineups!$E$3:$E$52,$B89,Lineups!$AJ$3:$AJ$52))</f>
        <v>29</v>
      </c>
      <c r="G89" s="257">
        <f ca="1">IF($B89="","",SUMIF(Lineups!$H$3:$H$52,$B89,Lineups!$AJ$3:$AJ$52))</f>
        <v>14</v>
      </c>
      <c r="H89" s="257">
        <f ca="1">IF($B89="","",SUMIF(Lineups!$K$3:$K$52,$B89,Lineups!$AJ$3:$AJ$52))</f>
        <v>5</v>
      </c>
      <c r="I89" s="256">
        <f t="shared" ca="1" si="52"/>
        <v>48</v>
      </c>
      <c r="K89" s="256">
        <f t="shared" ca="1" si="53"/>
        <v>48</v>
      </c>
      <c r="N89" s="256">
        <f>IF($B89="","",SUMIF(Lineups!$N$3:$N$52,$B89,Lineups!$AJ$3:$AJ$52))</f>
        <v>0</v>
      </c>
      <c r="P89" s="256">
        <f t="shared" ca="1" si="54"/>
        <v>48</v>
      </c>
      <c r="S89" s="109">
        <f t="shared" si="50"/>
        <v>12</v>
      </c>
      <c r="T89" s="707" t="str">
        <f t="shared" si="51"/>
        <v>A55</v>
      </c>
      <c r="U89" s="707" t="str">
        <f t="shared" si="51"/>
        <v>Cass Whoopin'</v>
      </c>
      <c r="V89" s="256">
        <f>IF($T89="","",SUMIF(Lineups!$T$3:$T$52,$T89,Lineups!$R$3:$R$52))</f>
        <v>0</v>
      </c>
      <c r="X89" s="257">
        <f>IF($T89="","",SUMIF(Lineups!$W$3:$W$52,$T89,Lineups!$R$3:$R$52))</f>
        <v>0</v>
      </c>
      <c r="Y89" s="257">
        <f>IF($T89="","",SUMIF(Lineups!$Z$3:$Z$52,$T89,Lineups!$R$3:$R$52))</f>
        <v>0</v>
      </c>
      <c r="Z89" s="257">
        <f>IF($T89="","",SUMIF(Lineups!$AC$3:$AC$52,$T89,Lineups!$R$3:$R$52))</f>
        <v>0</v>
      </c>
      <c r="AA89" s="256">
        <f t="shared" si="55"/>
        <v>0</v>
      </c>
      <c r="AC89" s="256">
        <f t="shared" si="56"/>
        <v>0</v>
      </c>
      <c r="AF89" s="256">
        <f>IF($T89="","",SUMIF(Lineups!$AF$3:$AF$52,$T89,Lineups!$R$3:$R$52))</f>
        <v>0</v>
      </c>
      <c r="AH89" s="256">
        <f t="shared" si="57"/>
        <v>0</v>
      </c>
    </row>
    <row r="90" spans="1:34">
      <c r="A90" s="105">
        <f t="shared" si="48"/>
        <v>13</v>
      </c>
      <c r="B90" s="706" t="str">
        <f t="shared" si="49"/>
        <v>88</v>
      </c>
      <c r="C90" s="706" t="str">
        <f t="shared" si="49"/>
        <v>Shabamm</v>
      </c>
      <c r="D90" s="59">
        <f>IF($B90="","",SUMIF(Lineups!$B$3:$B$52,$B90,Lineups!$AJ$3:$AJ$52))</f>
        <v>0</v>
      </c>
      <c r="F90" s="257">
        <f>IF($B90="","",SUMIF(Lineups!$E$3:$E$52,$B90,Lineups!$AJ$3:$AJ$52))</f>
        <v>0</v>
      </c>
      <c r="G90" s="257">
        <f>IF($B90="","",SUMIF(Lineups!$H$3:$H$52,$B90,Lineups!$AJ$3:$AJ$52))</f>
        <v>0</v>
      </c>
      <c r="H90" s="257">
        <f>IF($B90="","",SUMIF(Lineups!$K$3:$K$52,$B90,Lineups!$AJ$3:$AJ$52))</f>
        <v>0</v>
      </c>
      <c r="I90" s="59">
        <f t="shared" si="52"/>
        <v>0</v>
      </c>
      <c r="K90" s="59">
        <f t="shared" si="53"/>
        <v>0</v>
      </c>
      <c r="N90" s="59">
        <f ca="1">IF($B90="","",SUMIF(Lineups!$N$3:$N$52,$B90,Lineups!$AJ$3:$AJ$52))</f>
        <v>5</v>
      </c>
      <c r="P90" s="59">
        <f t="shared" ca="1" si="54"/>
        <v>5</v>
      </c>
      <c r="S90" s="105">
        <f t="shared" si="50"/>
        <v>13</v>
      </c>
      <c r="T90" s="706" t="str">
        <f t="shared" si="51"/>
        <v>H1</v>
      </c>
      <c r="U90" s="706" t="str">
        <f t="shared" si="51"/>
        <v>HydroJen</v>
      </c>
      <c r="V90" s="59">
        <f ca="1">IF($T90="","",SUMIF(Lineups!$T$3:$T$52,$T90,Lineups!$R$3:$R$52))</f>
        <v>8</v>
      </c>
      <c r="X90" s="257">
        <f>IF($T90="","",SUMIF(Lineups!$W$3:$W$52,$T90,Lineups!$R$3:$R$52))</f>
        <v>0</v>
      </c>
      <c r="Y90" s="257">
        <f>IF($T90="","",SUMIF(Lineups!$Z$3:$Z$52,$T90,Lineups!$R$3:$R$52))</f>
        <v>0</v>
      </c>
      <c r="Z90" s="257">
        <f>IF($T90="","",SUMIF(Lineups!$AC$3:$AC$52,$T90,Lineups!$R$3:$R$52))</f>
        <v>0</v>
      </c>
      <c r="AA90" s="59">
        <f t="shared" si="55"/>
        <v>0</v>
      </c>
      <c r="AC90" s="59">
        <f t="shared" ca="1" si="56"/>
        <v>8</v>
      </c>
      <c r="AF90" s="59">
        <f ca="1">IF($T90="","",SUMIF(Lineups!$AF$3:$AF$52,$T90,Lineups!$R$3:$R$52))</f>
        <v>26</v>
      </c>
      <c r="AH90" s="59">
        <f t="shared" ca="1" si="57"/>
        <v>34</v>
      </c>
    </row>
    <row r="91" spans="1:34">
      <c r="A91" s="109">
        <f t="shared" si="48"/>
        <v>14</v>
      </c>
      <c r="B91" s="707" t="str">
        <f t="shared" si="49"/>
        <v>C40</v>
      </c>
      <c r="C91" s="707" t="str">
        <f t="shared" si="49"/>
        <v>DVS Dicer</v>
      </c>
      <c r="D91" s="256">
        <f ca="1">IF($B91="","",SUMIF(Lineups!$B$3:$B$52,$B91,Lineups!$AJ$3:$AJ$52))</f>
        <v>1</v>
      </c>
      <c r="F91" s="257">
        <f ca="1">IF($B91="","",SUMIF(Lineups!$E$3:$E$52,$B91,Lineups!$AJ$3:$AJ$52))</f>
        <v>12</v>
      </c>
      <c r="G91" s="257">
        <f ca="1">IF($B91="","",SUMIF(Lineups!$H$3:$H$52,$B91,Lineups!$AJ$3:$AJ$52))</f>
        <v>4</v>
      </c>
      <c r="H91" s="257">
        <f>IF($B91="","",SUMIF(Lineups!$K$3:$K$52,$B91,Lineups!$AJ$3:$AJ$52))</f>
        <v>0</v>
      </c>
      <c r="I91" s="256">
        <f t="shared" ca="1" si="52"/>
        <v>16</v>
      </c>
      <c r="K91" s="256">
        <f t="shared" ca="1" si="53"/>
        <v>17</v>
      </c>
      <c r="N91" s="256">
        <f>IF($B91="","",SUMIF(Lineups!$N$3:$N$52,$B91,Lineups!$AJ$3:$AJ$52))</f>
        <v>0</v>
      </c>
      <c r="P91" s="256">
        <f t="shared" ca="1" si="54"/>
        <v>17</v>
      </c>
      <c r="S91" s="109">
        <f t="shared" si="50"/>
        <v>14</v>
      </c>
      <c r="T91" s="707" t="str">
        <f t="shared" si="51"/>
        <v>N0 BS</v>
      </c>
      <c r="U91" s="707" t="str">
        <f t="shared" si="51"/>
        <v>Blaque N DeckHer</v>
      </c>
      <c r="V91" s="256">
        <f>IF($T91="","",SUMIF(Lineups!$T$3:$T$52,$T91,Lineups!$R$3:$R$52))</f>
        <v>0</v>
      </c>
      <c r="X91" s="257">
        <f>IF($T91="","",SUMIF(Lineups!$W$3:$W$52,$T91,Lineups!$R$3:$R$52))</f>
        <v>0</v>
      </c>
      <c r="Y91" s="257">
        <f>IF($T91="","",SUMIF(Lineups!$Z$3:$Z$52,$T91,Lineups!$R$3:$R$52))</f>
        <v>0</v>
      </c>
      <c r="Z91" s="257">
        <f>IF($T91="","",SUMIF(Lineups!$AC$3:$AC$52,$T91,Lineups!$R$3:$R$52))</f>
        <v>0</v>
      </c>
      <c r="AA91" s="256">
        <f t="shared" si="55"/>
        <v>0</v>
      </c>
      <c r="AC91" s="256">
        <f t="shared" si="56"/>
        <v>0</v>
      </c>
      <c r="AF91" s="256">
        <f>IF($T91="","",SUMIF(Lineups!$AF$3:$AF$52,$T91,Lineups!$R$3:$R$52))</f>
        <v>0</v>
      </c>
      <c r="AH91" s="256">
        <f t="shared" si="57"/>
        <v>0</v>
      </c>
    </row>
    <row r="92" spans="1:34">
      <c r="A92" s="105">
        <f t="shared" si="48"/>
        <v>15</v>
      </c>
      <c r="B92" s="706" t="str">
        <f t="shared" si="49"/>
        <v/>
      </c>
      <c r="C92" s="706" t="str">
        <f t="shared" si="49"/>
        <v/>
      </c>
      <c r="D92" s="59" t="str">
        <f>IF($B92="","",SUMIF(Lineups!$B$3:$B$52,$B92,Lineups!$AJ$3:$AJ$52))</f>
        <v/>
      </c>
      <c r="F92" s="257" t="str">
        <f>IF($B92="","",SUMIF(Lineups!$E$3:$E$52,$B92,Lineups!$AJ$3:$AJ$52))</f>
        <v/>
      </c>
      <c r="G92" s="257" t="str">
        <f>IF($B92="","",SUMIF(Lineups!$H$3:$H$52,$B92,Lineups!$AJ$3:$AJ$52))</f>
        <v/>
      </c>
      <c r="H92" s="257" t="str">
        <f>IF($B92="","",SUMIF(Lineups!$K$3:$K$52,$B92,Lineups!$AJ$3:$AJ$52))</f>
        <v/>
      </c>
      <c r="I92" s="59" t="str">
        <f t="shared" si="52"/>
        <v/>
      </c>
      <c r="K92" s="59" t="str">
        <f t="shared" si="53"/>
        <v/>
      </c>
      <c r="N92" s="59" t="str">
        <f>IF($B92="","",SUMIF(Lineups!$N$3:$N$52,$B92,Lineups!$AJ$3:$AJ$52))</f>
        <v/>
      </c>
      <c r="P92" s="59" t="str">
        <f t="shared" si="54"/>
        <v/>
      </c>
      <c r="S92" s="105">
        <f t="shared" si="50"/>
        <v>15</v>
      </c>
      <c r="T92" s="706" t="str">
        <f t="shared" si="51"/>
        <v/>
      </c>
      <c r="U92" s="706" t="str">
        <f t="shared" si="51"/>
        <v/>
      </c>
      <c r="V92" s="59" t="str">
        <f>IF($T92="","",SUMIF(Lineups!$T$3:$T$52,$T92,Lineups!$R$3:$R$52))</f>
        <v/>
      </c>
      <c r="X92" s="257" t="str">
        <f>IF($T92="","",SUMIF(Lineups!$W$3:$W$52,$T92,Lineups!$R$3:$R$52))</f>
        <v/>
      </c>
      <c r="Y92" s="257" t="str">
        <f>IF($T92="","",SUMIF(Lineups!$Z$3:$Z$52,$T92,Lineups!$R$3:$R$52))</f>
        <v/>
      </c>
      <c r="Z92" s="257" t="str">
        <f>IF($T92="","",SUMIF(Lineups!$AC$3:$AC$52,$T92,Lineups!$R$3:$R$52))</f>
        <v/>
      </c>
      <c r="AA92" s="59" t="str">
        <f t="shared" si="55"/>
        <v/>
      </c>
      <c r="AC92" s="59" t="str">
        <f t="shared" si="56"/>
        <v/>
      </c>
      <c r="AF92" s="59" t="str">
        <f>IF($T92="","",SUMIF(Lineups!$AF$3:$AF$52,$T92,Lineups!$R$3:$R$52))</f>
        <v/>
      </c>
      <c r="AH92" s="59" t="str">
        <f t="shared" si="57"/>
        <v/>
      </c>
    </row>
    <row r="93" spans="1:34">
      <c r="A93" s="109">
        <f t="shared" si="48"/>
        <v>16</v>
      </c>
      <c r="B93" s="707" t="str">
        <f t="shared" si="49"/>
        <v/>
      </c>
      <c r="C93" s="707" t="str">
        <f t="shared" si="49"/>
        <v/>
      </c>
      <c r="D93" s="256" t="str">
        <f>IF($B93="","",SUMIF(Lineups!$B$3:$B$52,$B93,Lineups!$AJ$3:$AJ$52))</f>
        <v/>
      </c>
      <c r="F93" s="257" t="str">
        <f>IF($B93="","",SUMIF(Lineups!$E$3:$E$52,$B93,Lineups!$AJ$3:$AJ$52))</f>
        <v/>
      </c>
      <c r="G93" s="257" t="str">
        <f>IF($B93="","",SUMIF(Lineups!$H$3:$H$52,$B93,Lineups!$AJ$3:$AJ$52))</f>
        <v/>
      </c>
      <c r="H93" s="257" t="str">
        <f>IF($B93="","",SUMIF(Lineups!$K$3:$K$52,$B93,Lineups!$AJ$3:$AJ$52))</f>
        <v/>
      </c>
      <c r="I93" s="256" t="str">
        <f t="shared" si="52"/>
        <v/>
      </c>
      <c r="K93" s="256" t="str">
        <f t="shared" si="53"/>
        <v/>
      </c>
      <c r="N93" s="256" t="str">
        <f>IF($B93="","",SUMIF(Lineups!$N$3:$N$52,$B93,Lineups!$AJ$3:$AJ$52))</f>
        <v/>
      </c>
      <c r="P93" s="256" t="str">
        <f t="shared" si="54"/>
        <v/>
      </c>
      <c r="S93" s="109">
        <f t="shared" si="50"/>
        <v>16</v>
      </c>
      <c r="T93" s="707" t="str">
        <f t="shared" si="51"/>
        <v/>
      </c>
      <c r="U93" s="707" t="str">
        <f t="shared" si="51"/>
        <v/>
      </c>
      <c r="V93" s="256" t="str">
        <f>IF($T93="","",SUMIF(Lineups!$T$3:$T$52,$T93,Lineups!$R$3:$R$52))</f>
        <v/>
      </c>
      <c r="X93" s="257" t="str">
        <f>IF($T93="","",SUMIF(Lineups!$W$3:$W$52,$T93,Lineups!$R$3:$R$52))</f>
        <v/>
      </c>
      <c r="Y93" s="257" t="str">
        <f>IF($T93="","",SUMIF(Lineups!$Z$3:$Z$52,$T93,Lineups!$R$3:$R$52))</f>
        <v/>
      </c>
      <c r="Z93" s="257" t="str">
        <f>IF($T93="","",SUMIF(Lineups!$AC$3:$AC$52,$T93,Lineups!$R$3:$R$52))</f>
        <v/>
      </c>
      <c r="AA93" s="256" t="str">
        <f t="shared" si="55"/>
        <v/>
      </c>
      <c r="AC93" s="256" t="str">
        <f t="shared" si="56"/>
        <v/>
      </c>
      <c r="AF93" s="256" t="str">
        <f>IF($T93="","",SUMIF(Lineups!$AF$3:$AF$52,$T93,Lineups!$R$3:$R$52))</f>
        <v/>
      </c>
      <c r="AH93" s="256" t="str">
        <f t="shared" si="57"/>
        <v/>
      </c>
    </row>
    <row r="94" spans="1:34">
      <c r="A94" s="105">
        <f>A93+1</f>
        <v>17</v>
      </c>
      <c r="B94" s="706" t="str">
        <f t="shared" ref="B94:C97" si="58">B25</f>
        <v/>
      </c>
      <c r="C94" s="706" t="str">
        <f t="shared" si="58"/>
        <v/>
      </c>
      <c r="D94" s="59" t="str">
        <f>IF($B94="","",SUMIF(Lineups!$B$3:$B$52,$B94,Lineups!$AJ$3:$AJ$52))</f>
        <v/>
      </c>
      <c r="F94" s="257" t="str">
        <f>IF($B94="","",SUMIF(Lineups!$E$3:$E$52,$B94,Lineups!$AJ$3:$AJ$52))</f>
        <v/>
      </c>
      <c r="G94" s="257" t="str">
        <f>IF($B94="","",SUMIF(Lineups!$H$3:$H$52,$B94,Lineups!$AJ$3:$AJ$52))</f>
        <v/>
      </c>
      <c r="H94" s="257" t="str">
        <f>IF($B94="","",SUMIF(Lineups!$K$3:$K$52,$B94,Lineups!$AJ$3:$AJ$52))</f>
        <v/>
      </c>
      <c r="I94" s="59" t="str">
        <f>IF(B94="","",SUM(F94:H94))</f>
        <v/>
      </c>
      <c r="K94" s="59" t="str">
        <f>IF(B94="","",SUM(D94,I94))</f>
        <v/>
      </c>
      <c r="N94" s="59" t="str">
        <f>IF($B94="","",SUMIF(Lineups!$N$3:$N$52,$B94,Lineups!$AJ$3:$AJ$52))</f>
        <v/>
      </c>
      <c r="P94" s="59" t="str">
        <f>IF(B94="","",SUM(K94,N94))</f>
        <v/>
      </c>
      <c r="S94" s="105">
        <f>S93+1</f>
        <v>17</v>
      </c>
      <c r="T94" s="706" t="str">
        <f t="shared" ref="T94:U97" si="59">T25</f>
        <v/>
      </c>
      <c r="U94" s="706" t="str">
        <f t="shared" si="59"/>
        <v/>
      </c>
      <c r="V94" s="59" t="str">
        <f>IF($T94="","",SUMIF(Lineups!$T$3:$T$52,$T94,Lineups!$R$3:$R$52))</f>
        <v/>
      </c>
      <c r="X94" s="257" t="str">
        <f>IF($T94="","",SUMIF(Lineups!$W$3:$W$52,$T94,Lineups!$R$3:$R$52))</f>
        <v/>
      </c>
      <c r="Y94" s="257" t="str">
        <f>IF($T94="","",SUMIF(Lineups!$Z$3:$Z$52,$T94,Lineups!$R$3:$R$52))</f>
        <v/>
      </c>
      <c r="Z94" s="257" t="str">
        <f>IF($T94="","",SUMIF(Lineups!$AC$3:$AC$52,$T94,Lineups!$R$3:$R$52))</f>
        <v/>
      </c>
      <c r="AA94" s="59" t="str">
        <f>IF(T94="","",SUM(X94:Z94))</f>
        <v/>
      </c>
      <c r="AC94" s="59" t="str">
        <f>IF(T94="","",SUM(V94,AA94))</f>
        <v/>
      </c>
      <c r="AF94" s="59" t="str">
        <f>IF($T94="","",SUMIF(Lineups!$AF$3:$AF$52,$T94,Lineups!$R$3:$R$52))</f>
        <v/>
      </c>
      <c r="AH94" s="59" t="str">
        <f>IF(T94="","",SUM(AC94,AF94))</f>
        <v/>
      </c>
    </row>
    <row r="95" spans="1:34">
      <c r="A95" s="109">
        <f>A94+1</f>
        <v>18</v>
      </c>
      <c r="B95" s="707" t="str">
        <f t="shared" si="58"/>
        <v/>
      </c>
      <c r="C95" s="707" t="str">
        <f t="shared" si="58"/>
        <v/>
      </c>
      <c r="D95" s="256" t="str">
        <f>IF($B95="","",SUMIF(Lineups!$B$3:$B$52,$B95,Lineups!$AJ$3:$AJ$52))</f>
        <v/>
      </c>
      <c r="F95" s="257" t="str">
        <f>IF($B95="","",SUMIF(Lineups!$E$3:$E$52,$B95,Lineups!$AJ$3:$AJ$52))</f>
        <v/>
      </c>
      <c r="G95" s="257" t="str">
        <f>IF($B95="","",SUMIF(Lineups!$H$3:$H$52,$B95,Lineups!$AJ$3:$AJ$52))</f>
        <v/>
      </c>
      <c r="H95" s="257" t="str">
        <f>IF($B95="","",SUMIF(Lineups!$K$3:$K$52,$B95,Lineups!$AJ$3:$AJ$52))</f>
        <v/>
      </c>
      <c r="I95" s="256" t="str">
        <f>IF(B95="","",SUM(F95:H95))</f>
        <v/>
      </c>
      <c r="K95" s="256" t="str">
        <f>IF(B95="","",SUM(D95,I95))</f>
        <v/>
      </c>
      <c r="N95" s="256" t="str">
        <f>IF($B95="","",SUMIF(Lineups!$N$3:$N$52,$B95,Lineups!$AJ$3:$AJ$52))</f>
        <v/>
      </c>
      <c r="P95" s="256" t="str">
        <f>IF(B95="","",SUM(K95,N95))</f>
        <v/>
      </c>
      <c r="S95" s="109">
        <f>S94+1</f>
        <v>18</v>
      </c>
      <c r="T95" s="707" t="str">
        <f t="shared" si="59"/>
        <v/>
      </c>
      <c r="U95" s="707" t="str">
        <f t="shared" si="59"/>
        <v/>
      </c>
      <c r="V95" s="256" t="str">
        <f>IF($T95="","",SUMIF(Lineups!$T$3:$T$52,$T95,Lineups!$R$3:$R$52))</f>
        <v/>
      </c>
      <c r="X95" s="257" t="str">
        <f>IF($T95="","",SUMIF(Lineups!$W$3:$W$52,$T95,Lineups!$R$3:$R$52))</f>
        <v/>
      </c>
      <c r="Y95" s="257" t="str">
        <f>IF($T95="","",SUMIF(Lineups!$Z$3:$Z$52,$T95,Lineups!$R$3:$R$52))</f>
        <v/>
      </c>
      <c r="Z95" s="257" t="str">
        <f>IF($T95="","",SUMIF(Lineups!$AC$3:$AC$52,$T95,Lineups!$R$3:$R$52))</f>
        <v/>
      </c>
      <c r="AA95" s="256" t="str">
        <f>IF(T95="","",SUM(X95:Z95))</f>
        <v/>
      </c>
      <c r="AC95" s="256" t="str">
        <f>IF(T95="","",SUM(V95,AA95))</f>
        <v/>
      </c>
      <c r="AF95" s="256" t="str">
        <f>IF($T95="","",SUMIF(Lineups!$AF$3:$AF$52,$T95,Lineups!$R$3:$R$52))</f>
        <v/>
      </c>
      <c r="AH95" s="256" t="str">
        <f>IF(T95="","",SUM(AC95,AF95))</f>
        <v/>
      </c>
    </row>
    <row r="96" spans="1:34">
      <c r="A96" s="105">
        <f>A95+1</f>
        <v>19</v>
      </c>
      <c r="B96" s="706" t="str">
        <f t="shared" si="58"/>
        <v/>
      </c>
      <c r="C96" s="706" t="str">
        <f t="shared" si="58"/>
        <v/>
      </c>
      <c r="D96" s="59" t="str">
        <f>IF($B96="","",SUMIF(Lineups!$B$3:$B$52,$B96,Lineups!$AJ$3:$AJ$52))</f>
        <v/>
      </c>
      <c r="F96" s="257" t="str">
        <f>IF($B96="","",SUMIF(Lineups!$E$3:$E$52,$B96,Lineups!$AJ$3:$AJ$52))</f>
        <v/>
      </c>
      <c r="G96" s="257" t="str">
        <f>IF($B96="","",SUMIF(Lineups!$H$3:$H$52,$B96,Lineups!$AJ$3:$AJ$52))</f>
        <v/>
      </c>
      <c r="H96" s="257" t="str">
        <f>IF($B96="","",SUMIF(Lineups!$K$3:$K$52,$B96,Lineups!$AJ$3:$AJ$52))</f>
        <v/>
      </c>
      <c r="I96" s="59" t="str">
        <f>IF(B96="","",SUM(F96:H96))</f>
        <v/>
      </c>
      <c r="K96" s="59" t="str">
        <f>IF(B96="","",SUM(D96,I96))</f>
        <v/>
      </c>
      <c r="N96" s="59" t="str">
        <f>IF($B96="","",SUMIF(Lineups!$N$3:$N$52,$B96,Lineups!$AJ$3:$AJ$52))</f>
        <v/>
      </c>
      <c r="P96" s="59" t="str">
        <f>IF(B96="","",SUM(K96,N96))</f>
        <v/>
      </c>
      <c r="S96" s="105">
        <f>S95+1</f>
        <v>19</v>
      </c>
      <c r="T96" s="706" t="str">
        <f t="shared" si="59"/>
        <v/>
      </c>
      <c r="U96" s="706" t="str">
        <f t="shared" si="59"/>
        <v/>
      </c>
      <c r="V96" s="59" t="str">
        <f>IF($T96="","",SUMIF(Lineups!$T$3:$T$52,$T96,Lineups!$R$3:$R$52))</f>
        <v/>
      </c>
      <c r="X96" s="257" t="str">
        <f>IF($T96="","",SUMIF(Lineups!$W$3:$W$52,$T96,Lineups!$R$3:$R$52))</f>
        <v/>
      </c>
      <c r="Y96" s="257" t="str">
        <f>IF($T96="","",SUMIF(Lineups!$Z$3:$Z$52,$T96,Lineups!$R$3:$R$52))</f>
        <v/>
      </c>
      <c r="Z96" s="257" t="str">
        <f>IF($T96="","",SUMIF(Lineups!$AC$3:$AC$52,$T96,Lineups!$R$3:$R$52))</f>
        <v/>
      </c>
      <c r="AA96" s="59" t="str">
        <f>IF(T96="","",SUM(X96:Z96))</f>
        <v/>
      </c>
      <c r="AC96" s="59" t="str">
        <f>IF(T96="","",SUM(V96,AA96))</f>
        <v/>
      </c>
      <c r="AF96" s="59" t="str">
        <f>IF($T96="","",SUMIF(Lineups!$AF$3:$AF$52,$T96,Lineups!$R$3:$R$52))</f>
        <v/>
      </c>
      <c r="AH96" s="59" t="str">
        <f>IF(T96="","",SUM(AC96,AF96))</f>
        <v/>
      </c>
    </row>
    <row r="97" spans="1:35">
      <c r="A97" s="109">
        <f>A96+1</f>
        <v>20</v>
      </c>
      <c r="B97" s="707" t="str">
        <f t="shared" si="58"/>
        <v/>
      </c>
      <c r="C97" s="707" t="str">
        <f t="shared" si="58"/>
        <v/>
      </c>
      <c r="D97" s="256" t="str">
        <f>IF($B97="","",SUMIF(Lineups!$B$3:$B$52,$B97,Lineups!$AJ$3:$AJ$52))</f>
        <v/>
      </c>
      <c r="F97" s="257" t="str">
        <f>IF($B97="","",SUMIF(Lineups!$E$3:$E$52,$B97,Lineups!$AJ$3:$AJ$52))</f>
        <v/>
      </c>
      <c r="G97" s="257" t="str">
        <f>IF($B97="","",SUMIF(Lineups!$H$3:$H$52,$B97,Lineups!$AJ$3:$AJ$52))</f>
        <v/>
      </c>
      <c r="H97" s="257" t="str">
        <f>IF($B97="","",SUMIF(Lineups!$K$3:$K$52,$B97,Lineups!$AJ$3:$AJ$52))</f>
        <v/>
      </c>
      <c r="I97" s="256" t="str">
        <f>IF(B97="","",SUM(F97:H97))</f>
        <v/>
      </c>
      <c r="K97" s="256" t="str">
        <f>IF(B97="","",SUM(D97,I97))</f>
        <v/>
      </c>
      <c r="N97" s="256" t="str">
        <f>IF($B97="","",SUMIF(Lineups!$N$3:$N$52,$B97,Lineups!$AJ$3:$AJ$52))</f>
        <v/>
      </c>
      <c r="P97" s="256" t="str">
        <f>IF(B97="","",SUM(K97,N97))</f>
        <v/>
      </c>
      <c r="S97" s="109">
        <f>S96+1</f>
        <v>20</v>
      </c>
      <c r="T97" s="707" t="str">
        <f t="shared" si="59"/>
        <v/>
      </c>
      <c r="U97" s="707" t="str">
        <f t="shared" si="59"/>
        <v/>
      </c>
      <c r="V97" s="256" t="str">
        <f>IF($T97="","",SUMIF(Lineups!$T$3:$T$52,$T97,Lineups!$R$3:$R$52))</f>
        <v/>
      </c>
      <c r="X97" s="257" t="str">
        <f>IF($T97="","",SUMIF(Lineups!$W$3:$W$52,$T97,Lineups!$R$3:$R$52))</f>
        <v/>
      </c>
      <c r="Y97" s="257" t="str">
        <f>IF($T97="","",SUMIF(Lineups!$Z$3:$Z$52,$T97,Lineups!$R$3:$R$52))</f>
        <v/>
      </c>
      <c r="Z97" s="257" t="str">
        <f>IF($T97="","",SUMIF(Lineups!$AC$3:$AC$52,$T97,Lineups!$R$3:$R$52))</f>
        <v/>
      </c>
      <c r="AA97" s="256" t="str">
        <f>IF(T97="","",SUM(X97:Z97))</f>
        <v/>
      </c>
      <c r="AC97" s="256" t="str">
        <f>IF(T97="","",SUM(V97,AA97))</f>
        <v/>
      </c>
      <c r="AF97" s="256" t="str">
        <f>IF($T97="","",SUMIF(Lineups!$AF$3:$AF$52,$T97,Lineups!$R$3:$R$52))</f>
        <v/>
      </c>
      <c r="AH97" s="256" t="str">
        <f>IF(T97="","",SUM(AC97,AF97))</f>
        <v/>
      </c>
    </row>
    <row r="101" spans="1:35">
      <c r="C101" s="255" t="s">
        <v>57</v>
      </c>
      <c r="U101" s="255" t="s">
        <v>57</v>
      </c>
    </row>
    <row r="102" spans="1:35">
      <c r="C102" s="59" t="s">
        <v>283</v>
      </c>
      <c r="D102" s="59">
        <f>MAX(Score!A112,Score!AL112)</f>
        <v>22</v>
      </c>
      <c r="U102" s="59" t="s">
        <v>283</v>
      </c>
      <c r="V102" s="59">
        <f>D102</f>
        <v>22</v>
      </c>
    </row>
    <row r="103" spans="1:35">
      <c r="C103" s="59" t="s">
        <v>284</v>
      </c>
      <c r="D103" s="59">
        <f ca="1">SK!H112</f>
        <v>11</v>
      </c>
      <c r="U103" s="59" t="s">
        <v>285</v>
      </c>
      <c r="V103" s="59">
        <f ca="1">SK!AG112</f>
        <v>9</v>
      </c>
    </row>
    <row r="104" spans="1:35">
      <c r="C104" s="59" t="s">
        <v>290</v>
      </c>
      <c r="D104" s="59">
        <f>COUNTIF(P108:P123,"&gt;0")</f>
        <v>12</v>
      </c>
      <c r="U104" s="59" t="s">
        <v>291</v>
      </c>
      <c r="V104" s="59">
        <f>COUNTIF(AH108:AH123,"&gt;0")</f>
        <v>13</v>
      </c>
    </row>
    <row r="106" spans="1:35">
      <c r="A106" s="1496" t="s">
        <v>288</v>
      </c>
      <c r="B106" s="1496"/>
      <c r="C106" s="1496"/>
      <c r="D106" s="264"/>
      <c r="E106" s="264"/>
      <c r="F106" s="264"/>
      <c r="G106" s="264"/>
      <c r="H106" s="264"/>
      <c r="I106" s="264"/>
      <c r="J106" s="264"/>
      <c r="K106" s="264"/>
      <c r="L106" s="264"/>
      <c r="M106" s="264"/>
      <c r="N106" s="264"/>
      <c r="O106" s="264"/>
      <c r="P106" s="264"/>
      <c r="Q106" s="264"/>
      <c r="S106" s="1496" t="s">
        <v>288</v>
      </c>
      <c r="T106" s="1496"/>
      <c r="U106" s="1496"/>
      <c r="V106" s="264"/>
      <c r="W106" s="264"/>
      <c r="X106" s="264"/>
      <c r="Y106" s="264"/>
      <c r="Z106" s="264"/>
      <c r="AA106" s="264"/>
      <c r="AB106" s="264"/>
      <c r="AC106" s="264"/>
      <c r="AD106" s="264"/>
      <c r="AE106" s="264"/>
      <c r="AF106" s="264"/>
      <c r="AG106" s="264"/>
      <c r="AH106" s="264"/>
      <c r="AI106" s="264"/>
    </row>
    <row r="107" spans="1:35" s="105" customFormat="1">
      <c r="A107" s="102">
        <v>0</v>
      </c>
      <c r="B107" s="102" t="s">
        <v>237</v>
      </c>
      <c r="C107" s="102" t="s">
        <v>238</v>
      </c>
      <c r="D107" s="102" t="s">
        <v>3</v>
      </c>
      <c r="E107" s="103" t="s">
        <v>281</v>
      </c>
      <c r="F107" s="262" t="s">
        <v>118</v>
      </c>
      <c r="G107" s="262" t="s">
        <v>118</v>
      </c>
      <c r="H107" s="262" t="s">
        <v>118</v>
      </c>
      <c r="I107" s="102" t="s">
        <v>278</v>
      </c>
      <c r="J107" s="103" t="s">
        <v>282</v>
      </c>
      <c r="K107" s="102" t="s">
        <v>279</v>
      </c>
      <c r="L107" s="103" t="s">
        <v>196</v>
      </c>
      <c r="M107" s="263" t="s">
        <v>123</v>
      </c>
      <c r="N107" s="102" t="s">
        <v>2</v>
      </c>
      <c r="O107" s="103" t="s">
        <v>197</v>
      </c>
      <c r="P107" s="102" t="s">
        <v>225</v>
      </c>
      <c r="Q107" s="103" t="s">
        <v>280</v>
      </c>
      <c r="R107" s="108"/>
      <c r="S107" s="102">
        <v>0</v>
      </c>
      <c r="T107" s="102" t="s">
        <v>237</v>
      </c>
      <c r="U107" s="102" t="s">
        <v>238</v>
      </c>
      <c r="V107" s="102" t="s">
        <v>3</v>
      </c>
      <c r="W107" s="103" t="s">
        <v>281</v>
      </c>
      <c r="X107" s="262" t="s">
        <v>118</v>
      </c>
      <c r="Y107" s="262" t="s">
        <v>118</v>
      </c>
      <c r="Z107" s="262" t="s">
        <v>118</v>
      </c>
      <c r="AA107" s="102" t="s">
        <v>278</v>
      </c>
      <c r="AB107" s="103" t="s">
        <v>282</v>
      </c>
      <c r="AC107" s="102" t="s">
        <v>279</v>
      </c>
      <c r="AD107" s="103" t="s">
        <v>196</v>
      </c>
      <c r="AE107" s="263" t="s">
        <v>123</v>
      </c>
      <c r="AF107" s="102" t="s">
        <v>2</v>
      </c>
      <c r="AG107" s="103" t="s">
        <v>197</v>
      </c>
      <c r="AH107" s="102" t="s">
        <v>225</v>
      </c>
      <c r="AI107" s="103" t="s">
        <v>280</v>
      </c>
    </row>
    <row r="108" spans="1:35">
      <c r="A108" s="105">
        <f t="shared" ref="A108:A123" si="60">A107+1</f>
        <v>1</v>
      </c>
      <c r="B108" s="59" t="str">
        <f t="shared" ref="B108:C123" si="61">B9</f>
        <v>12</v>
      </c>
      <c r="C108" s="59" t="str">
        <f t="shared" si="61"/>
        <v>Juke'r Luker</v>
      </c>
      <c r="D108" s="59">
        <f>IF($B108="","",COUNTIF(Lineups!B$60:B$109,$B108))</f>
        <v>0</v>
      </c>
      <c r="E108" s="258">
        <f t="shared" ref="E108:E127" si="62">IF($B108="","",IF($D$102=0,"",D108/$D$102))</f>
        <v>0</v>
      </c>
      <c r="F108" s="257">
        <f>IF($B108="","",COUNTIF(Lineups!E$60:E$109,$B108))</f>
        <v>4</v>
      </c>
      <c r="G108" s="257">
        <f>IF($B108="","",COUNTIF(Lineups!H$60:H$109,$B108))</f>
        <v>3</v>
      </c>
      <c r="H108" s="257">
        <f>IF($B108="","",COUNTIF(Lineups!K$60:K$109,$B108))</f>
        <v>0</v>
      </c>
      <c r="I108" s="59">
        <f t="shared" ref="I108:I123" si="63">IF(B108="","",SUM(F108:H108))</f>
        <v>7</v>
      </c>
      <c r="J108" s="258">
        <f t="shared" ref="J108:J127" si="64">IF($B108="","",IF($D$102=0,"",I108/$D$102))</f>
        <v>0.31818181818181818</v>
      </c>
      <c r="K108" s="59">
        <f t="shared" ref="K108:K123" si="65">IF(B108="","",SUM(D108,I108))</f>
        <v>7</v>
      </c>
      <c r="L108" s="258">
        <f t="shared" ref="L108:L127" si="66">IF($B108="","",IF($D$102=0,"",K108/$D$102))</f>
        <v>0.31818181818181818</v>
      </c>
      <c r="M108" s="261" t="str">
        <f ca="1">IF(B108="","",IF(OR(SK!E121="",SK!E121=0),"",SK!H121))</f>
        <v/>
      </c>
      <c r="N108" s="59">
        <f>IF($B108="","",COUNTIF(Lineups!N$60:N$109,$B108))</f>
        <v>0</v>
      </c>
      <c r="O108" s="258">
        <f t="shared" ref="O108:O127" si="67">IF($B108="","",IF($D$102=0,"",N108/$D$102))</f>
        <v>0</v>
      </c>
      <c r="P108" s="59">
        <f t="shared" ref="P108:P123" si="68">IF(B108="","",SUM(K108,N108))</f>
        <v>7</v>
      </c>
      <c r="Q108" s="258">
        <f t="shared" ref="Q108:Q127" si="69">IF($B108="","",IF($D$102=0,"",P108/$D$102))</f>
        <v>0.31818181818181818</v>
      </c>
      <c r="S108" s="105">
        <f t="shared" ref="S108:S123" si="70">S107+1</f>
        <v>1</v>
      </c>
      <c r="T108" s="59" t="str">
        <f t="shared" ref="T108:U123" si="71">T9</f>
        <v>11</v>
      </c>
      <c r="U108" s="59" t="str">
        <f t="shared" si="71"/>
        <v>Lacy Thunder Ware</v>
      </c>
      <c r="V108" s="59">
        <f>IF($T108="","",COUNTIF(Lineups!T$60:T$109,$T108))</f>
        <v>0</v>
      </c>
      <c r="W108" s="258">
        <f t="shared" ref="W108:W127" si="72">IF($T108="","",IF($V$102=0,"",V108/$V$102))</f>
        <v>0</v>
      </c>
      <c r="X108" s="257">
        <f>IF($T108="","",COUNTIF(Lineups!W$60:W$109,$T108))</f>
        <v>0</v>
      </c>
      <c r="Y108" s="257">
        <f>IF($T108="","",COUNTIF(Lineups!Z$60:Z$109,$T108))</f>
        <v>5</v>
      </c>
      <c r="Z108" s="257">
        <f>IF($T108="","",COUNTIF(Lineups!AC$60:AC$109,$T108))</f>
        <v>1</v>
      </c>
      <c r="AA108" s="59">
        <f t="shared" ref="AA108:AA123" si="73">IF(T108="","",SUM(X108:Z108))</f>
        <v>6</v>
      </c>
      <c r="AB108" s="258">
        <f t="shared" ref="AB108:AB127" si="74">IF($T108="","",IF($V$102=0,"",AA108/$V$102))</f>
        <v>0.27272727272727271</v>
      </c>
      <c r="AC108" s="59">
        <f t="shared" ref="AC108:AC123" si="75">IF(T108="","",SUM(V108,AA108))</f>
        <v>6</v>
      </c>
      <c r="AD108" s="258">
        <f t="shared" ref="AD108:AD127" si="76">IF($T108="","",IF($V$102=0,"",AC108/$V$102))</f>
        <v>0.27272727272727271</v>
      </c>
      <c r="AE108" s="261" t="str">
        <f ca="1">IF(T108="","",IF(OR(SK!AD121="",SK!AD121=0),"",SK!AG121))</f>
        <v/>
      </c>
      <c r="AF108" s="59">
        <f>IF($T108="","",COUNTIF(Lineups!AF$60:AF$109,$T108))</f>
        <v>0</v>
      </c>
      <c r="AG108" s="258">
        <f t="shared" ref="AG108:AG127" si="77">IF($T108="","",IF($V$102=0,"",AF108/$V$102))</f>
        <v>0</v>
      </c>
      <c r="AH108" s="59">
        <f t="shared" ref="AH108:AH123" si="78">IF(T108="","",SUM(AC108,AF108))</f>
        <v>6</v>
      </c>
      <c r="AI108" s="258">
        <f t="shared" ref="AI108:AI127" si="79">IF($T108="","",IF($V$102=0,"",AH108/$V$102))</f>
        <v>0.27272727272727271</v>
      </c>
    </row>
    <row r="109" spans="1:35">
      <c r="A109" s="109">
        <f t="shared" si="60"/>
        <v>2</v>
      </c>
      <c r="B109" s="256" t="str">
        <f t="shared" si="61"/>
        <v>17</v>
      </c>
      <c r="C109" s="256" t="str">
        <f t="shared" si="61"/>
        <v>Susan B Bruisin</v>
      </c>
      <c r="D109" s="256">
        <f>IF($B109="","",COUNTIF(Lineups!B$60:B$109,$B109))</f>
        <v>0</v>
      </c>
      <c r="E109" s="259">
        <f t="shared" si="62"/>
        <v>0</v>
      </c>
      <c r="F109" s="257">
        <f>IF($B109="","",COUNTIF(Lineups!E$60:E$109,$B109))</f>
        <v>0</v>
      </c>
      <c r="G109" s="257">
        <f>IF($B109="","",COUNTIF(Lineups!H$60:H$109,$B109))</f>
        <v>15</v>
      </c>
      <c r="H109" s="257">
        <f>IF($B109="","",COUNTIF(Lineups!K$60:K$109,$B109))</f>
        <v>2</v>
      </c>
      <c r="I109" s="256">
        <f t="shared" si="63"/>
        <v>17</v>
      </c>
      <c r="J109" s="259">
        <f t="shared" si="64"/>
        <v>0.77272727272727271</v>
      </c>
      <c r="K109" s="256">
        <f t="shared" si="65"/>
        <v>17</v>
      </c>
      <c r="L109" s="259">
        <f t="shared" si="66"/>
        <v>0.77272727272727271</v>
      </c>
      <c r="M109" s="260" t="str">
        <f ca="1">IF(B109="","",IF(OR(SK!E124="",SK!E124=0),"",SK!H124))</f>
        <v/>
      </c>
      <c r="N109" s="256">
        <f>IF($B109="","",COUNTIF(Lineups!N$60:N$109,$B109))</f>
        <v>0</v>
      </c>
      <c r="O109" s="259">
        <f t="shared" si="67"/>
        <v>0</v>
      </c>
      <c r="P109" s="256">
        <f t="shared" si="68"/>
        <v>17</v>
      </c>
      <c r="Q109" s="259">
        <f t="shared" si="69"/>
        <v>0.77272727272727271</v>
      </c>
      <c r="S109" s="109">
        <f t="shared" si="70"/>
        <v>2</v>
      </c>
      <c r="T109" s="256" t="str">
        <f t="shared" si="71"/>
        <v>13</v>
      </c>
      <c r="U109" s="256" t="str">
        <f t="shared" si="71"/>
        <v>Unruly Red</v>
      </c>
      <c r="V109" s="256">
        <f>IF($T109="","",COUNTIF(Lineups!T$60:T$109,$T109))</f>
        <v>0</v>
      </c>
      <c r="W109" s="259">
        <f t="shared" si="72"/>
        <v>0</v>
      </c>
      <c r="X109" s="257">
        <f>IF($T109="","",COUNTIF(Lineups!W$60:W$109,$T109))</f>
        <v>4</v>
      </c>
      <c r="Y109" s="257">
        <f>IF($T109="","",COUNTIF(Lineups!Z$60:Z$109,$T109))</f>
        <v>1</v>
      </c>
      <c r="Z109" s="257">
        <f>IF($T109="","",COUNTIF(Lineups!AC$60:AC$109,$T109))</f>
        <v>7</v>
      </c>
      <c r="AA109" s="256">
        <f t="shared" si="73"/>
        <v>12</v>
      </c>
      <c r="AB109" s="259">
        <f t="shared" si="74"/>
        <v>0.54545454545454541</v>
      </c>
      <c r="AC109" s="256">
        <f t="shared" si="75"/>
        <v>12</v>
      </c>
      <c r="AD109" s="259">
        <f t="shared" si="76"/>
        <v>0.54545454545454541</v>
      </c>
      <c r="AE109" s="260">
        <f ca="1">IF(T109="","",IF(OR(SK!AD124="",SK!AD124=0),"",SK!AG124))</f>
        <v>0</v>
      </c>
      <c r="AF109" s="256">
        <f>IF($T109="","",COUNTIF(Lineups!AF$60:AF$109,$T109))</f>
        <v>1</v>
      </c>
      <c r="AG109" s="259">
        <f t="shared" si="77"/>
        <v>4.5454545454545456E-2</v>
      </c>
      <c r="AH109" s="256">
        <f t="shared" si="78"/>
        <v>13</v>
      </c>
      <c r="AI109" s="259">
        <f t="shared" si="79"/>
        <v>0.59090909090909094</v>
      </c>
    </row>
    <row r="110" spans="1:35">
      <c r="A110" s="105">
        <f t="shared" si="60"/>
        <v>3</v>
      </c>
      <c r="B110" s="59" t="str">
        <f t="shared" si="61"/>
        <v>1949</v>
      </c>
      <c r="C110" s="59" t="str">
        <f t="shared" si="61"/>
        <v>Geneva Conviction</v>
      </c>
      <c r="D110" s="59">
        <f>IF($B110="","",COUNTIF(Lineups!B$60:B$109,$B110))</f>
        <v>0</v>
      </c>
      <c r="E110" s="258">
        <f t="shared" si="62"/>
        <v>0</v>
      </c>
      <c r="F110" s="257">
        <f>IF($B110="","",COUNTIF(Lineups!E$60:E$109,$B110))</f>
        <v>0</v>
      </c>
      <c r="G110" s="257">
        <f>IF($B110="","",COUNTIF(Lineups!H$60:H$109,$B110))</f>
        <v>0</v>
      </c>
      <c r="H110" s="257">
        <f>IF($B110="","",COUNTIF(Lineups!K$60:K$109,$B110))</f>
        <v>0</v>
      </c>
      <c r="I110" s="59">
        <f t="shared" si="63"/>
        <v>0</v>
      </c>
      <c r="J110" s="258">
        <f t="shared" si="64"/>
        <v>0</v>
      </c>
      <c r="K110" s="59">
        <f t="shared" si="65"/>
        <v>0</v>
      </c>
      <c r="L110" s="258">
        <f t="shared" si="66"/>
        <v>0</v>
      </c>
      <c r="M110" s="261" t="str">
        <f ca="1">IF(B110="","",IF(OR(SK!E127="",SK!E127=0),"",SK!H127))</f>
        <v/>
      </c>
      <c r="N110" s="59">
        <f>IF($B110="","",COUNTIF(Lineups!N$60:N$109,$B110))</f>
        <v>0</v>
      </c>
      <c r="O110" s="258">
        <f t="shared" si="67"/>
        <v>0</v>
      </c>
      <c r="P110" s="59">
        <f t="shared" si="68"/>
        <v>0</v>
      </c>
      <c r="Q110" s="258">
        <f t="shared" si="69"/>
        <v>0</v>
      </c>
      <c r="S110" s="105">
        <f t="shared" si="70"/>
        <v>3</v>
      </c>
      <c r="T110" s="59" t="str">
        <f t="shared" si="71"/>
        <v>138</v>
      </c>
      <c r="U110" s="59" t="str">
        <f t="shared" si="71"/>
        <v>Ivanya Skulz</v>
      </c>
      <c r="V110" s="59">
        <f>IF($T110="","",COUNTIF(Lineups!T$60:T$109,$T110))</f>
        <v>1</v>
      </c>
      <c r="W110" s="258">
        <f t="shared" si="72"/>
        <v>4.5454545454545456E-2</v>
      </c>
      <c r="X110" s="257">
        <f>IF($T110="","",COUNTIF(Lineups!W$60:W$109,$T110))</f>
        <v>2</v>
      </c>
      <c r="Y110" s="257">
        <f>IF($T110="","",COUNTIF(Lineups!Z$60:Z$109,$T110))</f>
        <v>3</v>
      </c>
      <c r="Z110" s="257">
        <f>IF($T110="","",COUNTIF(Lineups!AC$60:AC$109,$T110))</f>
        <v>0</v>
      </c>
      <c r="AA110" s="59">
        <f t="shared" si="73"/>
        <v>5</v>
      </c>
      <c r="AB110" s="258">
        <f t="shared" si="74"/>
        <v>0.22727272727272727</v>
      </c>
      <c r="AC110" s="59">
        <f t="shared" si="75"/>
        <v>6</v>
      </c>
      <c r="AD110" s="258">
        <f t="shared" si="76"/>
        <v>0.27272727272727271</v>
      </c>
      <c r="AE110" s="261">
        <f ca="1">IF(T110="","",IF(OR(SK!AD127="",SK!AD127=0),"",SK!AG127))</f>
        <v>1</v>
      </c>
      <c r="AF110" s="59">
        <f>IF($T110="","",COUNTIF(Lineups!AF$60:AF$109,$T110))</f>
        <v>4</v>
      </c>
      <c r="AG110" s="258">
        <f t="shared" si="77"/>
        <v>0.18181818181818182</v>
      </c>
      <c r="AH110" s="59">
        <f t="shared" si="78"/>
        <v>10</v>
      </c>
      <c r="AI110" s="258">
        <f t="shared" si="79"/>
        <v>0.45454545454545453</v>
      </c>
    </row>
    <row r="111" spans="1:35">
      <c r="A111" s="109">
        <f t="shared" si="60"/>
        <v>4</v>
      </c>
      <c r="B111" s="256" t="str">
        <f t="shared" si="61"/>
        <v>23</v>
      </c>
      <c r="C111" s="256" t="str">
        <f t="shared" si="61"/>
        <v>Mary Marvel</v>
      </c>
      <c r="D111" s="256">
        <f>IF($B111="","",COUNTIF(Lineups!B$60:B$109,$B111))</f>
        <v>0</v>
      </c>
      <c r="E111" s="259">
        <f t="shared" si="62"/>
        <v>0</v>
      </c>
      <c r="F111" s="257">
        <f>IF($B111="","",COUNTIF(Lineups!E$60:E$109,$B111))</f>
        <v>10</v>
      </c>
      <c r="G111" s="257">
        <f>IF($B111="","",COUNTIF(Lineups!H$60:H$109,$B111))</f>
        <v>1</v>
      </c>
      <c r="H111" s="257">
        <f>IF($B111="","",COUNTIF(Lineups!K$60:K$109,$B111))</f>
        <v>0</v>
      </c>
      <c r="I111" s="256">
        <f t="shared" si="63"/>
        <v>11</v>
      </c>
      <c r="J111" s="259">
        <f t="shared" si="64"/>
        <v>0.5</v>
      </c>
      <c r="K111" s="256">
        <f t="shared" si="65"/>
        <v>11</v>
      </c>
      <c r="L111" s="259">
        <f t="shared" si="66"/>
        <v>0.5</v>
      </c>
      <c r="M111" s="260" t="str">
        <f ca="1">IF(B111="","",IF(OR(SK!E130="",SK!E130=0),"",SK!H130))</f>
        <v/>
      </c>
      <c r="N111" s="256">
        <f>IF($B111="","",COUNTIF(Lineups!N$60:N$109,$B111))</f>
        <v>0</v>
      </c>
      <c r="O111" s="259">
        <f t="shared" si="67"/>
        <v>0</v>
      </c>
      <c r="P111" s="256">
        <f t="shared" si="68"/>
        <v>11</v>
      </c>
      <c r="Q111" s="259">
        <f t="shared" si="69"/>
        <v>0.5</v>
      </c>
      <c r="S111" s="109">
        <f t="shared" si="70"/>
        <v>4</v>
      </c>
      <c r="T111" s="256" t="str">
        <f t="shared" si="71"/>
        <v>1977</v>
      </c>
      <c r="U111" s="256" t="str">
        <f t="shared" si="71"/>
        <v>Lushiss Stompson</v>
      </c>
      <c r="V111" s="256">
        <f>IF($T111="","",COUNTIF(Lineups!T$60:T$109,$T111))</f>
        <v>5</v>
      </c>
      <c r="W111" s="259">
        <f t="shared" si="72"/>
        <v>0.22727272727272727</v>
      </c>
      <c r="X111" s="257">
        <f>IF($T111="","",COUNTIF(Lineups!W$60:W$109,$T111))</f>
        <v>1</v>
      </c>
      <c r="Y111" s="257">
        <f>IF($T111="","",COUNTIF(Lineups!Z$60:Z$109,$T111))</f>
        <v>1</v>
      </c>
      <c r="Z111" s="257">
        <f>IF($T111="","",COUNTIF(Lineups!AC$60:AC$109,$T111))</f>
        <v>0</v>
      </c>
      <c r="AA111" s="256">
        <f t="shared" si="73"/>
        <v>2</v>
      </c>
      <c r="AB111" s="259">
        <f t="shared" si="74"/>
        <v>9.0909090909090912E-2</v>
      </c>
      <c r="AC111" s="256">
        <f t="shared" si="75"/>
        <v>7</v>
      </c>
      <c r="AD111" s="259">
        <f t="shared" si="76"/>
        <v>0.31818181818181818</v>
      </c>
      <c r="AE111" s="260" t="str">
        <f ca="1">IF(T111="","",IF(OR(SK!AD130="",SK!AD130=0),"",SK!AG130))</f>
        <v/>
      </c>
      <c r="AF111" s="256">
        <f>IF($T111="","",COUNTIF(Lineups!AF$60:AF$109,$T111))</f>
        <v>0</v>
      </c>
      <c r="AG111" s="259">
        <f t="shared" si="77"/>
        <v>0</v>
      </c>
      <c r="AH111" s="256">
        <f t="shared" si="78"/>
        <v>7</v>
      </c>
      <c r="AI111" s="259">
        <f t="shared" si="79"/>
        <v>0.31818181818181818</v>
      </c>
    </row>
    <row r="112" spans="1:35">
      <c r="A112" s="105">
        <f t="shared" si="60"/>
        <v>5</v>
      </c>
      <c r="B112" s="59" t="str">
        <f t="shared" si="61"/>
        <v>256</v>
      </c>
      <c r="C112" s="59" t="str">
        <f t="shared" si="61"/>
        <v>Afternoon D-Lightning</v>
      </c>
      <c r="D112" s="59">
        <f>IF($B112="","",COUNTIF(Lineups!B$60:B$109,$B112))</f>
        <v>0</v>
      </c>
      <c r="E112" s="258">
        <f t="shared" si="62"/>
        <v>0</v>
      </c>
      <c r="F112" s="257">
        <f>IF($B112="","",COUNTIF(Lineups!E$60:E$109,$B112))</f>
        <v>6</v>
      </c>
      <c r="G112" s="257">
        <f>IF($B112="","",COUNTIF(Lineups!H$60:H$109,$B112))</f>
        <v>0</v>
      </c>
      <c r="H112" s="257">
        <f>IF($B112="","",COUNTIF(Lineups!K$60:K$109,$B112))</f>
        <v>0</v>
      </c>
      <c r="I112" s="59">
        <f t="shared" si="63"/>
        <v>6</v>
      </c>
      <c r="J112" s="258">
        <f t="shared" si="64"/>
        <v>0.27272727272727271</v>
      </c>
      <c r="K112" s="59">
        <f t="shared" si="65"/>
        <v>6</v>
      </c>
      <c r="L112" s="258">
        <f t="shared" si="66"/>
        <v>0.27272727272727271</v>
      </c>
      <c r="M112" s="261" t="str">
        <f ca="1">IF(B112="","",IF(OR(SK!E133="",SK!E133=0),"",SK!H133))</f>
        <v/>
      </c>
      <c r="N112" s="59">
        <f>IF($B112="","",COUNTIF(Lineups!N$60:N$109,$B112))</f>
        <v>0</v>
      </c>
      <c r="O112" s="258">
        <f t="shared" si="67"/>
        <v>0</v>
      </c>
      <c r="P112" s="59">
        <f t="shared" si="68"/>
        <v>6</v>
      </c>
      <c r="Q112" s="258">
        <f t="shared" si="69"/>
        <v>0.27272727272727271</v>
      </c>
      <c r="S112" s="105">
        <f t="shared" si="70"/>
        <v>5</v>
      </c>
      <c r="T112" s="59" t="str">
        <f t="shared" si="71"/>
        <v>2</v>
      </c>
      <c r="U112" s="59" t="str">
        <f t="shared" si="71"/>
        <v>Honey Sickley</v>
      </c>
      <c r="V112" s="59">
        <f>IF($T112="","",COUNTIF(Lineups!T$60:T$109,$T112))</f>
        <v>0</v>
      </c>
      <c r="W112" s="258">
        <f t="shared" si="72"/>
        <v>0</v>
      </c>
      <c r="X112" s="257">
        <f>IF($T112="","",COUNTIF(Lineups!W$60:W$109,$T112))</f>
        <v>2</v>
      </c>
      <c r="Y112" s="257">
        <f>IF($T112="","",COUNTIF(Lineups!Z$60:Z$109,$T112))</f>
        <v>4</v>
      </c>
      <c r="Z112" s="257">
        <f>IF($T112="","",COUNTIF(Lineups!AC$60:AC$109,$T112))</f>
        <v>0</v>
      </c>
      <c r="AA112" s="59">
        <f t="shared" si="73"/>
        <v>6</v>
      </c>
      <c r="AB112" s="258">
        <f t="shared" si="74"/>
        <v>0.27272727272727271</v>
      </c>
      <c r="AC112" s="59">
        <f t="shared" si="75"/>
        <v>6</v>
      </c>
      <c r="AD112" s="258">
        <f t="shared" si="76"/>
        <v>0.27272727272727271</v>
      </c>
      <c r="AE112" s="261" t="str">
        <f ca="1">IF(T112="","",IF(OR(SK!AD133="",SK!AD133=0),"",SK!AG133))</f>
        <v/>
      </c>
      <c r="AF112" s="59">
        <f>IF($T112="","",COUNTIF(Lineups!AF$60:AF$109,$T112))</f>
        <v>0</v>
      </c>
      <c r="AG112" s="258">
        <f t="shared" si="77"/>
        <v>0</v>
      </c>
      <c r="AH112" s="59">
        <f t="shared" si="78"/>
        <v>6</v>
      </c>
      <c r="AI112" s="258">
        <f t="shared" si="79"/>
        <v>0.27272727272727271</v>
      </c>
    </row>
    <row r="113" spans="1:35">
      <c r="A113" s="109">
        <f t="shared" si="60"/>
        <v>6</v>
      </c>
      <c r="B113" s="256" t="str">
        <f t="shared" si="61"/>
        <v>303</v>
      </c>
      <c r="C113" s="256" t="str">
        <f t="shared" si="61"/>
        <v>JaneSaw Massacre</v>
      </c>
      <c r="D113" s="256">
        <f>IF($B113="","",COUNTIF(Lineups!B$60:B$109,$B113))</f>
        <v>0</v>
      </c>
      <c r="E113" s="259">
        <f t="shared" si="62"/>
        <v>0</v>
      </c>
      <c r="F113" s="257">
        <f>IF($B113="","",COUNTIF(Lineups!E$60:E$109,$B113))</f>
        <v>0</v>
      </c>
      <c r="G113" s="257">
        <f>IF($B113="","",COUNTIF(Lineups!H$60:H$109,$B113))</f>
        <v>0</v>
      </c>
      <c r="H113" s="257">
        <f>IF($B113="","",COUNTIF(Lineups!K$60:K$109,$B113))</f>
        <v>0</v>
      </c>
      <c r="I113" s="256">
        <f t="shared" si="63"/>
        <v>0</v>
      </c>
      <c r="J113" s="259">
        <f t="shared" si="64"/>
        <v>0</v>
      </c>
      <c r="K113" s="256">
        <f t="shared" si="65"/>
        <v>0</v>
      </c>
      <c r="L113" s="259">
        <f t="shared" si="66"/>
        <v>0</v>
      </c>
      <c r="M113" s="260" t="str">
        <f ca="1">IF(B113="","",IF(OR(SK!E136="",SK!E136=0),"",SK!H136))</f>
        <v/>
      </c>
      <c r="N113" s="256">
        <f>IF($B113="","",COUNTIF(Lineups!N$60:N$109,$B113))</f>
        <v>0</v>
      </c>
      <c r="O113" s="259">
        <f t="shared" si="67"/>
        <v>0</v>
      </c>
      <c r="P113" s="256">
        <f t="shared" si="68"/>
        <v>0</v>
      </c>
      <c r="Q113" s="259">
        <f t="shared" si="69"/>
        <v>0</v>
      </c>
      <c r="S113" s="109">
        <f t="shared" si="70"/>
        <v>6</v>
      </c>
      <c r="T113" s="256" t="str">
        <f t="shared" si="71"/>
        <v>21</v>
      </c>
      <c r="U113" s="256" t="str">
        <f t="shared" si="71"/>
        <v>Corona SlamHer</v>
      </c>
      <c r="V113" s="256">
        <f>IF($T113="","",COUNTIF(Lineups!T$60:T$109,$T113))</f>
        <v>1</v>
      </c>
      <c r="W113" s="259">
        <f t="shared" si="72"/>
        <v>4.5454545454545456E-2</v>
      </c>
      <c r="X113" s="257">
        <f>IF($T113="","",COUNTIF(Lineups!W$60:W$109,$T113))</f>
        <v>3</v>
      </c>
      <c r="Y113" s="257">
        <f>IF($T113="","",COUNTIF(Lineups!Z$60:Z$109,$T113))</f>
        <v>2</v>
      </c>
      <c r="Z113" s="257">
        <f>IF($T113="","",COUNTIF(Lineups!AC$60:AC$109,$T113))</f>
        <v>1</v>
      </c>
      <c r="AA113" s="256">
        <f t="shared" si="73"/>
        <v>6</v>
      </c>
      <c r="AB113" s="259">
        <f t="shared" si="74"/>
        <v>0.27272727272727271</v>
      </c>
      <c r="AC113" s="256">
        <f t="shared" si="75"/>
        <v>7</v>
      </c>
      <c r="AD113" s="259">
        <f t="shared" si="76"/>
        <v>0.31818181818181818</v>
      </c>
      <c r="AE113" s="260">
        <f ca="1">IF(T113="","",IF(OR(SK!AD136="",SK!AD136=0),"",SK!AG136))</f>
        <v>4</v>
      </c>
      <c r="AF113" s="256">
        <f>IF($T113="","",COUNTIF(Lineups!AF$60:AF$109,$T113))</f>
        <v>5</v>
      </c>
      <c r="AG113" s="259">
        <f t="shared" si="77"/>
        <v>0.22727272727272727</v>
      </c>
      <c r="AH113" s="256">
        <f t="shared" si="78"/>
        <v>12</v>
      </c>
      <c r="AI113" s="259">
        <f t="shared" si="79"/>
        <v>0.54545454545454541</v>
      </c>
    </row>
    <row r="114" spans="1:35">
      <c r="A114" s="105">
        <f t="shared" si="60"/>
        <v>7</v>
      </c>
      <c r="B114" s="59" t="str">
        <f t="shared" si="61"/>
        <v>362</v>
      </c>
      <c r="C114" s="59" t="str">
        <f t="shared" si="61"/>
        <v>Dairy Heir</v>
      </c>
      <c r="D114" s="59">
        <f>IF($B114="","",COUNTIF(Lineups!B$60:B$109,$B114))</f>
        <v>0</v>
      </c>
      <c r="E114" s="258">
        <f t="shared" si="62"/>
        <v>0</v>
      </c>
      <c r="F114" s="257">
        <f>IF($B114="","",COUNTIF(Lineups!E$60:E$109,$B114))</f>
        <v>0</v>
      </c>
      <c r="G114" s="257">
        <f>IF($B114="","",COUNTIF(Lineups!H$60:H$109,$B114))</f>
        <v>2</v>
      </c>
      <c r="H114" s="257">
        <f>IF($B114="","",COUNTIF(Lineups!K$60:K$109,$B114))</f>
        <v>6</v>
      </c>
      <c r="I114" s="59">
        <f t="shared" si="63"/>
        <v>8</v>
      </c>
      <c r="J114" s="258">
        <f t="shared" si="64"/>
        <v>0.36363636363636365</v>
      </c>
      <c r="K114" s="59">
        <f t="shared" si="65"/>
        <v>8</v>
      </c>
      <c r="L114" s="258">
        <f t="shared" si="66"/>
        <v>0.36363636363636365</v>
      </c>
      <c r="M114" s="261" t="str">
        <f ca="1">IF(B114="","",IF(OR(SK!E139="",SK!E139=0),"",SK!H139))</f>
        <v/>
      </c>
      <c r="N114" s="59">
        <f>IF($B114="","",COUNTIF(Lineups!N$60:N$109,$B114))</f>
        <v>0</v>
      </c>
      <c r="O114" s="258">
        <f t="shared" si="67"/>
        <v>0</v>
      </c>
      <c r="P114" s="59">
        <f t="shared" si="68"/>
        <v>8</v>
      </c>
      <c r="Q114" s="258">
        <f t="shared" si="69"/>
        <v>0.36363636363636365</v>
      </c>
      <c r="S114" s="105">
        <f t="shared" si="70"/>
        <v>7</v>
      </c>
      <c r="T114" s="59" t="str">
        <f t="shared" si="71"/>
        <v>25</v>
      </c>
      <c r="U114" s="59" t="str">
        <f t="shared" si="71"/>
        <v>Golden Delicious</v>
      </c>
      <c r="V114" s="59">
        <f>IF($T114="","",COUNTIF(Lineups!T$60:T$109,$T114))</f>
        <v>7</v>
      </c>
      <c r="W114" s="258">
        <f t="shared" si="72"/>
        <v>0.31818181818181818</v>
      </c>
      <c r="X114" s="257">
        <f>IF($T114="","",COUNTIF(Lineups!W$60:W$109,$T114))</f>
        <v>0</v>
      </c>
      <c r="Y114" s="257">
        <f>IF($T114="","",COUNTIF(Lineups!Z$60:Z$109,$T114))</f>
        <v>0</v>
      </c>
      <c r="Z114" s="257">
        <f>IF($T114="","",COUNTIF(Lineups!AC$60:AC$109,$T114))</f>
        <v>0</v>
      </c>
      <c r="AA114" s="59">
        <f t="shared" si="73"/>
        <v>0</v>
      </c>
      <c r="AB114" s="258">
        <f t="shared" si="74"/>
        <v>0</v>
      </c>
      <c r="AC114" s="59">
        <f t="shared" si="75"/>
        <v>7</v>
      </c>
      <c r="AD114" s="258">
        <f t="shared" si="76"/>
        <v>0.31818181818181818</v>
      </c>
      <c r="AE114" s="261" t="str">
        <f ca="1">IF(T114="","",IF(OR(SK!AD139="",SK!AD139=0),"",SK!AG139))</f>
        <v/>
      </c>
      <c r="AF114" s="59">
        <f>IF($T114="","",COUNTIF(Lineups!AF$60:AF$109,$T114))</f>
        <v>0</v>
      </c>
      <c r="AG114" s="258">
        <f t="shared" si="77"/>
        <v>0</v>
      </c>
      <c r="AH114" s="59">
        <f t="shared" si="78"/>
        <v>7</v>
      </c>
      <c r="AI114" s="258">
        <f t="shared" si="79"/>
        <v>0.31818181818181818</v>
      </c>
    </row>
    <row r="115" spans="1:35">
      <c r="A115" s="109">
        <f t="shared" si="60"/>
        <v>8</v>
      </c>
      <c r="B115" s="256" t="str">
        <f t="shared" si="61"/>
        <v>4CE</v>
      </c>
      <c r="C115" s="256" t="str">
        <f t="shared" si="61"/>
        <v>The Force</v>
      </c>
      <c r="D115" s="256">
        <f>IF($B115="","",COUNTIF(Lineups!B$60:B$109,$B115))</f>
        <v>0</v>
      </c>
      <c r="E115" s="259">
        <f t="shared" si="62"/>
        <v>0</v>
      </c>
      <c r="F115" s="257">
        <f>IF($B115="","",COUNTIF(Lineups!E$60:E$109,$B115))</f>
        <v>0</v>
      </c>
      <c r="G115" s="257">
        <f>IF($B115="","",COUNTIF(Lineups!H$60:H$109,$B115))</f>
        <v>0</v>
      </c>
      <c r="H115" s="257">
        <f>IF($B115="","",COUNTIF(Lineups!K$60:K$109,$B115))</f>
        <v>0</v>
      </c>
      <c r="I115" s="256">
        <f t="shared" si="63"/>
        <v>0</v>
      </c>
      <c r="J115" s="259">
        <f t="shared" si="64"/>
        <v>0</v>
      </c>
      <c r="K115" s="256">
        <f t="shared" si="65"/>
        <v>0</v>
      </c>
      <c r="L115" s="259">
        <f t="shared" si="66"/>
        <v>0</v>
      </c>
      <c r="M115" s="260">
        <f ca="1">IF(B115="","",IF(OR(SK!E142="",SK!E142=0),"",SK!H142))</f>
        <v>3</v>
      </c>
      <c r="N115" s="256">
        <f>IF($B115="","",COUNTIF(Lineups!N$60:N$109,$B115))</f>
        <v>8</v>
      </c>
      <c r="O115" s="259">
        <f t="shared" si="67"/>
        <v>0.36363636363636365</v>
      </c>
      <c r="P115" s="256">
        <f t="shared" si="68"/>
        <v>8</v>
      </c>
      <c r="Q115" s="259">
        <f t="shared" si="69"/>
        <v>0.36363636363636365</v>
      </c>
      <c r="S115" s="109">
        <f t="shared" si="70"/>
        <v>8</v>
      </c>
      <c r="T115" s="256" t="str">
        <f t="shared" si="71"/>
        <v>333</v>
      </c>
      <c r="U115" s="256" t="str">
        <f t="shared" si="71"/>
        <v>Trinity Tyrant</v>
      </c>
      <c r="V115" s="256">
        <f>IF($T115="","",COUNTIF(Lineups!T$60:T$109,$T115))</f>
        <v>0</v>
      </c>
      <c r="W115" s="259">
        <f t="shared" si="72"/>
        <v>0</v>
      </c>
      <c r="X115" s="257">
        <f>IF($T115="","",COUNTIF(Lineups!W$60:W$109,$T115))</f>
        <v>0</v>
      </c>
      <c r="Y115" s="257">
        <f>IF($T115="","",COUNTIF(Lineups!Z$60:Z$109,$T115))</f>
        <v>1</v>
      </c>
      <c r="Z115" s="257">
        <f>IF($T115="","",COUNTIF(Lineups!AC$60:AC$109,$T115))</f>
        <v>4</v>
      </c>
      <c r="AA115" s="256">
        <f t="shared" si="73"/>
        <v>5</v>
      </c>
      <c r="AB115" s="259">
        <f t="shared" si="74"/>
        <v>0.22727272727272727</v>
      </c>
      <c r="AC115" s="256">
        <f t="shared" si="75"/>
        <v>5</v>
      </c>
      <c r="AD115" s="259">
        <f t="shared" si="76"/>
        <v>0.22727272727272727</v>
      </c>
      <c r="AE115" s="260" t="str">
        <f ca="1">IF(T115="","",IF(OR(SK!AD142="",SK!AD142=0),"",SK!AG142))</f>
        <v/>
      </c>
      <c r="AF115" s="256">
        <f>IF($T115="","",COUNTIF(Lineups!AF$60:AF$109,$T115))</f>
        <v>0</v>
      </c>
      <c r="AG115" s="259">
        <f t="shared" si="77"/>
        <v>0</v>
      </c>
      <c r="AH115" s="256">
        <f t="shared" si="78"/>
        <v>5</v>
      </c>
      <c r="AI115" s="259">
        <f t="shared" si="79"/>
        <v>0.22727272727272727</v>
      </c>
    </row>
    <row r="116" spans="1:35">
      <c r="A116" s="105">
        <f t="shared" si="60"/>
        <v>9</v>
      </c>
      <c r="B116" s="59" t="str">
        <f t="shared" si="61"/>
        <v>4N6</v>
      </c>
      <c r="C116" s="59" t="str">
        <f t="shared" si="61"/>
        <v>Bone Eata</v>
      </c>
      <c r="D116" s="59">
        <f>IF($B116="","",COUNTIF(Lineups!B$60:B$109,$B116))</f>
        <v>0</v>
      </c>
      <c r="E116" s="258">
        <f t="shared" si="62"/>
        <v>0</v>
      </c>
      <c r="F116" s="257">
        <f>IF($B116="","",COUNTIF(Lineups!E$60:E$109,$B116))</f>
        <v>0</v>
      </c>
      <c r="G116" s="257">
        <f>IF($B116="","",COUNTIF(Lineups!H$60:H$109,$B116))</f>
        <v>0</v>
      </c>
      <c r="H116" s="257">
        <f>IF($B116="","",COUNTIF(Lineups!K$60:K$109,$B116))</f>
        <v>13</v>
      </c>
      <c r="I116" s="59">
        <f t="shared" si="63"/>
        <v>13</v>
      </c>
      <c r="J116" s="258">
        <f t="shared" si="64"/>
        <v>0.59090909090909094</v>
      </c>
      <c r="K116" s="59">
        <f t="shared" si="65"/>
        <v>13</v>
      </c>
      <c r="L116" s="258">
        <f t="shared" si="66"/>
        <v>0.59090909090909094</v>
      </c>
      <c r="M116" s="261" t="str">
        <f ca="1">IF(B116="","",IF(OR(SK!E145="",SK!E145=0),"",SK!H145))</f>
        <v/>
      </c>
      <c r="N116" s="59">
        <f>IF($B116="","",COUNTIF(Lineups!N$60:N$109,$B116))</f>
        <v>0</v>
      </c>
      <c r="O116" s="258">
        <f t="shared" si="67"/>
        <v>0</v>
      </c>
      <c r="P116" s="59">
        <f t="shared" si="68"/>
        <v>13</v>
      </c>
      <c r="Q116" s="258">
        <f t="shared" si="69"/>
        <v>0.59090909090909094</v>
      </c>
      <c r="S116" s="105">
        <f t="shared" si="70"/>
        <v>9</v>
      </c>
      <c r="T116" s="59" t="str">
        <f t="shared" si="71"/>
        <v>5</v>
      </c>
      <c r="U116" s="59" t="str">
        <f t="shared" si="71"/>
        <v>Sinnamon Splice</v>
      </c>
      <c r="V116" s="59">
        <f>IF($T116="","",COUNTIF(Lineups!T$60:T$109,$T116))</f>
        <v>0</v>
      </c>
      <c r="W116" s="258">
        <f t="shared" si="72"/>
        <v>0</v>
      </c>
      <c r="X116" s="257">
        <f>IF($T116="","",COUNTIF(Lineups!W$60:W$109,$T116))</f>
        <v>0</v>
      </c>
      <c r="Y116" s="257">
        <f>IF($T116="","",COUNTIF(Lineups!Z$60:Z$109,$T116))</f>
        <v>1</v>
      </c>
      <c r="Z116" s="257">
        <f>IF($T116="","",COUNTIF(Lineups!AC$60:AC$109,$T116))</f>
        <v>2</v>
      </c>
      <c r="AA116" s="59">
        <f t="shared" si="73"/>
        <v>3</v>
      </c>
      <c r="AB116" s="258">
        <f t="shared" si="74"/>
        <v>0.13636363636363635</v>
      </c>
      <c r="AC116" s="59">
        <f t="shared" si="75"/>
        <v>3</v>
      </c>
      <c r="AD116" s="258">
        <f t="shared" si="76"/>
        <v>0.13636363636363635</v>
      </c>
      <c r="AE116" s="261" t="str">
        <f ca="1">IF(T116="","",IF(OR(SK!AD145="",SK!AD145=0),"",SK!AG145))</f>
        <v/>
      </c>
      <c r="AF116" s="59">
        <f>IF($T116="","",COUNTIF(Lineups!AF$60:AF$109,$T116))</f>
        <v>0</v>
      </c>
      <c r="AG116" s="258">
        <f t="shared" si="77"/>
        <v>0</v>
      </c>
      <c r="AH116" s="59">
        <f t="shared" si="78"/>
        <v>3</v>
      </c>
      <c r="AI116" s="258">
        <f t="shared" si="79"/>
        <v>0.13636363636363635</v>
      </c>
    </row>
    <row r="117" spans="1:35">
      <c r="A117" s="109">
        <f t="shared" si="60"/>
        <v>10</v>
      </c>
      <c r="B117" s="256" t="str">
        <f t="shared" si="61"/>
        <v>55</v>
      </c>
      <c r="C117" s="256" t="str">
        <f t="shared" si="61"/>
        <v>Stardust Dunes</v>
      </c>
      <c r="D117" s="256">
        <f>IF($B117="","",COUNTIF(Lineups!B$60:B$109,$B117))</f>
        <v>0</v>
      </c>
      <c r="E117" s="259">
        <f t="shared" si="62"/>
        <v>0</v>
      </c>
      <c r="F117" s="257">
        <f>IF($B117="","",COUNTIF(Lineups!E$60:E$109,$B117))</f>
        <v>0</v>
      </c>
      <c r="G117" s="257">
        <f>IF($B117="","",COUNTIF(Lineups!H$60:H$109,$B117))</f>
        <v>0</v>
      </c>
      <c r="H117" s="257">
        <f>IF($B117="","",COUNTIF(Lineups!K$60:K$109,$B117))</f>
        <v>0</v>
      </c>
      <c r="I117" s="256">
        <f t="shared" si="63"/>
        <v>0</v>
      </c>
      <c r="J117" s="259">
        <f t="shared" si="64"/>
        <v>0</v>
      </c>
      <c r="K117" s="256">
        <f t="shared" si="65"/>
        <v>0</v>
      </c>
      <c r="L117" s="259">
        <f t="shared" si="66"/>
        <v>0</v>
      </c>
      <c r="M117" s="260">
        <f ca="1">IF(B117="","",IF(OR(SK!E148="",SK!E148=0),"",SK!H148))</f>
        <v>1</v>
      </c>
      <c r="N117" s="256">
        <f>IF($B117="","",COUNTIF(Lineups!N$60:N$109,$B117))</f>
        <v>4</v>
      </c>
      <c r="O117" s="259">
        <f t="shared" si="67"/>
        <v>0.18181818181818182</v>
      </c>
      <c r="P117" s="256">
        <f t="shared" si="68"/>
        <v>4</v>
      </c>
      <c r="Q117" s="259">
        <f t="shared" si="69"/>
        <v>0.18181818181818182</v>
      </c>
      <c r="S117" s="109">
        <f t="shared" si="70"/>
        <v>10</v>
      </c>
      <c r="T117" s="256" t="str">
        <f t="shared" si="71"/>
        <v>5X5</v>
      </c>
      <c r="U117" s="256" t="str">
        <f t="shared" si="71"/>
        <v>Pin Ball</v>
      </c>
      <c r="V117" s="256">
        <f>IF($T117="","",COUNTIF(Lineups!T$60:T$109,$T117))</f>
        <v>5</v>
      </c>
      <c r="W117" s="259">
        <f t="shared" si="72"/>
        <v>0.22727272727272727</v>
      </c>
      <c r="X117" s="257">
        <f>IF($T117="","",COUNTIF(Lineups!W$60:W$109,$T117))</f>
        <v>1</v>
      </c>
      <c r="Y117" s="257">
        <f>IF($T117="","",COUNTIF(Lineups!Z$60:Z$109,$T117))</f>
        <v>0</v>
      </c>
      <c r="Z117" s="257">
        <f>IF($T117="","",COUNTIF(Lineups!AC$60:AC$109,$T117))</f>
        <v>2</v>
      </c>
      <c r="AA117" s="256">
        <f t="shared" si="73"/>
        <v>3</v>
      </c>
      <c r="AB117" s="259">
        <f t="shared" si="74"/>
        <v>0.13636363636363635</v>
      </c>
      <c r="AC117" s="256">
        <f t="shared" si="75"/>
        <v>8</v>
      </c>
      <c r="AD117" s="259">
        <f t="shared" si="76"/>
        <v>0.36363636363636365</v>
      </c>
      <c r="AE117" s="260">
        <f ca="1">IF(T117="","",IF(OR(SK!AD148="",SK!AD148=0),"",SK!AG148))</f>
        <v>2</v>
      </c>
      <c r="AF117" s="256">
        <f>IF($T117="","",COUNTIF(Lineups!AF$60:AF$109,$T117))</f>
        <v>5</v>
      </c>
      <c r="AG117" s="259">
        <f t="shared" si="77"/>
        <v>0.22727272727272727</v>
      </c>
      <c r="AH117" s="256">
        <f t="shared" si="78"/>
        <v>13</v>
      </c>
      <c r="AI117" s="259">
        <f t="shared" si="79"/>
        <v>0.59090909090909094</v>
      </c>
    </row>
    <row r="118" spans="1:35">
      <c r="A118" s="105">
        <f t="shared" si="60"/>
        <v>11</v>
      </c>
      <c r="B118" s="59" t="str">
        <f t="shared" si="61"/>
        <v>64</v>
      </c>
      <c r="C118" s="59" t="str">
        <f t="shared" si="61"/>
        <v>Pretty Penny</v>
      </c>
      <c r="D118" s="59">
        <f>IF($B118="","",COUNTIF(Lineups!B$60:B$109,$B118))</f>
        <v>0</v>
      </c>
      <c r="E118" s="258">
        <f t="shared" si="62"/>
        <v>0</v>
      </c>
      <c r="F118" s="257">
        <f>IF($B118="","",COUNTIF(Lineups!E$60:E$109,$B118))</f>
        <v>0</v>
      </c>
      <c r="G118" s="257">
        <f>IF($B118="","",COUNTIF(Lineups!H$60:H$109,$B118))</f>
        <v>0</v>
      </c>
      <c r="H118" s="257">
        <f>IF($B118="","",COUNTIF(Lineups!K$60:K$109,$B118))</f>
        <v>0</v>
      </c>
      <c r="I118" s="59">
        <f t="shared" si="63"/>
        <v>0</v>
      </c>
      <c r="J118" s="258">
        <f t="shared" si="64"/>
        <v>0</v>
      </c>
      <c r="K118" s="59">
        <f t="shared" si="65"/>
        <v>0</v>
      </c>
      <c r="L118" s="258">
        <f t="shared" si="66"/>
        <v>0</v>
      </c>
      <c r="M118" s="261">
        <f ca="1">IF(B118="","",IF(OR(SK!E151="",SK!E151=0),"",SK!H151))</f>
        <v>4</v>
      </c>
      <c r="N118" s="59">
        <f>IF($B118="","",COUNTIF(Lineups!N$60:N$109,$B118))</f>
        <v>6</v>
      </c>
      <c r="O118" s="258">
        <f t="shared" si="67"/>
        <v>0.27272727272727271</v>
      </c>
      <c r="P118" s="59">
        <f t="shared" si="68"/>
        <v>6</v>
      </c>
      <c r="Q118" s="258">
        <f t="shared" si="69"/>
        <v>0.27272727272727271</v>
      </c>
      <c r="S118" s="105">
        <f t="shared" si="70"/>
        <v>11</v>
      </c>
      <c r="T118" s="59" t="str">
        <f t="shared" si="71"/>
        <v>96</v>
      </c>
      <c r="U118" s="59" t="str">
        <f t="shared" si="71"/>
        <v>Dirty Ol Man</v>
      </c>
      <c r="V118" s="59">
        <f>IF($T118="","",COUNTIF(Lineups!T$60:T$109,$T118))</f>
        <v>0</v>
      </c>
      <c r="W118" s="258">
        <f t="shared" si="72"/>
        <v>0</v>
      </c>
      <c r="X118" s="257">
        <f>IF($T118="","",COUNTIF(Lineups!W$60:W$109,$T118))</f>
        <v>5</v>
      </c>
      <c r="Y118" s="257">
        <f>IF($T118="","",COUNTIF(Lineups!Z$60:Z$109,$T118))</f>
        <v>2</v>
      </c>
      <c r="Z118" s="257">
        <f>IF($T118="","",COUNTIF(Lineups!AC$60:AC$109,$T118))</f>
        <v>2</v>
      </c>
      <c r="AA118" s="59">
        <f t="shared" si="73"/>
        <v>9</v>
      </c>
      <c r="AB118" s="258">
        <f t="shared" si="74"/>
        <v>0.40909090909090912</v>
      </c>
      <c r="AC118" s="59">
        <f t="shared" si="75"/>
        <v>9</v>
      </c>
      <c r="AD118" s="258">
        <f t="shared" si="76"/>
        <v>0.40909090909090912</v>
      </c>
      <c r="AE118" s="261">
        <f ca="1">IF(T118="","",IF(OR(SK!AD151="",SK!AD151=0),"",SK!AG151))</f>
        <v>1</v>
      </c>
      <c r="AF118" s="59">
        <f>IF($T118="","",COUNTIF(Lineups!AF$60:AF$109,$T118))</f>
        <v>2</v>
      </c>
      <c r="AG118" s="258">
        <f t="shared" si="77"/>
        <v>9.0909090909090912E-2</v>
      </c>
      <c r="AH118" s="59">
        <f t="shared" si="78"/>
        <v>11</v>
      </c>
      <c r="AI118" s="258">
        <f t="shared" si="79"/>
        <v>0.5</v>
      </c>
    </row>
    <row r="119" spans="1:35">
      <c r="A119" s="109">
        <f t="shared" si="60"/>
        <v>12</v>
      </c>
      <c r="B119" s="256" t="str">
        <f t="shared" si="61"/>
        <v>777</v>
      </c>
      <c r="C119" s="256" t="str">
        <f t="shared" si="61"/>
        <v>Bust'N Ace</v>
      </c>
      <c r="D119" s="256">
        <f>IF($B119="","",COUNTIF(Lineups!B$60:B$109,$B119))</f>
        <v>10</v>
      </c>
      <c r="E119" s="259">
        <f t="shared" si="62"/>
        <v>0.45454545454545453</v>
      </c>
      <c r="F119" s="257">
        <f>IF($B119="","",COUNTIF(Lineups!E$60:E$109,$B119))</f>
        <v>0</v>
      </c>
      <c r="G119" s="257">
        <f>IF($B119="","",COUNTIF(Lineups!H$60:H$109,$B119))</f>
        <v>0</v>
      </c>
      <c r="H119" s="257">
        <f>IF($B119="","",COUNTIF(Lineups!K$60:K$109,$B119))</f>
        <v>0</v>
      </c>
      <c r="I119" s="256">
        <f t="shared" si="63"/>
        <v>0</v>
      </c>
      <c r="J119" s="259">
        <f t="shared" si="64"/>
        <v>0</v>
      </c>
      <c r="K119" s="256">
        <f t="shared" si="65"/>
        <v>10</v>
      </c>
      <c r="L119" s="259">
        <f t="shared" si="66"/>
        <v>0.45454545454545453</v>
      </c>
      <c r="M119" s="260" t="str">
        <f ca="1">IF(B119="","",IF(OR(SK!E154="",SK!E154=0),"",SK!H154))</f>
        <v/>
      </c>
      <c r="N119" s="256">
        <f>IF($B119="","",COUNTIF(Lineups!N$60:N$109,$B119))</f>
        <v>0</v>
      </c>
      <c r="O119" s="259">
        <f t="shared" si="67"/>
        <v>0</v>
      </c>
      <c r="P119" s="256">
        <f t="shared" si="68"/>
        <v>10</v>
      </c>
      <c r="Q119" s="259">
        <f t="shared" si="69"/>
        <v>0.45454545454545453</v>
      </c>
      <c r="S119" s="109">
        <f t="shared" si="70"/>
        <v>12</v>
      </c>
      <c r="T119" s="256" t="str">
        <f t="shared" si="71"/>
        <v>A55</v>
      </c>
      <c r="U119" s="256" t="str">
        <f t="shared" si="71"/>
        <v>Cass Whoopin'</v>
      </c>
      <c r="V119" s="256">
        <f>IF($T119="","",COUNTIF(Lineups!T$60:T$109,$T119))</f>
        <v>0</v>
      </c>
      <c r="W119" s="259">
        <f t="shared" si="72"/>
        <v>0</v>
      </c>
      <c r="X119" s="257">
        <f>IF($T119="","",COUNTIF(Lineups!W$60:W$109,$T119))</f>
        <v>2</v>
      </c>
      <c r="Y119" s="257">
        <f>IF($T119="","",COUNTIF(Lineups!Z$60:Z$109,$T119))</f>
        <v>0</v>
      </c>
      <c r="Z119" s="257">
        <f>IF($T119="","",COUNTIF(Lineups!AC$60:AC$109,$T119))</f>
        <v>1</v>
      </c>
      <c r="AA119" s="256">
        <f t="shared" si="73"/>
        <v>3</v>
      </c>
      <c r="AB119" s="259">
        <f t="shared" si="74"/>
        <v>0.13636363636363635</v>
      </c>
      <c r="AC119" s="256">
        <f t="shared" si="75"/>
        <v>3</v>
      </c>
      <c r="AD119" s="259">
        <f t="shared" si="76"/>
        <v>0.13636363636363635</v>
      </c>
      <c r="AE119" s="260" t="str">
        <f ca="1">IF(T119="","",IF(OR(SK!AD154="",SK!AD154=0),"",SK!AG154))</f>
        <v/>
      </c>
      <c r="AF119" s="256">
        <f>IF($T119="","",COUNTIF(Lineups!AF$60:AF$109,$T119))</f>
        <v>0</v>
      </c>
      <c r="AG119" s="259">
        <f t="shared" si="77"/>
        <v>0</v>
      </c>
      <c r="AH119" s="256">
        <f t="shared" si="78"/>
        <v>3</v>
      </c>
      <c r="AI119" s="259">
        <f t="shared" si="79"/>
        <v>0.13636363636363635</v>
      </c>
    </row>
    <row r="120" spans="1:35">
      <c r="A120" s="105">
        <f t="shared" si="60"/>
        <v>13</v>
      </c>
      <c r="B120" s="59" t="str">
        <f t="shared" si="61"/>
        <v>88</v>
      </c>
      <c r="C120" s="59" t="str">
        <f t="shared" si="61"/>
        <v>Shabamm</v>
      </c>
      <c r="D120" s="59">
        <f>IF($B120="","",COUNTIF(Lineups!B$60:B$109,$B120))</f>
        <v>0</v>
      </c>
      <c r="E120" s="258">
        <f t="shared" si="62"/>
        <v>0</v>
      </c>
      <c r="F120" s="257">
        <f>IF($B120="","",COUNTIF(Lineups!E$60:E$109,$B120))</f>
        <v>0</v>
      </c>
      <c r="G120" s="257">
        <f>IF($B120="","",COUNTIF(Lineups!H$60:H$109,$B120))</f>
        <v>0</v>
      </c>
      <c r="H120" s="257">
        <f>IF($B120="","",COUNTIF(Lineups!K$60:K$109,$B120))</f>
        <v>0</v>
      </c>
      <c r="I120" s="59">
        <f t="shared" si="63"/>
        <v>0</v>
      </c>
      <c r="J120" s="258">
        <f t="shared" si="64"/>
        <v>0</v>
      </c>
      <c r="K120" s="59">
        <f t="shared" si="65"/>
        <v>0</v>
      </c>
      <c r="L120" s="258">
        <f t="shared" si="66"/>
        <v>0</v>
      </c>
      <c r="M120" s="261">
        <f ca="1">IF(B120="","",IF(OR(SK!E157="",SK!E157=0),"",SK!H157))</f>
        <v>2</v>
      </c>
      <c r="N120" s="59">
        <f>IF($B120="","",COUNTIF(Lineups!N$60:N$109,$B120))</f>
        <v>3</v>
      </c>
      <c r="O120" s="258">
        <f t="shared" si="67"/>
        <v>0.13636363636363635</v>
      </c>
      <c r="P120" s="59">
        <f t="shared" si="68"/>
        <v>3</v>
      </c>
      <c r="Q120" s="258">
        <f t="shared" si="69"/>
        <v>0.13636363636363635</v>
      </c>
      <c r="S120" s="105">
        <f t="shared" si="70"/>
        <v>13</v>
      </c>
      <c r="T120" s="59" t="str">
        <f t="shared" si="71"/>
        <v>H1</v>
      </c>
      <c r="U120" s="59" t="str">
        <f t="shared" si="71"/>
        <v>HydroJen</v>
      </c>
      <c r="V120" s="59">
        <f>IF($T120="","",COUNTIF(Lineups!T$60:T$109,$T120))</f>
        <v>3</v>
      </c>
      <c r="W120" s="258">
        <f t="shared" si="72"/>
        <v>0.13636363636363635</v>
      </c>
      <c r="X120" s="257">
        <f>IF($T120="","",COUNTIF(Lineups!W$60:W$109,$T120))</f>
        <v>0</v>
      </c>
      <c r="Y120" s="257">
        <f>IF($T120="","",COUNTIF(Lineups!Z$60:Z$109,$T120))</f>
        <v>0</v>
      </c>
      <c r="Z120" s="257">
        <f>IF($T120="","",COUNTIF(Lineups!AC$60:AC$109,$T120))</f>
        <v>1</v>
      </c>
      <c r="AA120" s="59">
        <f t="shared" si="73"/>
        <v>1</v>
      </c>
      <c r="AB120" s="258">
        <f t="shared" si="74"/>
        <v>4.5454545454545456E-2</v>
      </c>
      <c r="AC120" s="59">
        <f t="shared" si="75"/>
        <v>4</v>
      </c>
      <c r="AD120" s="258">
        <f t="shared" si="76"/>
        <v>0.18181818181818182</v>
      </c>
      <c r="AE120" s="261">
        <f ca="1">IF(T120="","",IF(OR(SK!AD157="",SK!AD157=0),"",SK!AG157))</f>
        <v>1</v>
      </c>
      <c r="AF120" s="59">
        <f>IF($T120="","",COUNTIF(Lineups!AF$60:AF$109,$T120))</f>
        <v>5</v>
      </c>
      <c r="AG120" s="258">
        <f t="shared" si="77"/>
        <v>0.22727272727272727</v>
      </c>
      <c r="AH120" s="59">
        <f t="shared" si="78"/>
        <v>9</v>
      </c>
      <c r="AI120" s="258">
        <f t="shared" si="79"/>
        <v>0.40909090909090912</v>
      </c>
    </row>
    <row r="121" spans="1:35">
      <c r="A121" s="109">
        <f t="shared" si="60"/>
        <v>14</v>
      </c>
      <c r="B121" s="256" t="str">
        <f t="shared" si="61"/>
        <v>C40</v>
      </c>
      <c r="C121" s="256" t="str">
        <f t="shared" si="61"/>
        <v>DVS Dicer</v>
      </c>
      <c r="D121" s="256">
        <f>IF($B121="","",COUNTIF(Lineups!B$60:B$109,$B121))</f>
        <v>0</v>
      </c>
      <c r="E121" s="259">
        <f t="shared" si="62"/>
        <v>0</v>
      </c>
      <c r="F121" s="257">
        <f>IF($B121="","",COUNTIF(Lineups!E$60:E$109,$B121))</f>
        <v>2</v>
      </c>
      <c r="G121" s="257">
        <f>IF($B121="","",COUNTIF(Lineups!H$60:H$109,$B121))</f>
        <v>0</v>
      </c>
      <c r="H121" s="257">
        <f>IF($B121="","",COUNTIF(Lineups!K$60:K$109,$B121))</f>
        <v>1</v>
      </c>
      <c r="I121" s="256">
        <f t="shared" si="63"/>
        <v>3</v>
      </c>
      <c r="J121" s="259">
        <f t="shared" si="64"/>
        <v>0.13636363636363635</v>
      </c>
      <c r="K121" s="256">
        <f t="shared" si="65"/>
        <v>3</v>
      </c>
      <c r="L121" s="259">
        <f t="shared" si="66"/>
        <v>0.13636363636363635</v>
      </c>
      <c r="M121" s="260">
        <f ca="1">IF(B121="","",IF(OR(SK!E160="",SK!E160=0),"",SK!H160))</f>
        <v>1</v>
      </c>
      <c r="N121" s="256">
        <f>IF($B121="","",COUNTIF(Lineups!N$60:N$109,$B121))</f>
        <v>1</v>
      </c>
      <c r="O121" s="259">
        <f t="shared" si="67"/>
        <v>4.5454545454545456E-2</v>
      </c>
      <c r="P121" s="256">
        <f t="shared" si="68"/>
        <v>4</v>
      </c>
      <c r="Q121" s="259">
        <f t="shared" si="69"/>
        <v>0.18181818181818182</v>
      </c>
      <c r="S121" s="109">
        <f t="shared" si="70"/>
        <v>14</v>
      </c>
      <c r="T121" s="256" t="str">
        <f t="shared" si="71"/>
        <v>N0 BS</v>
      </c>
      <c r="U121" s="256" t="str">
        <f t="shared" si="71"/>
        <v>Blaque N DeckHer</v>
      </c>
      <c r="V121" s="256">
        <f>IF($T121="","",COUNTIF(Lineups!T$60:T$109,$T121))</f>
        <v>0</v>
      </c>
      <c r="W121" s="259">
        <f t="shared" si="72"/>
        <v>0</v>
      </c>
      <c r="X121" s="257">
        <f>IF($T121="","",COUNTIF(Lineups!W$60:W$109,$T121))</f>
        <v>0</v>
      </c>
      <c r="Y121" s="257">
        <f>IF($T121="","",COUNTIF(Lineups!Z$60:Z$109,$T121))</f>
        <v>0</v>
      </c>
      <c r="Z121" s="257">
        <f>IF($T121="","",COUNTIF(Lineups!AC$60:AC$109,$T121))</f>
        <v>0</v>
      </c>
      <c r="AA121" s="256">
        <f t="shared" si="73"/>
        <v>0</v>
      </c>
      <c r="AB121" s="259">
        <f t="shared" si="74"/>
        <v>0</v>
      </c>
      <c r="AC121" s="256">
        <f t="shared" si="75"/>
        <v>0</v>
      </c>
      <c r="AD121" s="259">
        <f t="shared" si="76"/>
        <v>0</v>
      </c>
      <c r="AE121" s="260" t="str">
        <f ca="1">IF(T121="","",IF(OR(SK!AD160="",SK!AD160=0),"",SK!AG160))</f>
        <v/>
      </c>
      <c r="AF121" s="256">
        <f>IF($T121="","",COUNTIF(Lineups!AF$60:AF$109,$T121))</f>
        <v>0</v>
      </c>
      <c r="AG121" s="259">
        <f t="shared" si="77"/>
        <v>0</v>
      </c>
      <c r="AH121" s="256">
        <f t="shared" si="78"/>
        <v>0</v>
      </c>
      <c r="AI121" s="259">
        <f t="shared" si="79"/>
        <v>0</v>
      </c>
    </row>
    <row r="122" spans="1:35">
      <c r="A122" s="105">
        <f t="shared" si="60"/>
        <v>15</v>
      </c>
      <c r="B122" s="59" t="str">
        <f t="shared" si="61"/>
        <v/>
      </c>
      <c r="C122" s="59" t="str">
        <f t="shared" si="61"/>
        <v/>
      </c>
      <c r="D122" s="59" t="str">
        <f>IF($B122="","",COUNTIF(Lineups!B$60:B$109,$B122))</f>
        <v/>
      </c>
      <c r="E122" s="258" t="str">
        <f t="shared" si="62"/>
        <v/>
      </c>
      <c r="F122" s="257" t="str">
        <f>IF($B122="","",COUNTIF(Lineups!E$60:E$109,$B122))</f>
        <v/>
      </c>
      <c r="G122" s="257" t="str">
        <f>IF($B122="","",COUNTIF(Lineups!H$60:H$109,$B122))</f>
        <v/>
      </c>
      <c r="H122" s="257" t="str">
        <f>IF($B122="","",COUNTIF(Lineups!K$60:K$109,$B122))</f>
        <v/>
      </c>
      <c r="I122" s="59" t="str">
        <f t="shared" si="63"/>
        <v/>
      </c>
      <c r="J122" s="258" t="str">
        <f t="shared" si="64"/>
        <v/>
      </c>
      <c r="K122" s="59" t="str">
        <f t="shared" si="65"/>
        <v/>
      </c>
      <c r="L122" s="258" t="str">
        <f t="shared" si="66"/>
        <v/>
      </c>
      <c r="M122" s="261" t="str">
        <f>IF(B122="","",IF(OR(SK!E163="",SK!E163=0),"",SK!H163))</f>
        <v/>
      </c>
      <c r="N122" s="59" t="str">
        <f>IF($B122="","",COUNTIF(Lineups!N$60:N$109,$B122))</f>
        <v/>
      </c>
      <c r="O122" s="258" t="str">
        <f t="shared" si="67"/>
        <v/>
      </c>
      <c r="P122" s="59" t="str">
        <f t="shared" si="68"/>
        <v/>
      </c>
      <c r="Q122" s="258" t="str">
        <f t="shared" si="69"/>
        <v/>
      </c>
      <c r="S122" s="105">
        <f t="shared" si="70"/>
        <v>15</v>
      </c>
      <c r="T122" s="59" t="str">
        <f t="shared" si="71"/>
        <v/>
      </c>
      <c r="U122" s="59" t="str">
        <f t="shared" si="71"/>
        <v/>
      </c>
      <c r="V122" s="59" t="str">
        <f>IF($T122="","",COUNTIF(Lineups!T$60:T$109,$T122))</f>
        <v/>
      </c>
      <c r="W122" s="258" t="str">
        <f t="shared" si="72"/>
        <v/>
      </c>
      <c r="X122" s="257" t="str">
        <f>IF($T122="","",COUNTIF(Lineups!W$60:W$109,$T122))</f>
        <v/>
      </c>
      <c r="Y122" s="257" t="str">
        <f>IF($T122="","",COUNTIF(Lineups!Z$60:Z$109,$T122))</f>
        <v/>
      </c>
      <c r="Z122" s="257" t="str">
        <f>IF($T122="","",COUNTIF(Lineups!AC$60:AC$109,$T122))</f>
        <v/>
      </c>
      <c r="AA122" s="59" t="str">
        <f t="shared" si="73"/>
        <v/>
      </c>
      <c r="AB122" s="258" t="str">
        <f t="shared" si="74"/>
        <v/>
      </c>
      <c r="AC122" s="59" t="str">
        <f t="shared" si="75"/>
        <v/>
      </c>
      <c r="AD122" s="258" t="str">
        <f t="shared" si="76"/>
        <v/>
      </c>
      <c r="AE122" s="261" t="str">
        <f>IF(T122="","",IF(OR(SK!AD163="",SK!AD163=0),"",SK!AG163))</f>
        <v/>
      </c>
      <c r="AF122" s="59" t="str">
        <f>IF($T122="","",COUNTIF(Lineups!AF$60:AF$109,$T122))</f>
        <v/>
      </c>
      <c r="AG122" s="258" t="str">
        <f t="shared" si="77"/>
        <v/>
      </c>
      <c r="AH122" s="59" t="str">
        <f t="shared" si="78"/>
        <v/>
      </c>
      <c r="AI122" s="258" t="str">
        <f t="shared" si="79"/>
        <v/>
      </c>
    </row>
    <row r="123" spans="1:35">
      <c r="A123" s="109">
        <f t="shared" si="60"/>
        <v>16</v>
      </c>
      <c r="B123" s="256" t="str">
        <f t="shared" si="61"/>
        <v/>
      </c>
      <c r="C123" s="256" t="str">
        <f t="shared" si="61"/>
        <v/>
      </c>
      <c r="D123" s="256" t="str">
        <f>IF($B123="","",COUNTIF(Lineups!B$60:B$109,$B123))</f>
        <v/>
      </c>
      <c r="E123" s="259" t="str">
        <f t="shared" si="62"/>
        <v/>
      </c>
      <c r="F123" s="257" t="str">
        <f>IF($B123="","",COUNTIF(Lineups!E$60:E$109,$B123))</f>
        <v/>
      </c>
      <c r="G123" s="257" t="str">
        <f>IF($B123="","",COUNTIF(Lineups!H$60:H$109,$B123))</f>
        <v/>
      </c>
      <c r="H123" s="257" t="str">
        <f>IF($B123="","",COUNTIF(Lineups!K$60:K$109,$B123))</f>
        <v/>
      </c>
      <c r="I123" s="256" t="str">
        <f t="shared" si="63"/>
        <v/>
      </c>
      <c r="J123" s="259" t="str">
        <f t="shared" si="64"/>
        <v/>
      </c>
      <c r="K123" s="256" t="str">
        <f t="shared" si="65"/>
        <v/>
      </c>
      <c r="L123" s="259" t="str">
        <f t="shared" si="66"/>
        <v/>
      </c>
      <c r="M123" s="260" t="str">
        <f>IF(B123="","",IF(OR(SK!E178="",SK!E178=0),"",SK!H178))</f>
        <v/>
      </c>
      <c r="N123" s="256" t="str">
        <f>IF($B123="","",COUNTIF(Lineups!N$60:N$109,$B123))</f>
        <v/>
      </c>
      <c r="O123" s="259" t="str">
        <f t="shared" si="67"/>
        <v/>
      </c>
      <c r="P123" s="256" t="str">
        <f t="shared" si="68"/>
        <v/>
      </c>
      <c r="Q123" s="259" t="str">
        <f t="shared" si="69"/>
        <v/>
      </c>
      <c r="S123" s="109">
        <f t="shared" si="70"/>
        <v>16</v>
      </c>
      <c r="T123" s="256" t="str">
        <f t="shared" si="71"/>
        <v/>
      </c>
      <c r="U123" s="256" t="str">
        <f t="shared" si="71"/>
        <v/>
      </c>
      <c r="V123" s="256" t="str">
        <f>IF($T123="","",COUNTIF(Lineups!T$60:T$109,$T123))</f>
        <v/>
      </c>
      <c r="W123" s="259" t="str">
        <f t="shared" si="72"/>
        <v/>
      </c>
      <c r="X123" s="257" t="str">
        <f>IF($T123="","",COUNTIF(Lineups!W$60:W$109,$T123))</f>
        <v/>
      </c>
      <c r="Y123" s="257" t="str">
        <f>IF($T123="","",COUNTIF(Lineups!Z$60:Z$109,$T123))</f>
        <v/>
      </c>
      <c r="Z123" s="257" t="str">
        <f>IF($T123="","",COUNTIF(Lineups!AC$60:AC$109,$T123))</f>
        <v/>
      </c>
      <c r="AA123" s="256" t="str">
        <f t="shared" si="73"/>
        <v/>
      </c>
      <c r="AB123" s="259" t="str">
        <f t="shared" si="74"/>
        <v/>
      </c>
      <c r="AC123" s="256" t="str">
        <f t="shared" si="75"/>
        <v/>
      </c>
      <c r="AD123" s="259" t="str">
        <f t="shared" si="76"/>
        <v/>
      </c>
      <c r="AE123" s="260" t="str">
        <f>IF(T123="","",IF(OR(SK!AD178="",SK!AD178=0),"",SK!AG178))</f>
        <v/>
      </c>
      <c r="AF123" s="256" t="str">
        <f>IF($T123="","",COUNTIF(Lineups!AF$60:AF$109,$T123))</f>
        <v/>
      </c>
      <c r="AG123" s="259" t="str">
        <f t="shared" si="77"/>
        <v/>
      </c>
      <c r="AH123" s="256" t="str">
        <f t="shared" si="78"/>
        <v/>
      </c>
      <c r="AI123" s="259" t="str">
        <f t="shared" si="79"/>
        <v/>
      </c>
    </row>
    <row r="124" spans="1:35">
      <c r="A124" s="105">
        <f>A123+1</f>
        <v>17</v>
      </c>
      <c r="B124" s="59" t="str">
        <f t="shared" ref="B124:C127" si="80">B25</f>
        <v/>
      </c>
      <c r="C124" s="59" t="str">
        <f t="shared" si="80"/>
        <v/>
      </c>
      <c r="D124" s="59" t="str">
        <f>IF($B124="","",COUNTIF(Lineups!B$60:B$109,$B124))</f>
        <v/>
      </c>
      <c r="E124" s="258" t="str">
        <f t="shared" si="62"/>
        <v/>
      </c>
      <c r="F124" s="257" t="str">
        <f>IF($B124="","",COUNTIF(Lineups!E$60:E$109,$B124))</f>
        <v/>
      </c>
      <c r="G124" s="257" t="str">
        <f>IF($B124="","",COUNTIF(Lineups!H$60:H$109,$B124))</f>
        <v/>
      </c>
      <c r="H124" s="257" t="str">
        <f>IF($B124="","",COUNTIF(Lineups!K$60:K$109,$B124))</f>
        <v/>
      </c>
      <c r="I124" s="59" t="str">
        <f>IF(B124="","",SUM(F124:H124))</f>
        <v/>
      </c>
      <c r="J124" s="258" t="str">
        <f t="shared" si="64"/>
        <v/>
      </c>
      <c r="K124" s="59" t="str">
        <f>IF(B124="","",SUM(D124,I124))</f>
        <v/>
      </c>
      <c r="L124" s="258" t="str">
        <f t="shared" si="66"/>
        <v/>
      </c>
      <c r="M124" s="261" t="str">
        <f>IF(B124="","",IF(OR(SK!E181="",SK!E181=0),"",SK!H181))</f>
        <v/>
      </c>
      <c r="N124" s="59" t="str">
        <f>IF($B124="","",COUNTIF(Lineups!N$60:N$109,$B124))</f>
        <v/>
      </c>
      <c r="O124" s="258" t="str">
        <f t="shared" si="67"/>
        <v/>
      </c>
      <c r="P124" s="59" t="str">
        <f>IF(B124="","",SUM(K124,N124))</f>
        <v/>
      </c>
      <c r="Q124" s="258" t="str">
        <f t="shared" si="69"/>
        <v/>
      </c>
      <c r="S124" s="105">
        <f>S123+1</f>
        <v>17</v>
      </c>
      <c r="T124" s="59" t="str">
        <f t="shared" ref="T124:U127" si="81">T25</f>
        <v/>
      </c>
      <c r="U124" s="59" t="str">
        <f t="shared" si="81"/>
        <v/>
      </c>
      <c r="V124" s="59" t="str">
        <f>IF($T124="","",COUNTIF(Lineups!T$60:T$109,$T124))</f>
        <v/>
      </c>
      <c r="W124" s="258" t="str">
        <f t="shared" si="72"/>
        <v/>
      </c>
      <c r="X124" s="257" t="str">
        <f>IF($T124="","",COUNTIF(Lineups!W$60:W$109,$T124))</f>
        <v/>
      </c>
      <c r="Y124" s="257" t="str">
        <f>IF($T124="","",COUNTIF(Lineups!Z$60:Z$109,$T124))</f>
        <v/>
      </c>
      <c r="Z124" s="257" t="str">
        <f>IF($T124="","",COUNTIF(Lineups!AC$60:AC$109,$T124))</f>
        <v/>
      </c>
      <c r="AA124" s="59" t="str">
        <f>IF(T124="","",SUM(X124:Z124))</f>
        <v/>
      </c>
      <c r="AB124" s="258" t="str">
        <f t="shared" si="74"/>
        <v/>
      </c>
      <c r="AC124" s="59" t="str">
        <f>IF(T124="","",SUM(V124,AA124))</f>
        <v/>
      </c>
      <c r="AD124" s="258" t="str">
        <f t="shared" si="76"/>
        <v/>
      </c>
      <c r="AE124" s="261" t="str">
        <f>IF(T124="","",IF(OR(SK!AD181="",SK!AD181=0),"",SK!AG181))</f>
        <v/>
      </c>
      <c r="AF124" s="59" t="str">
        <f>IF($T124="","",COUNTIF(Lineups!AF$60:AF$109,$T124))</f>
        <v/>
      </c>
      <c r="AG124" s="258" t="str">
        <f t="shared" si="77"/>
        <v/>
      </c>
      <c r="AH124" s="59" t="str">
        <f>IF(T124="","",SUM(AC124,AF124))</f>
        <v/>
      </c>
      <c r="AI124" s="258" t="str">
        <f t="shared" si="79"/>
        <v/>
      </c>
    </row>
    <row r="125" spans="1:35">
      <c r="A125" s="109">
        <f>A124+1</f>
        <v>18</v>
      </c>
      <c r="B125" s="256" t="str">
        <f t="shared" si="80"/>
        <v/>
      </c>
      <c r="C125" s="256" t="str">
        <f t="shared" si="80"/>
        <v/>
      </c>
      <c r="D125" s="256" t="str">
        <f>IF($B125="","",COUNTIF(Lineups!B$60:B$109,$B125))</f>
        <v/>
      </c>
      <c r="E125" s="259" t="str">
        <f t="shared" si="62"/>
        <v/>
      </c>
      <c r="F125" s="257" t="str">
        <f>IF($B125="","",COUNTIF(Lineups!E$60:E$109,$B125))</f>
        <v/>
      </c>
      <c r="G125" s="257" t="str">
        <f>IF($B125="","",COUNTIF(Lineups!H$60:H$109,$B125))</f>
        <v/>
      </c>
      <c r="H125" s="257" t="str">
        <f>IF($B125="","",COUNTIF(Lineups!K$60:K$109,$B125))</f>
        <v/>
      </c>
      <c r="I125" s="256" t="str">
        <f>IF(B125="","",SUM(F125:H125))</f>
        <v/>
      </c>
      <c r="J125" s="259" t="str">
        <f t="shared" si="64"/>
        <v/>
      </c>
      <c r="K125" s="256" t="str">
        <f>IF(B125="","",SUM(D125,I125))</f>
        <v/>
      </c>
      <c r="L125" s="259" t="str">
        <f t="shared" si="66"/>
        <v/>
      </c>
      <c r="M125" s="260" t="str">
        <f>IF(B125="","",IF(OR(SK!E184="",SK!E184=0),"",SK!H184))</f>
        <v/>
      </c>
      <c r="N125" s="256" t="str">
        <f>IF($B125="","",COUNTIF(Lineups!N$60:N$109,$B125))</f>
        <v/>
      </c>
      <c r="O125" s="259" t="str">
        <f t="shared" si="67"/>
        <v/>
      </c>
      <c r="P125" s="256" t="str">
        <f>IF(B125="","",SUM(K125,N125))</f>
        <v/>
      </c>
      <c r="Q125" s="259" t="str">
        <f t="shared" si="69"/>
        <v/>
      </c>
      <c r="S125" s="109">
        <f>S124+1</f>
        <v>18</v>
      </c>
      <c r="T125" s="256" t="str">
        <f t="shared" si="81"/>
        <v/>
      </c>
      <c r="U125" s="256" t="str">
        <f t="shared" si="81"/>
        <v/>
      </c>
      <c r="V125" s="256" t="str">
        <f>IF($T125="","",COUNTIF(Lineups!T$60:T$109,$T125))</f>
        <v/>
      </c>
      <c r="W125" s="259" t="str">
        <f t="shared" si="72"/>
        <v/>
      </c>
      <c r="X125" s="257" t="str">
        <f>IF($T125="","",COUNTIF(Lineups!W$60:W$109,$T125))</f>
        <v/>
      </c>
      <c r="Y125" s="257" t="str">
        <f>IF($T125="","",COUNTIF(Lineups!Z$60:Z$109,$T125))</f>
        <v/>
      </c>
      <c r="Z125" s="257" t="str">
        <f>IF($T125="","",COUNTIF(Lineups!AC$60:AC$109,$T125))</f>
        <v/>
      </c>
      <c r="AA125" s="256" t="str">
        <f>IF(T125="","",SUM(X125:Z125))</f>
        <v/>
      </c>
      <c r="AB125" s="259" t="str">
        <f t="shared" si="74"/>
        <v/>
      </c>
      <c r="AC125" s="256" t="str">
        <f>IF(T125="","",SUM(V125,AA125))</f>
        <v/>
      </c>
      <c r="AD125" s="259" t="str">
        <f t="shared" si="76"/>
        <v/>
      </c>
      <c r="AE125" s="260" t="str">
        <f>IF(T125="","",IF(OR(SK!AD184="",SK!AD184=0),"",SK!AG184))</f>
        <v/>
      </c>
      <c r="AF125" s="256" t="str">
        <f>IF($T125="","",COUNTIF(Lineups!AF$60:AF$109,$T125))</f>
        <v/>
      </c>
      <c r="AG125" s="259" t="str">
        <f t="shared" si="77"/>
        <v/>
      </c>
      <c r="AH125" s="256" t="str">
        <f>IF(T125="","",SUM(AC125,AF125))</f>
        <v/>
      </c>
      <c r="AI125" s="259" t="str">
        <f t="shared" si="79"/>
        <v/>
      </c>
    </row>
    <row r="126" spans="1:35">
      <c r="A126" s="105">
        <f>A125+1</f>
        <v>19</v>
      </c>
      <c r="B126" s="59" t="str">
        <f t="shared" si="80"/>
        <v/>
      </c>
      <c r="C126" s="59" t="str">
        <f t="shared" si="80"/>
        <v/>
      </c>
      <c r="D126" s="59" t="str">
        <f>IF($B126="","",COUNTIF(Lineups!B$60:B$109,$B126))</f>
        <v/>
      </c>
      <c r="E126" s="258" t="str">
        <f t="shared" si="62"/>
        <v/>
      </c>
      <c r="F126" s="257" t="str">
        <f>IF($B126="","",COUNTIF(Lineups!E$60:E$109,$B126))</f>
        <v/>
      </c>
      <c r="G126" s="257" t="str">
        <f>IF($B126="","",COUNTIF(Lineups!H$60:H$109,$B126))</f>
        <v/>
      </c>
      <c r="H126" s="257" t="str">
        <f>IF($B126="","",COUNTIF(Lineups!K$60:K$109,$B126))</f>
        <v/>
      </c>
      <c r="I126" s="59" t="str">
        <f>IF(B126="","",SUM(F126:H126))</f>
        <v/>
      </c>
      <c r="J126" s="258" t="str">
        <f t="shared" si="64"/>
        <v/>
      </c>
      <c r="K126" s="59" t="str">
        <f>IF(B126="","",SUM(D126,I126))</f>
        <v/>
      </c>
      <c r="L126" s="258" t="str">
        <f t="shared" si="66"/>
        <v/>
      </c>
      <c r="M126" s="261" t="str">
        <f>IF(B126="","",IF(OR(SK!E187="",SK!E187=0),"",SK!H187))</f>
        <v/>
      </c>
      <c r="N126" s="59" t="str">
        <f>IF($B126="","",COUNTIF(Lineups!N$60:N$109,$B126))</f>
        <v/>
      </c>
      <c r="O126" s="258" t="str">
        <f t="shared" si="67"/>
        <v/>
      </c>
      <c r="P126" s="59" t="str">
        <f>IF(B126="","",SUM(K126,N126))</f>
        <v/>
      </c>
      <c r="Q126" s="258" t="str">
        <f t="shared" si="69"/>
        <v/>
      </c>
      <c r="S126" s="105">
        <f>S125+1</f>
        <v>19</v>
      </c>
      <c r="T126" s="59" t="str">
        <f t="shared" si="81"/>
        <v/>
      </c>
      <c r="U126" s="59" t="str">
        <f t="shared" si="81"/>
        <v/>
      </c>
      <c r="V126" s="59" t="str">
        <f>IF($T126="","",COUNTIF(Lineups!T$60:T$109,$T126))</f>
        <v/>
      </c>
      <c r="W126" s="258" t="str">
        <f t="shared" si="72"/>
        <v/>
      </c>
      <c r="X126" s="257" t="str">
        <f>IF($T126="","",COUNTIF(Lineups!W$60:W$109,$T126))</f>
        <v/>
      </c>
      <c r="Y126" s="257" t="str">
        <f>IF($T126="","",COUNTIF(Lineups!Z$60:Z$109,$T126))</f>
        <v/>
      </c>
      <c r="Z126" s="257" t="str">
        <f>IF($T126="","",COUNTIF(Lineups!AC$60:AC$109,$T126))</f>
        <v/>
      </c>
      <c r="AA126" s="59" t="str">
        <f>IF(T126="","",SUM(X126:Z126))</f>
        <v/>
      </c>
      <c r="AB126" s="258" t="str">
        <f t="shared" si="74"/>
        <v/>
      </c>
      <c r="AC126" s="59" t="str">
        <f>IF(T126="","",SUM(V126,AA126))</f>
        <v/>
      </c>
      <c r="AD126" s="258" t="str">
        <f t="shared" si="76"/>
        <v/>
      </c>
      <c r="AE126" s="261" t="str">
        <f>IF(T126="","",IF(OR(SK!AD187="",SK!AD187=0),"",SK!AG187))</f>
        <v/>
      </c>
      <c r="AF126" s="59" t="str">
        <f>IF($T126="","",COUNTIF(Lineups!AF$60:AF$109,$T126))</f>
        <v/>
      </c>
      <c r="AG126" s="258" t="str">
        <f t="shared" si="77"/>
        <v/>
      </c>
      <c r="AH126" s="59" t="str">
        <f>IF(T126="","",SUM(AC126,AF126))</f>
        <v/>
      </c>
      <c r="AI126" s="258" t="str">
        <f t="shared" si="79"/>
        <v/>
      </c>
    </row>
    <row r="127" spans="1:35">
      <c r="A127" s="109">
        <f>A126+1</f>
        <v>20</v>
      </c>
      <c r="B127" s="256" t="str">
        <f t="shared" si="80"/>
        <v/>
      </c>
      <c r="C127" s="256" t="str">
        <f t="shared" si="80"/>
        <v/>
      </c>
      <c r="D127" s="256" t="str">
        <f>IF($B127="","",COUNTIF(Lineups!B$60:B$109,$B127))</f>
        <v/>
      </c>
      <c r="E127" s="259" t="str">
        <f t="shared" si="62"/>
        <v/>
      </c>
      <c r="F127" s="257" t="str">
        <f>IF($B127="","",COUNTIF(Lineups!E$60:E$109,$B127))</f>
        <v/>
      </c>
      <c r="G127" s="257" t="str">
        <f>IF($B127="","",COUNTIF(Lineups!H$60:H$109,$B127))</f>
        <v/>
      </c>
      <c r="H127" s="257" t="str">
        <f>IF($B127="","",COUNTIF(Lineups!K$60:K$109,$B127))</f>
        <v/>
      </c>
      <c r="I127" s="256" t="str">
        <f>IF(B127="","",SUM(F127:H127))</f>
        <v/>
      </c>
      <c r="J127" s="259" t="str">
        <f t="shared" si="64"/>
        <v/>
      </c>
      <c r="K127" s="256" t="str">
        <f>IF(B127="","",SUM(D127,I127))</f>
        <v/>
      </c>
      <c r="L127" s="259" t="str">
        <f t="shared" si="66"/>
        <v/>
      </c>
      <c r="M127" s="260" t="str">
        <f>IF(B127="","",IF(OR(SK!E190="",SK!E190=0),"",SK!H190))</f>
        <v/>
      </c>
      <c r="N127" s="256" t="str">
        <f>IF($B127="","",COUNTIF(Lineups!N$60:N$109,$B127))</f>
        <v/>
      </c>
      <c r="O127" s="259" t="str">
        <f t="shared" si="67"/>
        <v/>
      </c>
      <c r="P127" s="256" t="str">
        <f>IF(B127="","",SUM(K127,N127))</f>
        <v/>
      </c>
      <c r="Q127" s="259" t="str">
        <f t="shared" si="69"/>
        <v/>
      </c>
      <c r="S127" s="109">
        <f>S126+1</f>
        <v>20</v>
      </c>
      <c r="T127" s="256" t="str">
        <f t="shared" si="81"/>
        <v/>
      </c>
      <c r="U127" s="256" t="str">
        <f t="shared" si="81"/>
        <v/>
      </c>
      <c r="V127" s="256" t="str">
        <f>IF($T127="","",COUNTIF(Lineups!T$60:T$109,$T127))</f>
        <v/>
      </c>
      <c r="W127" s="259" t="str">
        <f t="shared" si="72"/>
        <v/>
      </c>
      <c r="X127" s="257" t="str">
        <f>IF($T127="","",COUNTIF(Lineups!W$60:W$109,$T127))</f>
        <v/>
      </c>
      <c r="Y127" s="257" t="str">
        <f>IF($T127="","",COUNTIF(Lineups!Z$60:Z$109,$T127))</f>
        <v/>
      </c>
      <c r="Z127" s="257" t="str">
        <f>IF($T127="","",COUNTIF(Lineups!AC$60:AC$109,$T127))</f>
        <v/>
      </c>
      <c r="AA127" s="256" t="str">
        <f>IF(T127="","",SUM(X127:Z127))</f>
        <v/>
      </c>
      <c r="AB127" s="259" t="str">
        <f t="shared" si="74"/>
        <v/>
      </c>
      <c r="AC127" s="256" t="str">
        <f>IF(T127="","",SUM(V127,AA127))</f>
        <v/>
      </c>
      <c r="AD127" s="259" t="str">
        <f t="shared" si="76"/>
        <v/>
      </c>
      <c r="AE127" s="260" t="str">
        <f>IF(T127="","",IF(OR(SK!AD190="",SK!AD190=0),"",SK!AG190))</f>
        <v/>
      </c>
      <c r="AF127" s="256" t="str">
        <f>IF($T127="","",COUNTIF(Lineups!AF$60:AF$109,$T127))</f>
        <v/>
      </c>
      <c r="AG127" s="259" t="str">
        <f t="shared" si="77"/>
        <v/>
      </c>
      <c r="AH127" s="256" t="str">
        <f>IF(T127="","",SUM(AC127,AF127))</f>
        <v/>
      </c>
      <c r="AI127" s="259" t="str">
        <f t="shared" si="79"/>
        <v/>
      </c>
    </row>
    <row r="129" spans="1:35">
      <c r="A129" s="1496" t="s">
        <v>289</v>
      </c>
      <c r="B129" s="1496"/>
      <c r="C129" s="1496"/>
      <c r="D129" s="264"/>
      <c r="E129" s="264"/>
      <c r="F129" s="264"/>
      <c r="G129" s="264"/>
      <c r="H129" s="264"/>
      <c r="I129" s="264"/>
      <c r="J129" s="264"/>
      <c r="K129" s="264"/>
      <c r="L129" s="264"/>
      <c r="M129" s="264"/>
      <c r="N129" s="264"/>
      <c r="O129" s="264"/>
      <c r="P129" s="264"/>
      <c r="Q129" s="264"/>
      <c r="S129" s="1496" t="s">
        <v>289</v>
      </c>
      <c r="T129" s="1496"/>
      <c r="U129" s="1496"/>
      <c r="V129" s="264"/>
      <c r="W129" s="264"/>
      <c r="X129" s="264"/>
      <c r="Y129" s="264"/>
      <c r="Z129" s="264"/>
      <c r="AA129" s="264"/>
      <c r="AB129" s="264"/>
      <c r="AC129" s="264"/>
      <c r="AD129" s="264"/>
      <c r="AE129" s="264"/>
      <c r="AF129" s="264"/>
      <c r="AG129" s="264"/>
      <c r="AH129" s="264"/>
      <c r="AI129" s="264"/>
    </row>
    <row r="130" spans="1:35">
      <c r="A130" s="102">
        <v>0</v>
      </c>
      <c r="B130" s="102" t="s">
        <v>237</v>
      </c>
      <c r="C130" s="102" t="s">
        <v>238</v>
      </c>
      <c r="D130" s="102" t="s">
        <v>3</v>
      </c>
      <c r="E130" s="108"/>
      <c r="F130" s="262" t="s">
        <v>118</v>
      </c>
      <c r="G130" s="262" t="s">
        <v>118</v>
      </c>
      <c r="H130" s="262" t="s">
        <v>118</v>
      </c>
      <c r="I130" s="102" t="s">
        <v>278</v>
      </c>
      <c r="J130" s="108"/>
      <c r="K130" s="102" t="s">
        <v>279</v>
      </c>
      <c r="L130" s="108"/>
      <c r="M130" s="263" t="s">
        <v>123</v>
      </c>
      <c r="N130" s="102" t="s">
        <v>2</v>
      </c>
      <c r="O130" s="108"/>
      <c r="P130" s="102" t="s">
        <v>225</v>
      </c>
      <c r="Q130" s="108"/>
      <c r="S130" s="102">
        <v>0</v>
      </c>
      <c r="T130" s="102" t="s">
        <v>237</v>
      </c>
      <c r="U130" s="102" t="s">
        <v>238</v>
      </c>
      <c r="V130" s="102" t="s">
        <v>3</v>
      </c>
      <c r="W130" s="108"/>
      <c r="X130" s="262" t="s">
        <v>118</v>
      </c>
      <c r="Y130" s="262" t="s">
        <v>118</v>
      </c>
      <c r="Z130" s="262" t="s">
        <v>118</v>
      </c>
      <c r="AA130" s="102" t="s">
        <v>278</v>
      </c>
      <c r="AB130" s="108"/>
      <c r="AC130" s="102" t="s">
        <v>279</v>
      </c>
      <c r="AD130" s="108"/>
      <c r="AE130" s="263" t="s">
        <v>123</v>
      </c>
      <c r="AF130" s="102" t="s">
        <v>2</v>
      </c>
      <c r="AG130" s="108"/>
      <c r="AH130" s="102" t="s">
        <v>225</v>
      </c>
      <c r="AI130" s="108"/>
    </row>
    <row r="131" spans="1:35">
      <c r="A131" s="105">
        <f t="shared" ref="A131:A146" si="82">A130+1</f>
        <v>1</v>
      </c>
      <c r="B131" s="59" t="str">
        <f t="shared" ref="B131:C146" si="83">B108</f>
        <v>12</v>
      </c>
      <c r="C131" s="59" t="str">
        <f t="shared" si="83"/>
        <v>Juke'r Luker</v>
      </c>
      <c r="D131" s="59">
        <f t="shared" ref="D131:D150" si="84">IF($B131="","",D154-D177)</f>
        <v>0</v>
      </c>
      <c r="F131" s="257">
        <f t="shared" ref="F131:H150" ca="1" si="85">IF($B131="","",F154-F177)</f>
        <v>15</v>
      </c>
      <c r="G131" s="257">
        <f t="shared" ca="1" si="85"/>
        <v>-1</v>
      </c>
      <c r="H131" s="257">
        <f t="shared" si="85"/>
        <v>0</v>
      </c>
      <c r="I131" s="59">
        <f ca="1">IF(B131="","",SUM(F131:H131))</f>
        <v>14</v>
      </c>
      <c r="K131" s="59">
        <f ca="1">IF(B131="","",SUM(D131,I131))</f>
        <v>14</v>
      </c>
      <c r="N131" s="59">
        <f t="shared" ref="N131:N150" si="86">IF($B131="","",N154-N177)</f>
        <v>0</v>
      </c>
      <c r="P131" s="59">
        <f ca="1">IF(B131="","",SUM(K131,N131))</f>
        <v>14</v>
      </c>
      <c r="S131" s="105">
        <f t="shared" ref="S131:S146" si="87">S130+1</f>
        <v>1</v>
      </c>
      <c r="T131" s="59" t="str">
        <f t="shared" ref="T131:U146" si="88">T108</f>
        <v>11</v>
      </c>
      <c r="U131" s="59" t="str">
        <f t="shared" si="88"/>
        <v>Lacy Thunder Ware</v>
      </c>
      <c r="V131" s="59">
        <f t="shared" ref="V131:V150" si="89">IF($B131="","",V154-V177)</f>
        <v>0</v>
      </c>
      <c r="X131" s="257">
        <f t="shared" ref="X131:Z148" si="90">IF($B131="",0,X154-X177)</f>
        <v>0</v>
      </c>
      <c r="Y131" s="257">
        <f t="shared" ca="1" si="90"/>
        <v>0</v>
      </c>
      <c r="Z131" s="257">
        <f t="shared" ca="1" si="90"/>
        <v>3</v>
      </c>
      <c r="AA131" s="59">
        <f ca="1">IF(T131="",0,SUM(X131:Z131))</f>
        <v>3</v>
      </c>
      <c r="AC131" s="59">
        <f ca="1">IF(T131="","",SUM(V131,AA131))</f>
        <v>3</v>
      </c>
      <c r="AF131" s="59">
        <f t="shared" ref="AF131:AF150" si="91">IF($B131="","",AF154-AF177)</f>
        <v>0</v>
      </c>
      <c r="AH131" s="59">
        <f ca="1">IF(T131="","",SUM(AC131,AF131))</f>
        <v>3</v>
      </c>
    </row>
    <row r="132" spans="1:35">
      <c r="A132" s="109">
        <f t="shared" si="82"/>
        <v>2</v>
      </c>
      <c r="B132" s="256" t="str">
        <f t="shared" si="83"/>
        <v>17</v>
      </c>
      <c r="C132" s="256" t="str">
        <f t="shared" si="83"/>
        <v>Susan B Bruisin</v>
      </c>
      <c r="D132" s="256">
        <f t="shared" si="84"/>
        <v>0</v>
      </c>
      <c r="F132" s="257">
        <f t="shared" si="85"/>
        <v>0</v>
      </c>
      <c r="G132" s="257">
        <f t="shared" ca="1" si="85"/>
        <v>29</v>
      </c>
      <c r="H132" s="257">
        <f t="shared" ca="1" si="85"/>
        <v>30</v>
      </c>
      <c r="I132" s="256">
        <f t="shared" ref="I132:I146" ca="1" si="92">IF(B132="","",SUM(F132:H132))</f>
        <v>59</v>
      </c>
      <c r="K132" s="256">
        <f t="shared" ref="K132:K146" ca="1" si="93">IF(B132="","",SUM(D132,I132))</f>
        <v>59</v>
      </c>
      <c r="N132" s="256">
        <f t="shared" si="86"/>
        <v>0</v>
      </c>
      <c r="P132" s="256">
        <f t="shared" ref="P132:P146" ca="1" si="94">IF(B132="","",SUM(K132,N132))</f>
        <v>59</v>
      </c>
      <c r="S132" s="109">
        <f t="shared" si="87"/>
        <v>2</v>
      </c>
      <c r="T132" s="256" t="str">
        <f t="shared" si="88"/>
        <v>13</v>
      </c>
      <c r="U132" s="256" t="str">
        <f t="shared" si="88"/>
        <v>Unruly Red</v>
      </c>
      <c r="V132" s="256">
        <f t="shared" si="89"/>
        <v>0</v>
      </c>
      <c r="X132" s="257">
        <f t="shared" ca="1" si="90"/>
        <v>-9</v>
      </c>
      <c r="Y132" s="257">
        <f t="shared" ca="1" si="90"/>
        <v>8</v>
      </c>
      <c r="Z132" s="257">
        <f t="shared" ca="1" si="90"/>
        <v>-7</v>
      </c>
      <c r="AA132" s="256">
        <f t="shared" ref="AA132:AA150" ca="1" si="95">IF(T132="",0,SUM(X132:Z132))</f>
        <v>-8</v>
      </c>
      <c r="AC132" s="256">
        <f t="shared" ref="AC132:AC146" ca="1" si="96">IF(T132="","",SUM(V132,AA132))</f>
        <v>-8</v>
      </c>
      <c r="AF132" s="256">
        <f t="shared" ca="1" si="91"/>
        <v>3</v>
      </c>
      <c r="AH132" s="256">
        <f t="shared" ref="AH132:AH146" ca="1" si="97">IF(T132="","",SUM(AC132,AF132))</f>
        <v>-5</v>
      </c>
    </row>
    <row r="133" spans="1:35">
      <c r="A133" s="105">
        <f t="shared" si="82"/>
        <v>3</v>
      </c>
      <c r="B133" s="59" t="str">
        <f t="shared" si="83"/>
        <v>1949</v>
      </c>
      <c r="C133" s="59" t="str">
        <f t="shared" si="83"/>
        <v>Geneva Conviction</v>
      </c>
      <c r="D133" s="59">
        <f t="shared" si="84"/>
        <v>0</v>
      </c>
      <c r="F133" s="257">
        <f t="shared" si="85"/>
        <v>0</v>
      </c>
      <c r="G133" s="257">
        <f t="shared" si="85"/>
        <v>0</v>
      </c>
      <c r="H133" s="257">
        <f t="shared" si="85"/>
        <v>0</v>
      </c>
      <c r="I133" s="59">
        <f t="shared" si="92"/>
        <v>0</v>
      </c>
      <c r="K133" s="59">
        <f t="shared" si="93"/>
        <v>0</v>
      </c>
      <c r="N133" s="59">
        <f t="shared" si="86"/>
        <v>0</v>
      </c>
      <c r="P133" s="59">
        <f t="shared" si="94"/>
        <v>0</v>
      </c>
      <c r="S133" s="105">
        <f t="shared" si="87"/>
        <v>3</v>
      </c>
      <c r="T133" s="59" t="str">
        <f t="shared" si="88"/>
        <v>138</v>
      </c>
      <c r="U133" s="59" t="str">
        <f t="shared" si="88"/>
        <v>Ivanya Skulz</v>
      </c>
      <c r="V133" s="59">
        <f t="shared" ca="1" si="89"/>
        <v>-4</v>
      </c>
      <c r="X133" s="257">
        <f t="shared" ca="1" si="90"/>
        <v>7</v>
      </c>
      <c r="Y133" s="257">
        <f t="shared" ca="1" si="90"/>
        <v>-8</v>
      </c>
      <c r="Z133" s="257">
        <f t="shared" si="90"/>
        <v>0</v>
      </c>
      <c r="AA133" s="59">
        <f t="shared" ca="1" si="95"/>
        <v>-1</v>
      </c>
      <c r="AC133" s="59">
        <f t="shared" ca="1" si="96"/>
        <v>-5</v>
      </c>
      <c r="AF133" s="59">
        <f t="shared" ca="1" si="91"/>
        <v>-11</v>
      </c>
      <c r="AH133" s="59">
        <f t="shared" ca="1" si="97"/>
        <v>-16</v>
      </c>
    </row>
    <row r="134" spans="1:35">
      <c r="A134" s="109">
        <f t="shared" si="82"/>
        <v>4</v>
      </c>
      <c r="B134" s="256" t="str">
        <f t="shared" si="83"/>
        <v>23</v>
      </c>
      <c r="C134" s="256" t="str">
        <f t="shared" si="83"/>
        <v>Mary Marvel</v>
      </c>
      <c r="D134" s="256">
        <f t="shared" si="84"/>
        <v>0</v>
      </c>
      <c r="F134" s="257">
        <f t="shared" ca="1" si="85"/>
        <v>7</v>
      </c>
      <c r="G134" s="257">
        <f t="shared" ca="1" si="85"/>
        <v>10</v>
      </c>
      <c r="H134" s="257">
        <f t="shared" si="85"/>
        <v>0</v>
      </c>
      <c r="I134" s="256">
        <f t="shared" ca="1" si="92"/>
        <v>17</v>
      </c>
      <c r="K134" s="256">
        <f t="shared" ca="1" si="93"/>
        <v>17</v>
      </c>
      <c r="N134" s="256">
        <f t="shared" si="86"/>
        <v>0</v>
      </c>
      <c r="P134" s="256">
        <f t="shared" ca="1" si="94"/>
        <v>17</v>
      </c>
      <c r="S134" s="109">
        <f t="shared" si="87"/>
        <v>4</v>
      </c>
      <c r="T134" s="256" t="str">
        <f t="shared" si="88"/>
        <v>1977</v>
      </c>
      <c r="U134" s="256" t="str">
        <f t="shared" si="88"/>
        <v>Lushiss Stompson</v>
      </c>
      <c r="V134" s="256">
        <f t="shared" ca="1" si="89"/>
        <v>-46</v>
      </c>
      <c r="X134" s="257">
        <f t="shared" ca="1" si="90"/>
        <v>-1</v>
      </c>
      <c r="Y134" s="257">
        <f t="shared" ca="1" si="90"/>
        <v>4</v>
      </c>
      <c r="Z134" s="257">
        <f t="shared" si="90"/>
        <v>0</v>
      </c>
      <c r="AA134" s="256">
        <f t="shared" ca="1" si="95"/>
        <v>3</v>
      </c>
      <c r="AC134" s="256">
        <f t="shared" ca="1" si="96"/>
        <v>-43</v>
      </c>
      <c r="AF134" s="256">
        <f t="shared" si="91"/>
        <v>0</v>
      </c>
      <c r="AH134" s="256">
        <f t="shared" ca="1" si="97"/>
        <v>-43</v>
      </c>
    </row>
    <row r="135" spans="1:35">
      <c r="A135" s="105">
        <f t="shared" si="82"/>
        <v>5</v>
      </c>
      <c r="B135" s="59" t="str">
        <f t="shared" si="83"/>
        <v>256</v>
      </c>
      <c r="C135" s="59" t="str">
        <f t="shared" si="83"/>
        <v>Afternoon D-Lightning</v>
      </c>
      <c r="D135" s="59">
        <f t="shared" si="84"/>
        <v>0</v>
      </c>
      <c r="F135" s="257">
        <f t="shared" ca="1" si="85"/>
        <v>44</v>
      </c>
      <c r="G135" s="257">
        <f t="shared" si="85"/>
        <v>0</v>
      </c>
      <c r="H135" s="257">
        <f t="shared" si="85"/>
        <v>0</v>
      </c>
      <c r="I135" s="59">
        <f t="shared" ca="1" si="92"/>
        <v>44</v>
      </c>
      <c r="K135" s="59">
        <f t="shared" ca="1" si="93"/>
        <v>44</v>
      </c>
      <c r="N135" s="59">
        <f t="shared" si="86"/>
        <v>0</v>
      </c>
      <c r="P135" s="59">
        <f t="shared" ca="1" si="94"/>
        <v>44</v>
      </c>
      <c r="S135" s="105">
        <f t="shared" si="87"/>
        <v>5</v>
      </c>
      <c r="T135" s="59" t="str">
        <f t="shared" si="88"/>
        <v>2</v>
      </c>
      <c r="U135" s="59" t="str">
        <f t="shared" si="88"/>
        <v>Honey Sickley</v>
      </c>
      <c r="V135" s="59">
        <f t="shared" si="89"/>
        <v>0</v>
      </c>
      <c r="X135" s="257">
        <f t="shared" ca="1" si="90"/>
        <v>2</v>
      </c>
      <c r="Y135" s="257">
        <f t="shared" ca="1" si="90"/>
        <v>-23</v>
      </c>
      <c r="Z135" s="257">
        <f t="shared" si="90"/>
        <v>0</v>
      </c>
      <c r="AA135" s="59">
        <f t="shared" ca="1" si="95"/>
        <v>-21</v>
      </c>
      <c r="AC135" s="59">
        <f t="shared" ca="1" si="96"/>
        <v>-21</v>
      </c>
      <c r="AF135" s="59">
        <f t="shared" si="91"/>
        <v>0</v>
      </c>
      <c r="AH135" s="59">
        <f t="shared" ca="1" si="97"/>
        <v>-21</v>
      </c>
    </row>
    <row r="136" spans="1:35">
      <c r="A136" s="109">
        <f t="shared" si="82"/>
        <v>6</v>
      </c>
      <c r="B136" s="256" t="str">
        <f t="shared" si="83"/>
        <v>303</v>
      </c>
      <c r="C136" s="256" t="str">
        <f t="shared" si="83"/>
        <v>JaneSaw Massacre</v>
      </c>
      <c r="D136" s="256">
        <f t="shared" si="84"/>
        <v>0</v>
      </c>
      <c r="F136" s="257">
        <f t="shared" si="85"/>
        <v>0</v>
      </c>
      <c r="G136" s="257">
        <f t="shared" si="85"/>
        <v>0</v>
      </c>
      <c r="H136" s="257">
        <f t="shared" si="85"/>
        <v>0</v>
      </c>
      <c r="I136" s="256">
        <f t="shared" si="92"/>
        <v>0</v>
      </c>
      <c r="K136" s="256">
        <f t="shared" si="93"/>
        <v>0</v>
      </c>
      <c r="N136" s="256">
        <f t="shared" si="86"/>
        <v>0</v>
      </c>
      <c r="P136" s="256">
        <f t="shared" si="94"/>
        <v>0</v>
      </c>
      <c r="S136" s="109">
        <f t="shared" si="87"/>
        <v>6</v>
      </c>
      <c r="T136" s="256" t="str">
        <f t="shared" si="88"/>
        <v>21</v>
      </c>
      <c r="U136" s="256" t="str">
        <f t="shared" si="88"/>
        <v>Corona SlamHer</v>
      </c>
      <c r="V136" s="256">
        <f t="shared" ca="1" si="89"/>
        <v>8</v>
      </c>
      <c r="X136" s="257">
        <f t="shared" ca="1" si="90"/>
        <v>-11</v>
      </c>
      <c r="Y136" s="257">
        <f t="shared" ca="1" si="90"/>
        <v>-1</v>
      </c>
      <c r="Z136" s="257">
        <f t="shared" ca="1" si="90"/>
        <v>-30</v>
      </c>
      <c r="AA136" s="256">
        <f t="shared" ca="1" si="95"/>
        <v>-42</v>
      </c>
      <c r="AC136" s="256">
        <f t="shared" ca="1" si="96"/>
        <v>-34</v>
      </c>
      <c r="AF136" s="256">
        <f t="shared" ca="1" si="91"/>
        <v>-1</v>
      </c>
      <c r="AH136" s="256">
        <f t="shared" ca="1" si="97"/>
        <v>-35</v>
      </c>
    </row>
    <row r="137" spans="1:35">
      <c r="A137" s="105">
        <f t="shared" si="82"/>
        <v>7</v>
      </c>
      <c r="B137" s="59" t="str">
        <f t="shared" si="83"/>
        <v>362</v>
      </c>
      <c r="C137" s="59" t="str">
        <f t="shared" si="83"/>
        <v>Dairy Heir</v>
      </c>
      <c r="D137" s="59">
        <f t="shared" si="84"/>
        <v>0</v>
      </c>
      <c r="F137" s="257">
        <f t="shared" si="85"/>
        <v>0</v>
      </c>
      <c r="G137" s="257">
        <f t="shared" ca="1" si="85"/>
        <v>22</v>
      </c>
      <c r="H137" s="257">
        <f t="shared" ca="1" si="85"/>
        <v>11</v>
      </c>
      <c r="I137" s="59">
        <f t="shared" ca="1" si="92"/>
        <v>33</v>
      </c>
      <c r="K137" s="59">
        <f t="shared" ca="1" si="93"/>
        <v>33</v>
      </c>
      <c r="N137" s="59">
        <f t="shared" si="86"/>
        <v>0</v>
      </c>
      <c r="P137" s="59">
        <f t="shared" ca="1" si="94"/>
        <v>33</v>
      </c>
      <c r="S137" s="105">
        <f t="shared" si="87"/>
        <v>7</v>
      </c>
      <c r="T137" s="59" t="str">
        <f t="shared" si="88"/>
        <v>25</v>
      </c>
      <c r="U137" s="59" t="str">
        <f t="shared" si="88"/>
        <v>Golden Delicious</v>
      </c>
      <c r="V137" s="59">
        <f t="shared" ca="1" si="89"/>
        <v>-29</v>
      </c>
      <c r="X137" s="257">
        <f t="shared" si="90"/>
        <v>0</v>
      </c>
      <c r="Y137" s="257">
        <f t="shared" si="90"/>
        <v>0</v>
      </c>
      <c r="Z137" s="257">
        <f t="shared" si="90"/>
        <v>0</v>
      </c>
      <c r="AA137" s="59">
        <f t="shared" si="95"/>
        <v>0</v>
      </c>
      <c r="AC137" s="59">
        <f t="shared" ca="1" si="96"/>
        <v>-29</v>
      </c>
      <c r="AF137" s="59">
        <f t="shared" si="91"/>
        <v>0</v>
      </c>
      <c r="AH137" s="59">
        <f t="shared" ca="1" si="97"/>
        <v>-29</v>
      </c>
    </row>
    <row r="138" spans="1:35">
      <c r="A138" s="109">
        <f t="shared" si="82"/>
        <v>8</v>
      </c>
      <c r="B138" s="256" t="str">
        <f t="shared" si="83"/>
        <v>4CE</v>
      </c>
      <c r="C138" s="256" t="str">
        <f t="shared" si="83"/>
        <v>The Force</v>
      </c>
      <c r="D138" s="256">
        <f t="shared" si="84"/>
        <v>0</v>
      </c>
      <c r="F138" s="257">
        <f t="shared" si="85"/>
        <v>0</v>
      </c>
      <c r="G138" s="257">
        <f t="shared" si="85"/>
        <v>0</v>
      </c>
      <c r="H138" s="257">
        <f t="shared" si="85"/>
        <v>0</v>
      </c>
      <c r="I138" s="256">
        <f t="shared" si="92"/>
        <v>0</v>
      </c>
      <c r="K138" s="256">
        <f t="shared" si="93"/>
        <v>0</v>
      </c>
      <c r="N138" s="256">
        <f t="shared" ca="1" si="86"/>
        <v>9</v>
      </c>
      <c r="P138" s="256">
        <f t="shared" ca="1" si="94"/>
        <v>9</v>
      </c>
      <c r="S138" s="109">
        <f t="shared" si="87"/>
        <v>8</v>
      </c>
      <c r="T138" s="256" t="str">
        <f t="shared" si="88"/>
        <v>333</v>
      </c>
      <c r="U138" s="256" t="str">
        <f t="shared" si="88"/>
        <v>Trinity Tyrant</v>
      </c>
      <c r="V138" s="256">
        <f t="shared" si="89"/>
        <v>0</v>
      </c>
      <c r="X138" s="257">
        <f t="shared" si="90"/>
        <v>0</v>
      </c>
      <c r="Y138" s="257">
        <f t="shared" ca="1" si="90"/>
        <v>-30</v>
      </c>
      <c r="Z138" s="257">
        <f t="shared" ca="1" si="90"/>
        <v>-2</v>
      </c>
      <c r="AA138" s="256">
        <f t="shared" ca="1" si="95"/>
        <v>-32</v>
      </c>
      <c r="AC138" s="256">
        <f t="shared" ca="1" si="96"/>
        <v>-32</v>
      </c>
      <c r="AF138" s="256">
        <f t="shared" si="91"/>
        <v>0</v>
      </c>
      <c r="AH138" s="256">
        <f t="shared" ca="1" si="97"/>
        <v>-32</v>
      </c>
    </row>
    <row r="139" spans="1:35">
      <c r="A139" s="105">
        <f t="shared" si="82"/>
        <v>9</v>
      </c>
      <c r="B139" s="59" t="str">
        <f t="shared" si="83"/>
        <v>4N6</v>
      </c>
      <c r="C139" s="59" t="str">
        <f t="shared" si="83"/>
        <v>Bone Eata</v>
      </c>
      <c r="D139" s="59">
        <f t="shared" si="84"/>
        <v>0</v>
      </c>
      <c r="F139" s="257">
        <f t="shared" si="85"/>
        <v>0</v>
      </c>
      <c r="G139" s="257">
        <f t="shared" si="85"/>
        <v>0</v>
      </c>
      <c r="H139" s="257">
        <f t="shared" ca="1" si="85"/>
        <v>25</v>
      </c>
      <c r="I139" s="59">
        <f t="shared" ca="1" si="92"/>
        <v>25</v>
      </c>
      <c r="K139" s="59">
        <f t="shared" ca="1" si="93"/>
        <v>25</v>
      </c>
      <c r="N139" s="59">
        <f t="shared" si="86"/>
        <v>0</v>
      </c>
      <c r="P139" s="59">
        <f t="shared" ca="1" si="94"/>
        <v>25</v>
      </c>
      <c r="S139" s="105">
        <f t="shared" si="87"/>
        <v>9</v>
      </c>
      <c r="T139" s="59" t="str">
        <f t="shared" si="88"/>
        <v>5</v>
      </c>
      <c r="U139" s="59" t="str">
        <f t="shared" si="88"/>
        <v>Sinnamon Splice</v>
      </c>
      <c r="V139" s="59">
        <f t="shared" si="89"/>
        <v>0</v>
      </c>
      <c r="X139" s="257">
        <f t="shared" si="90"/>
        <v>0</v>
      </c>
      <c r="Y139" s="257">
        <f t="shared" ca="1" si="90"/>
        <v>-1</v>
      </c>
      <c r="Z139" s="257">
        <f t="shared" ca="1" si="90"/>
        <v>-8</v>
      </c>
      <c r="AA139" s="59">
        <f t="shared" ca="1" si="95"/>
        <v>-9</v>
      </c>
      <c r="AC139" s="59">
        <f t="shared" ca="1" si="96"/>
        <v>-9</v>
      </c>
      <c r="AF139" s="59">
        <f t="shared" si="91"/>
        <v>0</v>
      </c>
      <c r="AH139" s="59">
        <f t="shared" ca="1" si="97"/>
        <v>-9</v>
      </c>
    </row>
    <row r="140" spans="1:35">
      <c r="A140" s="109">
        <f t="shared" si="82"/>
        <v>10</v>
      </c>
      <c r="B140" s="256" t="str">
        <f t="shared" si="83"/>
        <v>55</v>
      </c>
      <c r="C140" s="256" t="str">
        <f t="shared" si="83"/>
        <v>Stardust Dunes</v>
      </c>
      <c r="D140" s="256">
        <f t="shared" si="84"/>
        <v>0</v>
      </c>
      <c r="F140" s="257">
        <f t="shared" si="85"/>
        <v>0</v>
      </c>
      <c r="G140" s="257">
        <f t="shared" si="85"/>
        <v>0</v>
      </c>
      <c r="H140" s="257">
        <f t="shared" si="85"/>
        <v>0</v>
      </c>
      <c r="I140" s="256">
        <f t="shared" si="92"/>
        <v>0</v>
      </c>
      <c r="K140" s="256">
        <f t="shared" si="93"/>
        <v>0</v>
      </c>
      <c r="N140" s="256">
        <f t="shared" ca="1" si="86"/>
        <v>1</v>
      </c>
      <c r="P140" s="256">
        <f t="shared" ca="1" si="94"/>
        <v>1</v>
      </c>
      <c r="S140" s="109">
        <f t="shared" si="87"/>
        <v>10</v>
      </c>
      <c r="T140" s="256" t="str">
        <f t="shared" si="88"/>
        <v>5X5</v>
      </c>
      <c r="U140" s="256" t="str">
        <f t="shared" si="88"/>
        <v>Pin Ball</v>
      </c>
      <c r="V140" s="256">
        <f t="shared" ca="1" si="89"/>
        <v>4</v>
      </c>
      <c r="X140" s="257">
        <f t="shared" ca="1" si="90"/>
        <v>5</v>
      </c>
      <c r="Y140" s="257">
        <f t="shared" si="90"/>
        <v>0</v>
      </c>
      <c r="Z140" s="257">
        <f t="shared" ca="1" si="90"/>
        <v>-2</v>
      </c>
      <c r="AA140" s="256">
        <f t="shared" ca="1" si="95"/>
        <v>3</v>
      </c>
      <c r="AC140" s="256">
        <f t="shared" ca="1" si="96"/>
        <v>7</v>
      </c>
      <c r="AF140" s="256">
        <f t="shared" ca="1" si="91"/>
        <v>-13</v>
      </c>
      <c r="AH140" s="256">
        <f t="shared" ca="1" si="97"/>
        <v>-6</v>
      </c>
    </row>
    <row r="141" spans="1:35">
      <c r="A141" s="105">
        <f t="shared" si="82"/>
        <v>11</v>
      </c>
      <c r="B141" s="59" t="str">
        <f t="shared" si="83"/>
        <v>64</v>
      </c>
      <c r="C141" s="59" t="str">
        <f t="shared" si="83"/>
        <v>Pretty Penny</v>
      </c>
      <c r="D141" s="59">
        <f t="shared" si="84"/>
        <v>0</v>
      </c>
      <c r="F141" s="257">
        <f t="shared" si="85"/>
        <v>0</v>
      </c>
      <c r="G141" s="257">
        <f t="shared" si="85"/>
        <v>0</v>
      </c>
      <c r="H141" s="257">
        <f t="shared" si="85"/>
        <v>0</v>
      </c>
      <c r="I141" s="59">
        <f t="shared" si="92"/>
        <v>0</v>
      </c>
      <c r="K141" s="59">
        <f t="shared" si="93"/>
        <v>0</v>
      </c>
      <c r="N141" s="59">
        <f t="shared" ca="1" si="86"/>
        <v>11</v>
      </c>
      <c r="P141" s="59">
        <f t="shared" ca="1" si="94"/>
        <v>11</v>
      </c>
      <c r="S141" s="105">
        <f t="shared" si="87"/>
        <v>11</v>
      </c>
      <c r="T141" s="59" t="str">
        <f t="shared" si="88"/>
        <v>96</v>
      </c>
      <c r="U141" s="59" t="str">
        <f t="shared" si="88"/>
        <v>Dirty Ol Man</v>
      </c>
      <c r="V141" s="59">
        <f t="shared" si="89"/>
        <v>0</v>
      </c>
      <c r="X141" s="257">
        <f t="shared" ca="1" si="90"/>
        <v>-10</v>
      </c>
      <c r="Y141" s="257">
        <f t="shared" ca="1" si="90"/>
        <v>-14</v>
      </c>
      <c r="Z141" s="257">
        <f t="shared" ca="1" si="90"/>
        <v>-5</v>
      </c>
      <c r="AA141" s="59">
        <f t="shared" ca="1" si="95"/>
        <v>-29</v>
      </c>
      <c r="AC141" s="59">
        <f t="shared" ca="1" si="96"/>
        <v>-29</v>
      </c>
      <c r="AF141" s="59">
        <f t="shared" ca="1" si="91"/>
        <v>4</v>
      </c>
      <c r="AH141" s="59">
        <f t="shared" ca="1" si="97"/>
        <v>-25</v>
      </c>
    </row>
    <row r="142" spans="1:35">
      <c r="A142" s="109">
        <f t="shared" si="82"/>
        <v>12</v>
      </c>
      <c r="B142" s="256" t="str">
        <f t="shared" si="83"/>
        <v>777</v>
      </c>
      <c r="C142" s="256" t="str">
        <f t="shared" si="83"/>
        <v>Bust'N Ace</v>
      </c>
      <c r="D142" s="256">
        <f t="shared" ca="1" si="84"/>
        <v>43</v>
      </c>
      <c r="F142" s="257">
        <f t="shared" si="85"/>
        <v>0</v>
      </c>
      <c r="G142" s="257">
        <f t="shared" si="85"/>
        <v>0</v>
      </c>
      <c r="H142" s="257">
        <f t="shared" si="85"/>
        <v>0</v>
      </c>
      <c r="I142" s="256">
        <f t="shared" si="92"/>
        <v>0</v>
      </c>
      <c r="K142" s="256">
        <f t="shared" ca="1" si="93"/>
        <v>43</v>
      </c>
      <c r="N142" s="256">
        <f t="shared" si="86"/>
        <v>0</v>
      </c>
      <c r="P142" s="256">
        <f t="shared" ca="1" si="94"/>
        <v>43</v>
      </c>
      <c r="S142" s="109">
        <f t="shared" si="87"/>
        <v>12</v>
      </c>
      <c r="T142" s="256" t="str">
        <f t="shared" si="88"/>
        <v>A55</v>
      </c>
      <c r="U142" s="256" t="str">
        <f t="shared" si="88"/>
        <v>Cass Whoopin'</v>
      </c>
      <c r="V142" s="256">
        <f t="shared" si="89"/>
        <v>0</v>
      </c>
      <c r="X142" s="257">
        <f t="shared" ca="1" si="90"/>
        <v>-45</v>
      </c>
      <c r="Y142" s="257">
        <f t="shared" si="90"/>
        <v>0</v>
      </c>
      <c r="Z142" s="257">
        <f t="shared" ca="1" si="90"/>
        <v>3</v>
      </c>
      <c r="AA142" s="256">
        <f t="shared" ca="1" si="95"/>
        <v>-42</v>
      </c>
      <c r="AC142" s="256">
        <f t="shared" ca="1" si="96"/>
        <v>-42</v>
      </c>
      <c r="AF142" s="256">
        <f t="shared" si="91"/>
        <v>0</v>
      </c>
      <c r="AH142" s="256">
        <f t="shared" ca="1" si="97"/>
        <v>-42</v>
      </c>
    </row>
    <row r="143" spans="1:35">
      <c r="A143" s="105">
        <f t="shared" si="82"/>
        <v>13</v>
      </c>
      <c r="B143" s="59" t="str">
        <f t="shared" si="83"/>
        <v>88</v>
      </c>
      <c r="C143" s="59" t="str">
        <f t="shared" si="83"/>
        <v>Shabamm</v>
      </c>
      <c r="D143" s="59">
        <f t="shared" si="84"/>
        <v>0</v>
      </c>
      <c r="F143" s="257">
        <f t="shared" si="85"/>
        <v>0</v>
      </c>
      <c r="G143" s="257">
        <f t="shared" si="85"/>
        <v>0</v>
      </c>
      <c r="H143" s="257">
        <f t="shared" si="85"/>
        <v>0</v>
      </c>
      <c r="I143" s="59">
        <f t="shared" si="92"/>
        <v>0</v>
      </c>
      <c r="K143" s="59">
        <f t="shared" si="93"/>
        <v>0</v>
      </c>
      <c r="N143" s="59">
        <f t="shared" ca="1" si="86"/>
        <v>13</v>
      </c>
      <c r="P143" s="59">
        <f t="shared" ca="1" si="94"/>
        <v>13</v>
      </c>
      <c r="S143" s="105">
        <f t="shared" si="87"/>
        <v>13</v>
      </c>
      <c r="T143" s="59" t="str">
        <f t="shared" si="88"/>
        <v>H1</v>
      </c>
      <c r="U143" s="59" t="str">
        <f t="shared" si="88"/>
        <v>HydroJen</v>
      </c>
      <c r="V143" s="59">
        <f t="shared" ca="1" si="89"/>
        <v>3</v>
      </c>
      <c r="X143" s="257">
        <f t="shared" si="90"/>
        <v>0</v>
      </c>
      <c r="Y143" s="257">
        <f t="shared" si="90"/>
        <v>0</v>
      </c>
      <c r="Z143" s="257">
        <f t="shared" ca="1" si="90"/>
        <v>-15</v>
      </c>
      <c r="AA143" s="59">
        <f t="shared" ca="1" si="95"/>
        <v>-15</v>
      </c>
      <c r="AC143" s="59">
        <f t="shared" ca="1" si="96"/>
        <v>-12</v>
      </c>
      <c r="AF143" s="59">
        <f t="shared" ca="1" si="91"/>
        <v>-46</v>
      </c>
      <c r="AH143" s="59">
        <f t="shared" ca="1" si="97"/>
        <v>-58</v>
      </c>
    </row>
    <row r="144" spans="1:35">
      <c r="A144" s="109">
        <f t="shared" si="82"/>
        <v>14</v>
      </c>
      <c r="B144" s="256" t="str">
        <f t="shared" si="83"/>
        <v>C40</v>
      </c>
      <c r="C144" s="256" t="str">
        <f t="shared" si="83"/>
        <v>DVS Dicer</v>
      </c>
      <c r="D144" s="256">
        <f t="shared" si="84"/>
        <v>0</v>
      </c>
      <c r="F144" s="257">
        <f t="shared" ca="1" si="85"/>
        <v>-2</v>
      </c>
      <c r="G144" s="257">
        <f t="shared" si="85"/>
        <v>0</v>
      </c>
      <c r="H144" s="257">
        <f t="shared" ca="1" si="85"/>
        <v>7</v>
      </c>
      <c r="I144" s="256">
        <f t="shared" ca="1" si="92"/>
        <v>5</v>
      </c>
      <c r="K144" s="256">
        <f t="shared" ca="1" si="93"/>
        <v>5</v>
      </c>
      <c r="N144" s="256">
        <f t="shared" ca="1" si="86"/>
        <v>30</v>
      </c>
      <c r="P144" s="256">
        <f t="shared" ca="1" si="94"/>
        <v>35</v>
      </c>
      <c r="S144" s="109">
        <f t="shared" si="87"/>
        <v>14</v>
      </c>
      <c r="T144" s="256" t="str">
        <f t="shared" si="88"/>
        <v>N0 BS</v>
      </c>
      <c r="U144" s="256" t="str">
        <f t="shared" si="88"/>
        <v>Blaque N DeckHer</v>
      </c>
      <c r="V144" s="256">
        <f t="shared" si="89"/>
        <v>0</v>
      </c>
      <c r="X144" s="257">
        <f t="shared" si="90"/>
        <v>0</v>
      </c>
      <c r="Y144" s="257">
        <f t="shared" si="90"/>
        <v>0</v>
      </c>
      <c r="Z144" s="257">
        <f t="shared" si="90"/>
        <v>0</v>
      </c>
      <c r="AA144" s="256">
        <f t="shared" si="95"/>
        <v>0</v>
      </c>
      <c r="AC144" s="256">
        <f t="shared" si="96"/>
        <v>0</v>
      </c>
      <c r="AF144" s="256">
        <f t="shared" si="91"/>
        <v>0</v>
      </c>
      <c r="AH144" s="256">
        <f t="shared" si="97"/>
        <v>0</v>
      </c>
    </row>
    <row r="145" spans="1:35">
      <c r="A145" s="105">
        <f t="shared" si="82"/>
        <v>15</v>
      </c>
      <c r="B145" s="59" t="str">
        <f t="shared" si="83"/>
        <v/>
      </c>
      <c r="C145" s="59" t="str">
        <f t="shared" si="83"/>
        <v/>
      </c>
      <c r="D145" s="59" t="str">
        <f t="shared" si="84"/>
        <v/>
      </c>
      <c r="F145" s="257" t="str">
        <f t="shared" si="85"/>
        <v/>
      </c>
      <c r="G145" s="257" t="str">
        <f t="shared" si="85"/>
        <v/>
      </c>
      <c r="H145" s="257" t="str">
        <f t="shared" si="85"/>
        <v/>
      </c>
      <c r="I145" s="59" t="str">
        <f t="shared" si="92"/>
        <v/>
      </c>
      <c r="K145" s="59" t="str">
        <f t="shared" si="93"/>
        <v/>
      </c>
      <c r="N145" s="59" t="str">
        <f t="shared" si="86"/>
        <v/>
      </c>
      <c r="P145" s="59" t="str">
        <f t="shared" si="94"/>
        <v/>
      </c>
      <c r="S145" s="105">
        <f t="shared" si="87"/>
        <v>15</v>
      </c>
      <c r="T145" s="59" t="str">
        <f t="shared" si="88"/>
        <v/>
      </c>
      <c r="U145" s="59" t="str">
        <f t="shared" si="88"/>
        <v/>
      </c>
      <c r="V145" s="59" t="str">
        <f t="shared" si="89"/>
        <v/>
      </c>
      <c r="X145" s="257">
        <f t="shared" si="90"/>
        <v>0</v>
      </c>
      <c r="Y145" s="257">
        <f t="shared" si="90"/>
        <v>0</v>
      </c>
      <c r="Z145" s="257">
        <f t="shared" si="90"/>
        <v>0</v>
      </c>
      <c r="AA145" s="59">
        <f t="shared" si="95"/>
        <v>0</v>
      </c>
      <c r="AC145" s="59" t="str">
        <f t="shared" si="96"/>
        <v/>
      </c>
      <c r="AF145" s="59" t="str">
        <f t="shared" si="91"/>
        <v/>
      </c>
      <c r="AH145" s="59" t="str">
        <f t="shared" si="97"/>
        <v/>
      </c>
    </row>
    <row r="146" spans="1:35">
      <c r="A146" s="109">
        <f t="shared" si="82"/>
        <v>16</v>
      </c>
      <c r="B146" s="256" t="str">
        <f t="shared" si="83"/>
        <v/>
      </c>
      <c r="C146" s="256" t="str">
        <f t="shared" si="83"/>
        <v/>
      </c>
      <c r="D146" s="256" t="str">
        <f t="shared" si="84"/>
        <v/>
      </c>
      <c r="F146" s="257" t="str">
        <f t="shared" si="85"/>
        <v/>
      </c>
      <c r="G146" s="257" t="str">
        <f t="shared" si="85"/>
        <v/>
      </c>
      <c r="H146" s="257" t="str">
        <f t="shared" si="85"/>
        <v/>
      </c>
      <c r="I146" s="256" t="str">
        <f t="shared" si="92"/>
        <v/>
      </c>
      <c r="K146" s="256" t="str">
        <f t="shared" si="93"/>
        <v/>
      </c>
      <c r="N146" s="256" t="str">
        <f t="shared" si="86"/>
        <v/>
      </c>
      <c r="P146" s="256" t="str">
        <f t="shared" si="94"/>
        <v/>
      </c>
      <c r="S146" s="109">
        <f t="shared" si="87"/>
        <v>16</v>
      </c>
      <c r="T146" s="256" t="str">
        <f t="shared" si="88"/>
        <v/>
      </c>
      <c r="U146" s="256" t="str">
        <f t="shared" si="88"/>
        <v/>
      </c>
      <c r="V146" s="256" t="str">
        <f t="shared" si="89"/>
        <v/>
      </c>
      <c r="X146" s="257">
        <f t="shared" si="90"/>
        <v>0</v>
      </c>
      <c r="Y146" s="257">
        <f t="shared" si="90"/>
        <v>0</v>
      </c>
      <c r="Z146" s="257">
        <f t="shared" si="90"/>
        <v>0</v>
      </c>
      <c r="AA146" s="256">
        <f t="shared" si="95"/>
        <v>0</v>
      </c>
      <c r="AC146" s="256" t="str">
        <f t="shared" si="96"/>
        <v/>
      </c>
      <c r="AF146" s="256" t="str">
        <f t="shared" si="91"/>
        <v/>
      </c>
      <c r="AH146" s="256" t="str">
        <f t="shared" si="97"/>
        <v/>
      </c>
    </row>
    <row r="147" spans="1:35">
      <c r="A147" s="105">
        <f>A146+1</f>
        <v>17</v>
      </c>
      <c r="B147" s="59" t="str">
        <f t="shared" ref="B147:C150" si="98">B124</f>
        <v/>
      </c>
      <c r="C147" s="59" t="str">
        <f t="shared" si="98"/>
        <v/>
      </c>
      <c r="D147" s="59" t="str">
        <f t="shared" si="84"/>
        <v/>
      </c>
      <c r="F147" s="257" t="str">
        <f t="shared" si="85"/>
        <v/>
      </c>
      <c r="G147" s="257" t="str">
        <f t="shared" si="85"/>
        <v/>
      </c>
      <c r="H147" s="257" t="str">
        <f t="shared" si="85"/>
        <v/>
      </c>
      <c r="I147" s="59" t="str">
        <f>IF(B147="","",SUM(F147:H147))</f>
        <v/>
      </c>
      <c r="K147" s="59" t="str">
        <f>IF(B147="","",SUM(D147,I147))</f>
        <v/>
      </c>
      <c r="N147" s="59" t="str">
        <f t="shared" si="86"/>
        <v/>
      </c>
      <c r="P147" s="59" t="str">
        <f>IF(B147="","",SUM(K147,N147))</f>
        <v/>
      </c>
      <c r="S147" s="105">
        <f>S146+1</f>
        <v>17</v>
      </c>
      <c r="T147" s="59" t="str">
        <f t="shared" ref="T147:U150" si="99">T124</f>
        <v/>
      </c>
      <c r="U147" s="59" t="str">
        <f t="shared" si="99"/>
        <v/>
      </c>
      <c r="V147" s="59" t="str">
        <f t="shared" si="89"/>
        <v/>
      </c>
      <c r="X147" s="257">
        <f t="shared" si="90"/>
        <v>0</v>
      </c>
      <c r="Y147" s="257">
        <f t="shared" si="90"/>
        <v>0</v>
      </c>
      <c r="Z147" s="257">
        <f t="shared" si="90"/>
        <v>0</v>
      </c>
      <c r="AA147" s="59">
        <f t="shared" si="95"/>
        <v>0</v>
      </c>
      <c r="AC147" s="59" t="str">
        <f>IF(T147="","",SUM(V147,AA147))</f>
        <v/>
      </c>
      <c r="AF147" s="59" t="str">
        <f t="shared" si="91"/>
        <v/>
      </c>
      <c r="AH147" s="59" t="str">
        <f>IF(T147="","",SUM(AC147,AF147))</f>
        <v/>
      </c>
    </row>
    <row r="148" spans="1:35">
      <c r="A148" s="109">
        <f>A147+1</f>
        <v>18</v>
      </c>
      <c r="B148" s="256" t="str">
        <f t="shared" si="98"/>
        <v/>
      </c>
      <c r="C148" s="256" t="str">
        <f t="shared" si="98"/>
        <v/>
      </c>
      <c r="D148" s="256" t="str">
        <f t="shared" si="84"/>
        <v/>
      </c>
      <c r="F148" s="257" t="str">
        <f t="shared" si="85"/>
        <v/>
      </c>
      <c r="G148" s="257" t="str">
        <f t="shared" si="85"/>
        <v/>
      </c>
      <c r="H148" s="257" t="str">
        <f t="shared" si="85"/>
        <v/>
      </c>
      <c r="I148" s="256" t="str">
        <f>IF(B148="","",SUM(F148:H148))</f>
        <v/>
      </c>
      <c r="K148" s="256" t="str">
        <f>IF(B148="","",SUM(D148,I148))</f>
        <v/>
      </c>
      <c r="N148" s="256" t="str">
        <f t="shared" si="86"/>
        <v/>
      </c>
      <c r="P148" s="256" t="str">
        <f>IF(B148="","",SUM(K148,N148))</f>
        <v/>
      </c>
      <c r="S148" s="109">
        <f>S147+1</f>
        <v>18</v>
      </c>
      <c r="T148" s="256" t="str">
        <f t="shared" si="99"/>
        <v/>
      </c>
      <c r="U148" s="256" t="str">
        <f t="shared" si="99"/>
        <v/>
      </c>
      <c r="V148" s="256" t="str">
        <f t="shared" si="89"/>
        <v/>
      </c>
      <c r="X148" s="257">
        <f t="shared" si="90"/>
        <v>0</v>
      </c>
      <c r="Y148" s="257">
        <f t="shared" si="90"/>
        <v>0</v>
      </c>
      <c r="Z148" s="257">
        <f t="shared" si="90"/>
        <v>0</v>
      </c>
      <c r="AA148" s="256">
        <f t="shared" si="95"/>
        <v>0</v>
      </c>
      <c r="AC148" s="256" t="str">
        <f>IF(T148="","",SUM(V148,AA148))</f>
        <v/>
      </c>
      <c r="AF148" s="256" t="str">
        <f t="shared" si="91"/>
        <v/>
      </c>
      <c r="AH148" s="256" t="str">
        <f>IF(T148="","",SUM(AC148,AF148))</f>
        <v/>
      </c>
    </row>
    <row r="149" spans="1:35">
      <c r="A149" s="105">
        <f>A148+1</f>
        <v>19</v>
      </c>
      <c r="B149" s="59" t="str">
        <f t="shared" si="98"/>
        <v/>
      </c>
      <c r="C149" s="59" t="str">
        <f t="shared" si="98"/>
        <v/>
      </c>
      <c r="D149" s="59" t="str">
        <f t="shared" si="84"/>
        <v/>
      </c>
      <c r="F149" s="257" t="str">
        <f t="shared" si="85"/>
        <v/>
      </c>
      <c r="G149" s="257" t="str">
        <f t="shared" si="85"/>
        <v/>
      </c>
      <c r="H149" s="257" t="str">
        <f t="shared" si="85"/>
        <v/>
      </c>
      <c r="I149" s="59" t="str">
        <f>IF(B149="","",SUM(F149:H149))</f>
        <v/>
      </c>
      <c r="K149" s="59" t="str">
        <f>IF(B149="","",SUM(D149,I149))</f>
        <v/>
      </c>
      <c r="N149" s="59" t="str">
        <f t="shared" si="86"/>
        <v/>
      </c>
      <c r="P149" s="59" t="str">
        <f>IF(B149="","",SUM(K149,N149))</f>
        <v/>
      </c>
      <c r="S149" s="105">
        <f>S148+1</f>
        <v>19</v>
      </c>
      <c r="T149" s="59" t="str">
        <f t="shared" si="99"/>
        <v/>
      </c>
      <c r="U149" s="59" t="str">
        <f t="shared" si="99"/>
        <v/>
      </c>
      <c r="V149" s="59" t="str">
        <f t="shared" si="89"/>
        <v/>
      </c>
      <c r="X149" s="257">
        <f t="shared" ref="X149:Z150" si="100">IF($B149="",0,X172-X195)</f>
        <v>0</v>
      </c>
      <c r="Y149" s="257">
        <f t="shared" si="100"/>
        <v>0</v>
      </c>
      <c r="Z149" s="257">
        <f t="shared" si="100"/>
        <v>0</v>
      </c>
      <c r="AA149" s="59">
        <f t="shared" si="95"/>
        <v>0</v>
      </c>
      <c r="AC149" s="59" t="str">
        <f>IF(T149="","",SUM(V149,AA149))</f>
        <v/>
      </c>
      <c r="AF149" s="59" t="str">
        <f t="shared" si="91"/>
        <v/>
      </c>
      <c r="AH149" s="59" t="str">
        <f>IF(T149="","",SUM(AC149,AF149))</f>
        <v/>
      </c>
    </row>
    <row r="150" spans="1:35">
      <c r="A150" s="109">
        <f>A149+1</f>
        <v>20</v>
      </c>
      <c r="B150" s="256" t="str">
        <f t="shared" si="98"/>
        <v/>
      </c>
      <c r="C150" s="256" t="str">
        <f t="shared" si="98"/>
        <v/>
      </c>
      <c r="D150" s="256" t="str">
        <f t="shared" si="84"/>
        <v/>
      </c>
      <c r="F150" s="257" t="str">
        <f t="shared" si="85"/>
        <v/>
      </c>
      <c r="G150" s="257" t="str">
        <f t="shared" si="85"/>
        <v/>
      </c>
      <c r="H150" s="257" t="str">
        <f t="shared" si="85"/>
        <v/>
      </c>
      <c r="I150" s="256" t="str">
        <f>IF(B150="","",SUM(F150:H150))</f>
        <v/>
      </c>
      <c r="K150" s="256" t="str">
        <f>IF(B150="","",SUM(D150,I150))</f>
        <v/>
      </c>
      <c r="N150" s="256" t="str">
        <f t="shared" si="86"/>
        <v/>
      </c>
      <c r="P150" s="256" t="str">
        <f>IF(B150="","",SUM(K150,N150))</f>
        <v/>
      </c>
      <c r="S150" s="109">
        <f>S149+1</f>
        <v>20</v>
      </c>
      <c r="T150" s="256" t="str">
        <f t="shared" si="99"/>
        <v/>
      </c>
      <c r="U150" s="256" t="str">
        <f t="shared" si="99"/>
        <v/>
      </c>
      <c r="V150" s="256" t="str">
        <f t="shared" si="89"/>
        <v/>
      </c>
      <c r="X150" s="257">
        <f t="shared" si="100"/>
        <v>0</v>
      </c>
      <c r="Y150" s="257">
        <f t="shared" si="100"/>
        <v>0</v>
      </c>
      <c r="Z150" s="257">
        <f t="shared" si="100"/>
        <v>0</v>
      </c>
      <c r="AA150" s="256">
        <f t="shared" si="95"/>
        <v>0</v>
      </c>
      <c r="AC150" s="256" t="str">
        <f>IF(T150="","",SUM(V150,AA150))</f>
        <v/>
      </c>
      <c r="AF150" s="256" t="str">
        <f t="shared" si="91"/>
        <v/>
      </c>
      <c r="AH150" s="256" t="str">
        <f>IF(T150="","",SUM(AC150,AF150))</f>
        <v/>
      </c>
    </row>
    <row r="152" spans="1:35">
      <c r="A152" s="1496" t="s">
        <v>286</v>
      </c>
      <c r="B152" s="1496"/>
      <c r="C152" s="1496"/>
      <c r="D152" s="264"/>
      <c r="E152" s="264"/>
      <c r="F152" s="264"/>
      <c r="G152" s="264"/>
      <c r="H152" s="264"/>
      <c r="I152" s="264"/>
      <c r="J152" s="264"/>
      <c r="K152" s="264"/>
      <c r="L152" s="264"/>
      <c r="M152" s="264"/>
      <c r="N152" s="264"/>
      <c r="O152" s="264"/>
      <c r="P152" s="264"/>
      <c r="Q152" s="264"/>
      <c r="S152" s="1496" t="s">
        <v>286</v>
      </c>
      <c r="T152" s="1496"/>
      <c r="U152" s="1496"/>
      <c r="V152" s="264"/>
      <c r="W152" s="264"/>
      <c r="X152" s="264"/>
      <c r="Y152" s="264"/>
      <c r="Z152" s="264"/>
      <c r="AA152" s="264"/>
      <c r="AB152" s="264"/>
      <c r="AC152" s="264"/>
      <c r="AD152" s="264"/>
      <c r="AE152" s="264"/>
      <c r="AF152" s="264"/>
      <c r="AG152" s="264"/>
      <c r="AH152" s="264"/>
      <c r="AI152" s="264"/>
    </row>
    <row r="153" spans="1:35">
      <c r="A153" s="102">
        <v>0</v>
      </c>
      <c r="B153" s="102" t="s">
        <v>237</v>
      </c>
      <c r="C153" s="102" t="s">
        <v>238</v>
      </c>
      <c r="D153" s="102" t="s">
        <v>3</v>
      </c>
      <c r="E153" s="108"/>
      <c r="F153" s="262" t="s">
        <v>118</v>
      </c>
      <c r="G153" s="262" t="s">
        <v>118</v>
      </c>
      <c r="H153" s="262" t="s">
        <v>118</v>
      </c>
      <c r="I153" s="102" t="s">
        <v>278</v>
      </c>
      <c r="J153" s="108"/>
      <c r="K153" s="102" t="s">
        <v>279</v>
      </c>
      <c r="L153" s="108"/>
      <c r="M153" s="263" t="s">
        <v>123</v>
      </c>
      <c r="N153" s="102" t="s">
        <v>2</v>
      </c>
      <c r="O153" s="108"/>
      <c r="P153" s="102" t="s">
        <v>225</v>
      </c>
      <c r="Q153" s="108"/>
      <c r="S153" s="102">
        <v>0</v>
      </c>
      <c r="T153" s="102" t="s">
        <v>237</v>
      </c>
      <c r="U153" s="102" t="s">
        <v>238</v>
      </c>
      <c r="V153" s="102" t="s">
        <v>3</v>
      </c>
      <c r="W153" s="108"/>
      <c r="X153" s="262" t="s">
        <v>118</v>
      </c>
      <c r="Y153" s="262" t="s">
        <v>118</v>
      </c>
      <c r="Z153" s="262" t="s">
        <v>118</v>
      </c>
      <c r="AA153" s="102" t="s">
        <v>278</v>
      </c>
      <c r="AB153" s="108"/>
      <c r="AC153" s="102" t="s">
        <v>279</v>
      </c>
      <c r="AD153" s="108"/>
      <c r="AE153" s="263" t="s">
        <v>123</v>
      </c>
      <c r="AF153" s="102" t="s">
        <v>2</v>
      </c>
      <c r="AG153" s="108"/>
      <c r="AH153" s="102" t="s">
        <v>225</v>
      </c>
      <c r="AI153" s="108"/>
    </row>
    <row r="154" spans="1:35">
      <c r="A154" s="105">
        <f t="shared" ref="A154:A169" si="101">A153+1</f>
        <v>1</v>
      </c>
      <c r="B154" s="59" t="str">
        <f t="shared" ref="B154:C169" si="102">B108</f>
        <v>12</v>
      </c>
      <c r="C154" s="59" t="str">
        <f t="shared" si="102"/>
        <v>Juke'r Luker</v>
      </c>
      <c r="D154" s="59">
        <f>IF($B154="","",SUMIF(Lineups!$B$60:$B$109,$B154,Lineups!$R$60:$R$109))</f>
        <v>0</v>
      </c>
      <c r="F154" s="257">
        <f ca="1">IF($B154="","",SUMIF(Lineups!$E$60:$E$109,$B154,Lineups!$R$60:$R$109))</f>
        <v>25</v>
      </c>
      <c r="G154" s="257">
        <f ca="1">IF($B154="","",SUMIF(Lineups!$H$60:$H$109,$B154,Lineups!$R$60:$R$109))</f>
        <v>16</v>
      </c>
      <c r="H154" s="257">
        <f>IF($B154="","",SUMIF(Lineups!$K$60:$K$109,$B154,Lineups!$R$60:$R$109))</f>
        <v>0</v>
      </c>
      <c r="I154" s="59">
        <f ca="1">IF(B154="","",SUM(F154:H154))</f>
        <v>41</v>
      </c>
      <c r="K154" s="59">
        <f ca="1">IF(B154="","",SUM(D154,I154))</f>
        <v>41</v>
      </c>
      <c r="N154" s="59">
        <f>IF($B154="","",SUMIF(Lineups!$N$60:$N$109,$B154,Lineups!$R$60:$R$109))</f>
        <v>0</v>
      </c>
      <c r="P154" s="59">
        <f ca="1">IF(B154="","",SUM(K154,N154))</f>
        <v>41</v>
      </c>
      <c r="S154" s="105">
        <f t="shared" ref="S154:S169" si="103">S153+1</f>
        <v>1</v>
      </c>
      <c r="T154" s="59" t="str">
        <f t="shared" ref="T154:U169" si="104">T108</f>
        <v>11</v>
      </c>
      <c r="U154" s="59" t="str">
        <f t="shared" si="104"/>
        <v>Lacy Thunder Ware</v>
      </c>
      <c r="V154" s="59">
        <f>SUMIF(Lineups!$T$60:$T$109,$T154,Lineups!$AJ$60:$AJ$109)</f>
        <v>0</v>
      </c>
      <c r="X154" s="257">
        <f>IF($T154="",0,SUMIF(Lineups!$W$60:$W$109,$T154,Lineups!$AJ$60:$AJ$109))</f>
        <v>0</v>
      </c>
      <c r="Y154" s="257">
        <f ca="1">IF($T154="",0,SUMIF(Lineups!$Z$60:$Z$109,$T154,Lineups!$AJ$60:$AJ$109))</f>
        <v>18</v>
      </c>
      <c r="Z154" s="257">
        <f ca="1">IF($T154=0,0,SUMIF(Lineups!$AC$60:$AC$109,$T154,Lineups!$AJ$60:$AJ$109))</f>
        <v>10</v>
      </c>
      <c r="AA154" s="59">
        <f ca="1">IF(T154="",0,SUM(X154:Z154))</f>
        <v>28</v>
      </c>
      <c r="AC154" s="59">
        <f ca="1">IF(T154="","",SUM(V154,AA154))</f>
        <v>28</v>
      </c>
      <c r="AF154" s="59">
        <f>IF($T154="","",SUMIF(Lineups!$AF$60:$AF$109,$T154,Lineups!$AJ$60:$AJ$109))</f>
        <v>0</v>
      </c>
      <c r="AH154" s="59">
        <f ca="1">IF(T154="","",SUM(AC154,AF154))</f>
        <v>28</v>
      </c>
    </row>
    <row r="155" spans="1:35">
      <c r="A155" s="109">
        <f t="shared" si="101"/>
        <v>2</v>
      </c>
      <c r="B155" s="256" t="str">
        <f t="shared" si="102"/>
        <v>17</v>
      </c>
      <c r="C155" s="256" t="str">
        <f t="shared" si="102"/>
        <v>Susan B Bruisin</v>
      </c>
      <c r="D155" s="256">
        <f>IF($B155="","",SUMIF(Lineups!$B$60:$B$109,$B155,Lineups!$R$60:$R$109))</f>
        <v>0</v>
      </c>
      <c r="F155" s="257">
        <f>IF($B155="","",SUMIF(Lineups!$E$60:$E$109,$B155,Lineups!$R$60:$R$109))</f>
        <v>0</v>
      </c>
      <c r="G155" s="257">
        <f ca="1">IF($B155="","",SUMIF(Lineups!$H$60:$H$109,$B155,Lineups!$R$60:$R$109))</f>
        <v>61</v>
      </c>
      <c r="H155" s="257">
        <f ca="1">IF($B155="","",SUMIF(Lineups!$K$60:$K$109,$B155,Lineups!$R$60:$R$109))</f>
        <v>30</v>
      </c>
      <c r="I155" s="256">
        <f t="shared" ref="I155:I169" ca="1" si="105">IF(B155="","",SUM(F155:H155))</f>
        <v>91</v>
      </c>
      <c r="K155" s="256">
        <f t="shared" ref="K155:K169" ca="1" si="106">IF(B155="","",SUM(D155,I155))</f>
        <v>91</v>
      </c>
      <c r="N155" s="256">
        <f>IF($B155="","",SUMIF(Lineups!$N$60:$N$109,$B155,Lineups!$R$60:$R$109))</f>
        <v>0</v>
      </c>
      <c r="P155" s="256">
        <f t="shared" ref="P155:P169" ca="1" si="107">IF(B155="","",SUM(K155,N155))</f>
        <v>91</v>
      </c>
      <c r="S155" s="109">
        <f t="shared" si="103"/>
        <v>2</v>
      </c>
      <c r="T155" s="256" t="str">
        <f t="shared" si="104"/>
        <v>13</v>
      </c>
      <c r="U155" s="256" t="str">
        <f t="shared" si="104"/>
        <v>Unruly Red</v>
      </c>
      <c r="V155" s="256">
        <f>SUMIF(Lineups!$T$60:$T$109,$T155,Lineups!$AJ$60:$AJ$109)</f>
        <v>0</v>
      </c>
      <c r="X155" s="257">
        <f ca="1">IF($T155="",0,SUMIF(Lineups!$W$60:$W$109,$T155,Lineups!$AJ$60:$AJ$109))</f>
        <v>6</v>
      </c>
      <c r="Y155" s="257">
        <f ca="1">IF($T155="",0,SUMIF(Lineups!$Z$60:$Z$109,$T155,Lineups!$AJ$60:$AJ$109))</f>
        <v>8</v>
      </c>
      <c r="Z155" s="257">
        <f ca="1">IF($T155=0,0,SUMIF(Lineups!$AC$60:$AC$109,$T155,Lineups!$AJ$60:$AJ$109))</f>
        <v>20</v>
      </c>
      <c r="AA155" s="256">
        <f t="shared" ref="AA155:AA173" ca="1" si="108">IF(T155="",0,SUM(X155:Z155))</f>
        <v>34</v>
      </c>
      <c r="AC155" s="256">
        <f t="shared" ref="AC155:AC169" ca="1" si="109">IF(T155="","",SUM(V155,AA155))</f>
        <v>34</v>
      </c>
      <c r="AF155" s="256">
        <f ca="1">IF($T155="","",SUMIF(Lineups!$AF$60:$AF$109,$T155,Lineups!$AJ$60:$AJ$109))</f>
        <v>10</v>
      </c>
      <c r="AH155" s="256">
        <f t="shared" ref="AH155:AH169" ca="1" si="110">IF(T155="","",SUM(AC155,AF155))</f>
        <v>44</v>
      </c>
    </row>
    <row r="156" spans="1:35">
      <c r="A156" s="105">
        <f t="shared" si="101"/>
        <v>3</v>
      </c>
      <c r="B156" s="59" t="str">
        <f t="shared" si="102"/>
        <v>1949</v>
      </c>
      <c r="C156" s="59" t="str">
        <f t="shared" si="102"/>
        <v>Geneva Conviction</v>
      </c>
      <c r="D156" s="59">
        <f>IF($B156="","",SUMIF(Lineups!$B$60:$B$109,$B156,Lineups!$R$60:$R$109))</f>
        <v>0</v>
      </c>
      <c r="F156" s="257">
        <f>IF($B156="","",SUMIF(Lineups!$E$60:$E$109,$B156,Lineups!$R$60:$R$109))</f>
        <v>0</v>
      </c>
      <c r="G156" s="257">
        <f>IF($B156="","",SUMIF(Lineups!$H$60:$H$109,$B156,Lineups!$R$60:$R$109))</f>
        <v>0</v>
      </c>
      <c r="H156" s="257">
        <f>IF($B156="","",SUMIF(Lineups!$K$60:$K$109,$B156,Lineups!$R$60:$R$109))</f>
        <v>0</v>
      </c>
      <c r="I156" s="59">
        <f t="shared" si="105"/>
        <v>0</v>
      </c>
      <c r="K156" s="59">
        <f t="shared" si="106"/>
        <v>0</v>
      </c>
      <c r="N156" s="59">
        <f>IF($B156="","",SUMIF(Lineups!$N$60:$N$109,$B156,Lineups!$R$60:$R$109))</f>
        <v>0</v>
      </c>
      <c r="P156" s="59">
        <f t="shared" si="107"/>
        <v>0</v>
      </c>
      <c r="S156" s="105">
        <f t="shared" si="103"/>
        <v>3</v>
      </c>
      <c r="T156" s="59" t="str">
        <f t="shared" si="104"/>
        <v>138</v>
      </c>
      <c r="U156" s="59" t="str">
        <f t="shared" si="104"/>
        <v>Ivanya Skulz</v>
      </c>
      <c r="V156" s="59">
        <f ca="1">SUMIF(Lineups!$T$60:$T$109,$T156,Lineups!$AJ$60:$AJ$109)</f>
        <v>0</v>
      </c>
      <c r="X156" s="257">
        <f ca="1">IF($T156="",0,SUMIF(Lineups!$W$60:$W$109,$T156,Lineups!$AJ$60:$AJ$109))</f>
        <v>15</v>
      </c>
      <c r="Y156" s="257">
        <f ca="1">IF($T156="",0,SUMIF(Lineups!$Z$60:$Z$109,$T156,Lineups!$AJ$60:$AJ$109))</f>
        <v>2</v>
      </c>
      <c r="Z156" s="257">
        <f>IF($T156=0,0,SUMIF(Lineups!$AC$60:$AC$109,$T156,Lineups!$AJ$60:$AJ$109))</f>
        <v>0</v>
      </c>
      <c r="AA156" s="59">
        <f t="shared" ca="1" si="108"/>
        <v>17</v>
      </c>
      <c r="AC156" s="59">
        <f t="shared" ca="1" si="109"/>
        <v>17</v>
      </c>
      <c r="AF156" s="59">
        <f ca="1">IF($T156="","",SUMIF(Lineups!$AF$60:$AF$109,$T156,Lineups!$AJ$60:$AJ$109))</f>
        <v>9</v>
      </c>
      <c r="AH156" s="59">
        <f t="shared" ca="1" si="110"/>
        <v>26</v>
      </c>
    </row>
    <row r="157" spans="1:35">
      <c r="A157" s="109">
        <f t="shared" si="101"/>
        <v>4</v>
      </c>
      <c r="B157" s="256" t="str">
        <f t="shared" si="102"/>
        <v>23</v>
      </c>
      <c r="C157" s="256" t="str">
        <f t="shared" si="102"/>
        <v>Mary Marvel</v>
      </c>
      <c r="D157" s="256">
        <f>IF($B157="","",SUMIF(Lineups!$B$60:$B$109,$B157,Lineups!$R$60:$R$109))</f>
        <v>0</v>
      </c>
      <c r="F157" s="257">
        <f ca="1">IF($B157="","",SUMIF(Lineups!$E$60:$E$109,$B157,Lineups!$R$60:$R$109))</f>
        <v>40</v>
      </c>
      <c r="G157" s="257">
        <f ca="1">IF($B157="","",SUMIF(Lineups!$H$60:$H$109,$B157,Lineups!$R$60:$R$109))</f>
        <v>10</v>
      </c>
      <c r="H157" s="257">
        <f>IF($B157="","",SUMIF(Lineups!$K$60:$K$109,$B157,Lineups!$R$60:$R$109))</f>
        <v>0</v>
      </c>
      <c r="I157" s="256">
        <f t="shared" ca="1" si="105"/>
        <v>50</v>
      </c>
      <c r="K157" s="256">
        <f t="shared" ca="1" si="106"/>
        <v>50</v>
      </c>
      <c r="N157" s="256">
        <f>IF($B157="","",SUMIF(Lineups!$N$60:$N$109,$B157,Lineups!$R$60:$R$109))</f>
        <v>0</v>
      </c>
      <c r="P157" s="256">
        <f t="shared" ca="1" si="107"/>
        <v>50</v>
      </c>
      <c r="S157" s="109">
        <f t="shared" si="103"/>
        <v>4</v>
      </c>
      <c r="T157" s="256" t="str">
        <f t="shared" si="104"/>
        <v>1977</v>
      </c>
      <c r="U157" s="256" t="str">
        <f t="shared" si="104"/>
        <v>Lushiss Stompson</v>
      </c>
      <c r="V157" s="256">
        <f ca="1">SUMIF(Lineups!$T$60:$T$109,$T157,Lineups!$AJ$60:$AJ$109)</f>
        <v>3</v>
      </c>
      <c r="X157" s="257">
        <f ca="1">IF($T157="",0,SUMIF(Lineups!$W$60:$W$109,$T157,Lineups!$AJ$60:$AJ$109))</f>
        <v>0</v>
      </c>
      <c r="Y157" s="257">
        <f ca="1">IF($T157="",0,SUMIF(Lineups!$Z$60:$Z$109,$T157,Lineups!$AJ$60:$AJ$109))</f>
        <v>4</v>
      </c>
      <c r="Z157" s="257">
        <f>IF($T157=0,0,SUMIF(Lineups!$AC$60:$AC$109,$T157,Lineups!$AJ$60:$AJ$109))</f>
        <v>0</v>
      </c>
      <c r="AA157" s="256">
        <f t="shared" ca="1" si="108"/>
        <v>4</v>
      </c>
      <c r="AC157" s="256">
        <f t="shared" ca="1" si="109"/>
        <v>7</v>
      </c>
      <c r="AF157" s="256">
        <f>IF($T157="","",SUMIF(Lineups!$AF$60:$AF$109,$T157,Lineups!$AJ$60:$AJ$109))</f>
        <v>0</v>
      </c>
      <c r="AH157" s="256">
        <f t="shared" ca="1" si="110"/>
        <v>7</v>
      </c>
    </row>
    <row r="158" spans="1:35">
      <c r="A158" s="105">
        <f t="shared" si="101"/>
        <v>5</v>
      </c>
      <c r="B158" s="59" t="str">
        <f t="shared" si="102"/>
        <v>256</v>
      </c>
      <c r="C158" s="59" t="str">
        <f t="shared" si="102"/>
        <v>Afternoon D-Lightning</v>
      </c>
      <c r="D158" s="59">
        <f>IF($B158="","",SUMIF(Lineups!$B$60:$B$109,$B158,Lineups!$R$60:$R$109))</f>
        <v>0</v>
      </c>
      <c r="F158" s="257">
        <f ca="1">IF($B158="","",SUMIF(Lineups!$E$60:$E$109,$B158,Lineups!$R$60:$R$109))</f>
        <v>52</v>
      </c>
      <c r="G158" s="257">
        <f>IF($B158="","",SUMIF(Lineups!$H$60:$H$109,$B158,Lineups!$R$60:$R$109))</f>
        <v>0</v>
      </c>
      <c r="H158" s="257">
        <f>IF($B158="","",SUMIF(Lineups!$K$60:$K$109,$B158,Lineups!$R$60:$R$109))</f>
        <v>0</v>
      </c>
      <c r="I158" s="59">
        <f t="shared" ca="1" si="105"/>
        <v>52</v>
      </c>
      <c r="K158" s="59">
        <f t="shared" ca="1" si="106"/>
        <v>52</v>
      </c>
      <c r="N158" s="59">
        <f>IF($B158="","",SUMIF(Lineups!$N$60:$N$109,$B158,Lineups!$R$60:$R$109))</f>
        <v>0</v>
      </c>
      <c r="P158" s="59">
        <f t="shared" ca="1" si="107"/>
        <v>52</v>
      </c>
      <c r="S158" s="105">
        <f t="shared" si="103"/>
        <v>5</v>
      </c>
      <c r="T158" s="59" t="str">
        <f t="shared" si="104"/>
        <v>2</v>
      </c>
      <c r="U158" s="59" t="str">
        <f t="shared" si="104"/>
        <v>Honey Sickley</v>
      </c>
      <c r="V158" s="59">
        <f>SUMIF(Lineups!$T$60:$T$109,$T158,Lineups!$AJ$60:$AJ$109)</f>
        <v>0</v>
      </c>
      <c r="X158" s="257">
        <f ca="1">IF($T158="",0,SUMIF(Lineups!$W$60:$W$109,$T158,Lineups!$AJ$60:$AJ$109))</f>
        <v>4</v>
      </c>
      <c r="Y158" s="257">
        <f ca="1">IF($T158="",0,SUMIF(Lineups!$Z$60:$Z$109,$T158,Lineups!$AJ$60:$AJ$109))</f>
        <v>3</v>
      </c>
      <c r="Z158" s="257">
        <f>IF($T158=0,0,SUMIF(Lineups!$AC$60:$AC$109,$T158,Lineups!$AJ$60:$AJ$109))</f>
        <v>0</v>
      </c>
      <c r="AA158" s="59">
        <f t="shared" ca="1" si="108"/>
        <v>7</v>
      </c>
      <c r="AC158" s="59">
        <f t="shared" ca="1" si="109"/>
        <v>7</v>
      </c>
      <c r="AF158" s="59">
        <f>IF($T158="","",SUMIF(Lineups!$AF$60:$AF$109,$T158,Lineups!$AJ$60:$AJ$109))</f>
        <v>0</v>
      </c>
      <c r="AH158" s="59">
        <f t="shared" ca="1" si="110"/>
        <v>7</v>
      </c>
    </row>
    <row r="159" spans="1:35">
      <c r="A159" s="109">
        <f t="shared" si="101"/>
        <v>6</v>
      </c>
      <c r="B159" s="256" t="str">
        <f t="shared" si="102"/>
        <v>303</v>
      </c>
      <c r="C159" s="256" t="str">
        <f t="shared" si="102"/>
        <v>JaneSaw Massacre</v>
      </c>
      <c r="D159" s="256">
        <f>IF($B159="","",SUMIF(Lineups!$B$60:$B$109,$B159,Lineups!$R$60:$R$109))</f>
        <v>0</v>
      </c>
      <c r="F159" s="257">
        <f>IF($B159="","",SUMIF(Lineups!$E$60:$E$109,$B159,Lineups!$R$60:$R$109))</f>
        <v>0</v>
      </c>
      <c r="G159" s="257">
        <f>IF($B159="","",SUMIF(Lineups!$H$60:$H$109,$B159,Lineups!$R$60:$R$109))</f>
        <v>0</v>
      </c>
      <c r="H159" s="257">
        <f>IF($B159="","",SUMIF(Lineups!$K$60:$K$109,$B159,Lineups!$R$60:$R$109))</f>
        <v>0</v>
      </c>
      <c r="I159" s="256">
        <f t="shared" si="105"/>
        <v>0</v>
      </c>
      <c r="K159" s="256">
        <f t="shared" si="106"/>
        <v>0</v>
      </c>
      <c r="N159" s="256">
        <f>IF($B159="","",SUMIF(Lineups!$N$60:$N$109,$B159,Lineups!$R$60:$R$109))</f>
        <v>0</v>
      </c>
      <c r="P159" s="256">
        <f t="shared" si="107"/>
        <v>0</v>
      </c>
      <c r="S159" s="109">
        <f t="shared" si="103"/>
        <v>6</v>
      </c>
      <c r="T159" s="256" t="str">
        <f t="shared" si="104"/>
        <v>21</v>
      </c>
      <c r="U159" s="256" t="str">
        <f t="shared" si="104"/>
        <v>Corona SlamHer</v>
      </c>
      <c r="V159" s="256">
        <f ca="1">SUMIF(Lineups!$T$60:$T$109,$T159,Lineups!$AJ$60:$AJ$109)</f>
        <v>8</v>
      </c>
      <c r="X159" s="257">
        <f ca="1">IF($T159="",0,SUMIF(Lineups!$W$60:$W$109,$T159,Lineups!$AJ$60:$AJ$109))</f>
        <v>3</v>
      </c>
      <c r="Y159" s="257">
        <f ca="1">IF($T159="",0,SUMIF(Lineups!$Z$60:$Z$109,$T159,Lineups!$AJ$60:$AJ$109))</f>
        <v>10</v>
      </c>
      <c r="Z159" s="257">
        <f ca="1">IF($T159=0,0,SUMIF(Lineups!$AC$60:$AC$109,$T159,Lineups!$AJ$60:$AJ$109))</f>
        <v>0</v>
      </c>
      <c r="AA159" s="256">
        <f t="shared" ca="1" si="108"/>
        <v>13</v>
      </c>
      <c r="AC159" s="256">
        <f t="shared" ca="1" si="109"/>
        <v>21</v>
      </c>
      <c r="AF159" s="256">
        <f ca="1">IF($T159="","",SUMIF(Lineups!$AF$60:$AF$109,$T159,Lineups!$AJ$60:$AJ$109))</f>
        <v>22</v>
      </c>
      <c r="AH159" s="256">
        <f t="shared" ca="1" si="110"/>
        <v>43</v>
      </c>
    </row>
    <row r="160" spans="1:35">
      <c r="A160" s="105">
        <f t="shared" si="101"/>
        <v>7</v>
      </c>
      <c r="B160" s="59" t="str">
        <f t="shared" si="102"/>
        <v>362</v>
      </c>
      <c r="C160" s="59" t="str">
        <f t="shared" si="102"/>
        <v>Dairy Heir</v>
      </c>
      <c r="D160" s="59">
        <f>IF($B160="","",SUMIF(Lineups!$B$60:$B$109,$B160,Lineups!$R$60:$R$109))</f>
        <v>0</v>
      </c>
      <c r="F160" s="257">
        <f>IF($B160="","",SUMIF(Lineups!$E$60:$E$109,$B160,Lineups!$R$60:$R$109))</f>
        <v>0</v>
      </c>
      <c r="G160" s="257">
        <f ca="1">IF($B160="","",SUMIF(Lineups!$H$60:$H$109,$B160,Lineups!$R$60:$R$109))</f>
        <v>30</v>
      </c>
      <c r="H160" s="257">
        <f ca="1">IF($B160="","",SUMIF(Lineups!$K$60:$K$109,$B160,Lineups!$R$60:$R$109))</f>
        <v>26</v>
      </c>
      <c r="I160" s="59">
        <f t="shared" ca="1" si="105"/>
        <v>56</v>
      </c>
      <c r="K160" s="59">
        <f t="shared" ca="1" si="106"/>
        <v>56</v>
      </c>
      <c r="N160" s="59">
        <f>IF($B160="","",SUMIF(Lineups!$N$60:$N$109,$B160,Lineups!$R$60:$R$109))</f>
        <v>0</v>
      </c>
      <c r="P160" s="59">
        <f t="shared" ca="1" si="107"/>
        <v>56</v>
      </c>
      <c r="S160" s="105">
        <f t="shared" si="103"/>
        <v>7</v>
      </c>
      <c r="T160" s="59" t="str">
        <f t="shared" si="104"/>
        <v>25</v>
      </c>
      <c r="U160" s="59" t="str">
        <f t="shared" si="104"/>
        <v>Golden Delicious</v>
      </c>
      <c r="V160" s="59">
        <f ca="1">SUMIF(Lineups!$T$60:$T$109,$T160,Lineups!$AJ$60:$AJ$109)</f>
        <v>14</v>
      </c>
      <c r="X160" s="257">
        <f>IF($T160="",0,SUMIF(Lineups!$W$60:$W$109,$T160,Lineups!$AJ$60:$AJ$109))</f>
        <v>0</v>
      </c>
      <c r="Y160" s="257">
        <f>IF($T160="",0,SUMIF(Lineups!$Z$60:$Z$109,$T160,Lineups!$AJ$60:$AJ$109))</f>
        <v>0</v>
      </c>
      <c r="Z160" s="257">
        <f>IF($T160=0,0,SUMIF(Lineups!$AC$60:$AC$109,$T160,Lineups!$AJ$60:$AJ$109))</f>
        <v>0</v>
      </c>
      <c r="AA160" s="59">
        <f t="shared" si="108"/>
        <v>0</v>
      </c>
      <c r="AC160" s="59">
        <f t="shared" ca="1" si="109"/>
        <v>14</v>
      </c>
      <c r="AF160" s="59">
        <f>IF($T160="","",SUMIF(Lineups!$AF$60:$AF$109,$T160,Lineups!$AJ$60:$AJ$109))</f>
        <v>0</v>
      </c>
      <c r="AH160" s="59">
        <f t="shared" ca="1" si="110"/>
        <v>14</v>
      </c>
    </row>
    <row r="161" spans="1:35">
      <c r="A161" s="109">
        <f t="shared" si="101"/>
        <v>8</v>
      </c>
      <c r="B161" s="256" t="str">
        <f t="shared" si="102"/>
        <v>4CE</v>
      </c>
      <c r="C161" s="256" t="str">
        <f t="shared" si="102"/>
        <v>The Force</v>
      </c>
      <c r="D161" s="256">
        <f>IF($B161="","",SUMIF(Lineups!$B$60:$B$109,$B161,Lineups!$R$60:$R$109))</f>
        <v>0</v>
      </c>
      <c r="F161" s="257">
        <f>IF($B161="","",SUMIF(Lineups!$E$60:$E$109,$B161,Lineups!$R$60:$R$109))</f>
        <v>0</v>
      </c>
      <c r="G161" s="257">
        <f>IF($B161="","",SUMIF(Lineups!$H$60:$H$109,$B161,Lineups!$R$60:$R$109))</f>
        <v>0</v>
      </c>
      <c r="H161" s="257">
        <f>IF($B161="","",SUMIF(Lineups!$K$60:$K$109,$B161,Lineups!$R$60:$R$109))</f>
        <v>0</v>
      </c>
      <c r="I161" s="256">
        <f t="shared" si="105"/>
        <v>0</v>
      </c>
      <c r="K161" s="256">
        <f t="shared" si="106"/>
        <v>0</v>
      </c>
      <c r="N161" s="256">
        <f ca="1">IF($B161="","",SUMIF(Lineups!$N$60:$N$109,$B161,Lineups!$R$60:$R$109))</f>
        <v>42</v>
      </c>
      <c r="P161" s="256">
        <f t="shared" ca="1" si="107"/>
        <v>42</v>
      </c>
      <c r="S161" s="109">
        <f t="shared" si="103"/>
        <v>8</v>
      </c>
      <c r="T161" s="256" t="str">
        <f t="shared" si="104"/>
        <v>333</v>
      </c>
      <c r="U161" s="256" t="str">
        <f t="shared" si="104"/>
        <v>Trinity Tyrant</v>
      </c>
      <c r="V161" s="256">
        <f>SUMIF(Lineups!$T$60:$T$109,$T161,Lineups!$AJ$60:$AJ$109)</f>
        <v>0</v>
      </c>
      <c r="X161" s="257">
        <f>IF($T161="",0,SUMIF(Lineups!$W$60:$W$109,$T161,Lineups!$AJ$60:$AJ$109))</f>
        <v>0</v>
      </c>
      <c r="Y161" s="257">
        <f ca="1">IF($T161="",0,SUMIF(Lineups!$Z$60:$Z$109,$T161,Lineups!$AJ$60:$AJ$109))</f>
        <v>0</v>
      </c>
      <c r="Z161" s="257">
        <f ca="1">IF($T161=0,0,SUMIF(Lineups!$AC$60:$AC$109,$T161,Lineups!$AJ$60:$AJ$109))</f>
        <v>13</v>
      </c>
      <c r="AA161" s="256">
        <f t="shared" ca="1" si="108"/>
        <v>13</v>
      </c>
      <c r="AC161" s="256">
        <f t="shared" ca="1" si="109"/>
        <v>13</v>
      </c>
      <c r="AF161" s="256">
        <f>IF($T161="","",SUMIF(Lineups!$AF$60:$AF$109,$T161,Lineups!$AJ$60:$AJ$109))</f>
        <v>0</v>
      </c>
      <c r="AH161" s="256">
        <f t="shared" ca="1" si="110"/>
        <v>13</v>
      </c>
    </row>
    <row r="162" spans="1:35">
      <c r="A162" s="105">
        <f t="shared" si="101"/>
        <v>9</v>
      </c>
      <c r="B162" s="59" t="str">
        <f t="shared" si="102"/>
        <v>4N6</v>
      </c>
      <c r="C162" s="59" t="str">
        <f t="shared" si="102"/>
        <v>Bone Eata</v>
      </c>
      <c r="D162" s="59">
        <f>IF($B162="","",SUMIF(Lineups!$B$60:$B$109,$B162,Lineups!$R$60:$R$109))</f>
        <v>0</v>
      </c>
      <c r="F162" s="257">
        <f>IF($B162="","",SUMIF(Lineups!$E$60:$E$109,$B162,Lineups!$R$60:$R$109))</f>
        <v>0</v>
      </c>
      <c r="G162" s="257">
        <f>IF($B162="","",SUMIF(Lineups!$H$60:$H$109,$B162,Lineups!$R$60:$R$109))</f>
        <v>0</v>
      </c>
      <c r="H162" s="257">
        <f ca="1">IF($B162="","",SUMIF(Lineups!$K$60:$K$109,$B162,Lineups!$R$60:$R$109))</f>
        <v>58</v>
      </c>
      <c r="I162" s="59">
        <f t="shared" ca="1" si="105"/>
        <v>58</v>
      </c>
      <c r="K162" s="59">
        <f t="shared" ca="1" si="106"/>
        <v>58</v>
      </c>
      <c r="N162" s="59">
        <f>IF($B162="","",SUMIF(Lineups!$N$60:$N$109,$B162,Lineups!$R$60:$R$109))</f>
        <v>0</v>
      </c>
      <c r="P162" s="59">
        <f t="shared" ca="1" si="107"/>
        <v>58</v>
      </c>
      <c r="S162" s="105">
        <f t="shared" si="103"/>
        <v>9</v>
      </c>
      <c r="T162" s="59" t="str">
        <f t="shared" si="104"/>
        <v>5</v>
      </c>
      <c r="U162" s="59" t="str">
        <f t="shared" si="104"/>
        <v>Sinnamon Splice</v>
      </c>
      <c r="V162" s="59">
        <f>SUMIF(Lineups!$T$60:$T$109,$T162,Lineups!$AJ$60:$AJ$109)</f>
        <v>0</v>
      </c>
      <c r="X162" s="257">
        <f>IF($T162="",0,SUMIF(Lineups!$W$60:$W$109,$T162,Lineups!$AJ$60:$AJ$109))</f>
        <v>0</v>
      </c>
      <c r="Y162" s="257">
        <f ca="1">IF($T162="",0,SUMIF(Lineups!$Z$60:$Z$109,$T162,Lineups!$AJ$60:$AJ$109))</f>
        <v>3</v>
      </c>
      <c r="Z162" s="257">
        <f ca="1">IF($T162=0,0,SUMIF(Lineups!$AC$60:$AC$109,$T162,Lineups!$AJ$60:$AJ$109))</f>
        <v>0</v>
      </c>
      <c r="AA162" s="59">
        <f t="shared" ca="1" si="108"/>
        <v>3</v>
      </c>
      <c r="AC162" s="59">
        <f t="shared" ca="1" si="109"/>
        <v>3</v>
      </c>
      <c r="AF162" s="59">
        <f>IF($T162="","",SUMIF(Lineups!$AF$60:$AF$109,$T162,Lineups!$AJ$60:$AJ$109))</f>
        <v>0</v>
      </c>
      <c r="AH162" s="59">
        <f t="shared" ca="1" si="110"/>
        <v>3</v>
      </c>
    </row>
    <row r="163" spans="1:35">
      <c r="A163" s="109">
        <f t="shared" si="101"/>
        <v>10</v>
      </c>
      <c r="B163" s="256" t="str">
        <f t="shared" si="102"/>
        <v>55</v>
      </c>
      <c r="C163" s="256" t="str">
        <f t="shared" si="102"/>
        <v>Stardust Dunes</v>
      </c>
      <c r="D163" s="256">
        <f>IF($B163="","",SUMIF(Lineups!$B$60:$B$109,$B163,Lineups!$R$60:$R$109))</f>
        <v>0</v>
      </c>
      <c r="F163" s="257">
        <f>IF($B163="","",SUMIF(Lineups!$E$60:$E$109,$B163,Lineups!$R$60:$R$109))</f>
        <v>0</v>
      </c>
      <c r="G163" s="257">
        <f>IF($B163="","",SUMIF(Lineups!$H$60:$H$109,$B163,Lineups!$R$60:$R$109))</f>
        <v>0</v>
      </c>
      <c r="H163" s="257">
        <f>IF($B163="","",SUMIF(Lineups!$K$60:$K$109,$B163,Lineups!$R$60:$R$109))</f>
        <v>0</v>
      </c>
      <c r="I163" s="256">
        <f t="shared" si="105"/>
        <v>0</v>
      </c>
      <c r="K163" s="256">
        <f t="shared" si="106"/>
        <v>0</v>
      </c>
      <c r="N163" s="256">
        <f ca="1">IF($B163="","",SUMIF(Lineups!$N$60:$N$109,$B163,Lineups!$R$60:$R$109))</f>
        <v>12</v>
      </c>
      <c r="P163" s="256">
        <f t="shared" ca="1" si="107"/>
        <v>12</v>
      </c>
      <c r="S163" s="109">
        <f t="shared" si="103"/>
        <v>10</v>
      </c>
      <c r="T163" s="256" t="str">
        <f t="shared" si="104"/>
        <v>5X5</v>
      </c>
      <c r="U163" s="256" t="str">
        <f t="shared" si="104"/>
        <v>Pin Ball</v>
      </c>
      <c r="V163" s="256">
        <f ca="1">SUMIF(Lineups!$T$60:$T$109,$T163,Lineups!$AJ$60:$AJ$109)</f>
        <v>25</v>
      </c>
      <c r="X163" s="257">
        <f ca="1">IF($T163="",0,SUMIF(Lineups!$W$60:$W$109,$T163,Lineups!$AJ$60:$AJ$109))</f>
        <v>9</v>
      </c>
      <c r="Y163" s="257">
        <f>IF($T163="",0,SUMIF(Lineups!$Z$60:$Z$109,$T163,Lineups!$AJ$60:$AJ$109))</f>
        <v>0</v>
      </c>
      <c r="Z163" s="257">
        <f ca="1">IF($T163=0,0,SUMIF(Lineups!$AC$60:$AC$109,$T163,Lineups!$AJ$60:$AJ$109))</f>
        <v>8</v>
      </c>
      <c r="AA163" s="256">
        <f t="shared" ca="1" si="108"/>
        <v>17</v>
      </c>
      <c r="AC163" s="256">
        <f t="shared" ca="1" si="109"/>
        <v>42</v>
      </c>
      <c r="AF163" s="256">
        <f ca="1">IF($T163="","",SUMIF(Lineups!$AF$60:$AF$109,$T163,Lineups!$AJ$60:$AJ$109))</f>
        <v>5</v>
      </c>
      <c r="AH163" s="256">
        <f t="shared" ca="1" si="110"/>
        <v>47</v>
      </c>
    </row>
    <row r="164" spans="1:35">
      <c r="A164" s="105">
        <f t="shared" si="101"/>
        <v>11</v>
      </c>
      <c r="B164" s="59" t="str">
        <f t="shared" si="102"/>
        <v>64</v>
      </c>
      <c r="C164" s="59" t="str">
        <f t="shared" si="102"/>
        <v>Pretty Penny</v>
      </c>
      <c r="D164" s="59">
        <f>IF($B164="","",SUMIF(Lineups!$B$60:$B$109,$B164,Lineups!$R$60:$R$109))</f>
        <v>0</v>
      </c>
      <c r="F164" s="257">
        <f>IF($B164="","",SUMIF(Lineups!$E$60:$E$109,$B164,Lineups!$R$60:$R$109))</f>
        <v>0</v>
      </c>
      <c r="G164" s="257">
        <f>IF($B164="","",SUMIF(Lineups!$H$60:$H$109,$B164,Lineups!$R$60:$R$109))</f>
        <v>0</v>
      </c>
      <c r="H164" s="257">
        <f>IF($B164="","",SUMIF(Lineups!$K$60:$K$109,$B164,Lineups!$R$60:$R$109))</f>
        <v>0</v>
      </c>
      <c r="I164" s="59">
        <f t="shared" si="105"/>
        <v>0</v>
      </c>
      <c r="K164" s="59">
        <f t="shared" si="106"/>
        <v>0</v>
      </c>
      <c r="N164" s="59">
        <f ca="1">IF($B164="","",SUMIF(Lineups!$N$60:$N$109,$B164,Lineups!$R$60:$R$109))</f>
        <v>24</v>
      </c>
      <c r="P164" s="59">
        <f t="shared" ca="1" si="107"/>
        <v>24</v>
      </c>
      <c r="S164" s="105">
        <f t="shared" si="103"/>
        <v>11</v>
      </c>
      <c r="T164" s="59" t="str">
        <f t="shared" si="104"/>
        <v>96</v>
      </c>
      <c r="U164" s="59" t="str">
        <f t="shared" si="104"/>
        <v>Dirty Ol Man</v>
      </c>
      <c r="V164" s="59">
        <f>SUMIF(Lineups!$T$60:$T$109,$T164,Lineups!$AJ$60:$AJ$109)</f>
        <v>0</v>
      </c>
      <c r="X164" s="257">
        <f ca="1">IF($T164="",0,SUMIF(Lineups!$W$60:$W$109,$T164,Lineups!$AJ$60:$AJ$109))</f>
        <v>12</v>
      </c>
      <c r="Y164" s="257">
        <f ca="1">IF($T164="",0,SUMIF(Lineups!$Z$60:$Z$109,$T164,Lineups!$AJ$60:$AJ$109))</f>
        <v>0</v>
      </c>
      <c r="Z164" s="257">
        <f ca="1">IF($T164=0,0,SUMIF(Lineups!$AC$60:$AC$109,$T164,Lineups!$AJ$60:$AJ$109))</f>
        <v>0</v>
      </c>
      <c r="AA164" s="59">
        <f t="shared" ca="1" si="108"/>
        <v>12</v>
      </c>
      <c r="AC164" s="59">
        <f t="shared" ca="1" si="109"/>
        <v>12</v>
      </c>
      <c r="AF164" s="59">
        <f ca="1">IF($T164="","",SUMIF(Lineups!$AF$60:$AF$109,$T164,Lineups!$AJ$60:$AJ$109))</f>
        <v>8</v>
      </c>
      <c r="AH164" s="59">
        <f t="shared" ca="1" si="110"/>
        <v>20</v>
      </c>
    </row>
    <row r="165" spans="1:35">
      <c r="A165" s="109">
        <f t="shared" si="101"/>
        <v>12</v>
      </c>
      <c r="B165" s="256" t="str">
        <f t="shared" si="102"/>
        <v>777</v>
      </c>
      <c r="C165" s="256" t="str">
        <f t="shared" si="102"/>
        <v>Bust'N Ace</v>
      </c>
      <c r="D165" s="256">
        <f ca="1">IF($B165="","",SUMIF(Lineups!$B$60:$B$109,$B165,Lineups!$R$60:$R$109))</f>
        <v>67</v>
      </c>
      <c r="F165" s="257">
        <f>IF($B165="","",SUMIF(Lineups!$E$60:$E$109,$B165,Lineups!$R$60:$R$109))</f>
        <v>0</v>
      </c>
      <c r="G165" s="257">
        <f>IF($B165="","",SUMIF(Lineups!$H$60:$H$109,$B165,Lineups!$R$60:$R$109))</f>
        <v>0</v>
      </c>
      <c r="H165" s="257">
        <f>IF($B165="","",SUMIF(Lineups!$K$60:$K$109,$B165,Lineups!$R$60:$R$109))</f>
        <v>0</v>
      </c>
      <c r="I165" s="256">
        <f t="shared" si="105"/>
        <v>0</v>
      </c>
      <c r="K165" s="256">
        <f t="shared" ca="1" si="106"/>
        <v>67</v>
      </c>
      <c r="N165" s="256">
        <f>IF($B165="","",SUMIF(Lineups!$N$60:$N$109,$B165,Lineups!$R$60:$R$109))</f>
        <v>0</v>
      </c>
      <c r="P165" s="256">
        <f t="shared" ca="1" si="107"/>
        <v>67</v>
      </c>
      <c r="S165" s="109">
        <f t="shared" si="103"/>
        <v>12</v>
      </c>
      <c r="T165" s="256" t="str">
        <f t="shared" si="104"/>
        <v>A55</v>
      </c>
      <c r="U165" s="256" t="str">
        <f t="shared" si="104"/>
        <v>Cass Whoopin'</v>
      </c>
      <c r="V165" s="256">
        <f>SUMIF(Lineups!$T$60:$T$109,$T165,Lineups!$AJ$60:$AJ$109)</f>
        <v>0</v>
      </c>
      <c r="X165" s="257">
        <f ca="1">IF($T165="",0,SUMIF(Lineups!$W$60:$W$109,$T165,Lineups!$AJ$60:$AJ$109))</f>
        <v>0</v>
      </c>
      <c r="Y165" s="257">
        <f>IF($T165="",0,SUMIF(Lineups!$Z$60:$Z$109,$T165,Lineups!$AJ$60:$AJ$109))</f>
        <v>0</v>
      </c>
      <c r="Z165" s="257">
        <f ca="1">IF($T165=0,0,SUMIF(Lineups!$AC$60:$AC$109,$T165,Lineups!$AJ$60:$AJ$109))</f>
        <v>3</v>
      </c>
      <c r="AA165" s="256">
        <f t="shared" ca="1" si="108"/>
        <v>3</v>
      </c>
      <c r="AC165" s="256">
        <f t="shared" ca="1" si="109"/>
        <v>3</v>
      </c>
      <c r="AF165" s="256">
        <f>IF($T165="","",SUMIF(Lineups!$AF$60:$AF$109,$T165,Lineups!$AJ$60:$AJ$109))</f>
        <v>0</v>
      </c>
      <c r="AH165" s="256">
        <f t="shared" ca="1" si="110"/>
        <v>3</v>
      </c>
    </row>
    <row r="166" spans="1:35">
      <c r="A166" s="105">
        <f t="shared" si="101"/>
        <v>13</v>
      </c>
      <c r="B166" s="59" t="str">
        <f t="shared" si="102"/>
        <v>88</v>
      </c>
      <c r="C166" s="59" t="str">
        <f t="shared" si="102"/>
        <v>Shabamm</v>
      </c>
      <c r="D166" s="59">
        <f>IF($B166="","",SUMIF(Lineups!$B$60:$B$109,$B166,Lineups!$R$60:$R$109))</f>
        <v>0</v>
      </c>
      <c r="F166" s="257">
        <f>IF($B166="","",SUMIF(Lineups!$E$60:$E$109,$B166,Lineups!$R$60:$R$109))</f>
        <v>0</v>
      </c>
      <c r="G166" s="257">
        <f>IF($B166="","",SUMIF(Lineups!$H$60:$H$109,$B166,Lineups!$R$60:$R$109))</f>
        <v>0</v>
      </c>
      <c r="H166" s="257">
        <f>IF($B166="","",SUMIF(Lineups!$K$60:$K$109,$B166,Lineups!$R$60:$R$109))</f>
        <v>0</v>
      </c>
      <c r="I166" s="59">
        <f t="shared" si="105"/>
        <v>0</v>
      </c>
      <c r="K166" s="59">
        <f t="shared" si="106"/>
        <v>0</v>
      </c>
      <c r="N166" s="59">
        <f ca="1">IF($B166="","",SUMIF(Lineups!$N$60:$N$109,$B166,Lineups!$R$60:$R$109))</f>
        <v>13</v>
      </c>
      <c r="P166" s="59">
        <f t="shared" ca="1" si="107"/>
        <v>13</v>
      </c>
      <c r="S166" s="105">
        <f t="shared" si="103"/>
        <v>13</v>
      </c>
      <c r="T166" s="59" t="str">
        <f t="shared" si="104"/>
        <v>H1</v>
      </c>
      <c r="U166" s="59" t="str">
        <f t="shared" si="104"/>
        <v>HydroJen</v>
      </c>
      <c r="V166" s="59">
        <f ca="1">SUMIF(Lineups!$T$60:$T$109,$T166,Lineups!$AJ$60:$AJ$109)</f>
        <v>7</v>
      </c>
      <c r="X166" s="257">
        <f>IF($T166="",0,SUMIF(Lineups!$W$60:$W$109,$T166,Lineups!$AJ$60:$AJ$109))</f>
        <v>0</v>
      </c>
      <c r="Y166" s="257">
        <f>IF($T166="",0,SUMIF(Lineups!$Z$60:$Z$109,$T166,Lineups!$AJ$60:$AJ$109))</f>
        <v>0</v>
      </c>
      <c r="Z166" s="257">
        <f ca="1">IF($T166=0,0,SUMIF(Lineups!$AC$60:$AC$109,$T166,Lineups!$AJ$60:$AJ$109))</f>
        <v>0</v>
      </c>
      <c r="AA166" s="59">
        <f t="shared" ca="1" si="108"/>
        <v>0</v>
      </c>
      <c r="AC166" s="59">
        <f t="shared" ca="1" si="109"/>
        <v>7</v>
      </c>
      <c r="AF166" s="59">
        <f ca="1">IF($T166="","",SUMIF(Lineups!$AF$60:$AF$109,$T166,Lineups!$AJ$60:$AJ$109))</f>
        <v>3</v>
      </c>
      <c r="AH166" s="59">
        <f t="shared" ca="1" si="110"/>
        <v>10</v>
      </c>
    </row>
    <row r="167" spans="1:35">
      <c r="A167" s="109">
        <f t="shared" si="101"/>
        <v>14</v>
      </c>
      <c r="B167" s="256" t="str">
        <f t="shared" si="102"/>
        <v>C40</v>
      </c>
      <c r="C167" s="256" t="str">
        <f t="shared" si="102"/>
        <v>DVS Dicer</v>
      </c>
      <c r="D167" s="256">
        <f>IF($B167="","",SUMIF(Lineups!$B$60:$B$109,$B167,Lineups!$R$60:$R$109))</f>
        <v>0</v>
      </c>
      <c r="F167" s="257">
        <f ca="1">IF($B167="","",SUMIF(Lineups!$E$60:$E$109,$B167,Lineups!$R$60:$R$109))</f>
        <v>4</v>
      </c>
      <c r="G167" s="257">
        <f>IF($B167="","",SUMIF(Lineups!$H$60:$H$109,$B167,Lineups!$R$60:$R$109))</f>
        <v>0</v>
      </c>
      <c r="H167" s="257">
        <f ca="1">IF($B167="","",SUMIF(Lineups!$K$60:$K$109,$B167,Lineups!$R$60:$R$109))</f>
        <v>7</v>
      </c>
      <c r="I167" s="256">
        <f t="shared" ca="1" si="105"/>
        <v>11</v>
      </c>
      <c r="K167" s="256">
        <f t="shared" ca="1" si="106"/>
        <v>11</v>
      </c>
      <c r="N167" s="256">
        <f ca="1">IF($B167="","",SUMIF(Lineups!$N$60:$N$109,$B167,Lineups!$R$60:$R$109))</f>
        <v>30</v>
      </c>
      <c r="P167" s="256">
        <f t="shared" ca="1" si="107"/>
        <v>41</v>
      </c>
      <c r="S167" s="109">
        <f t="shared" si="103"/>
        <v>14</v>
      </c>
      <c r="T167" s="256" t="str">
        <f t="shared" si="104"/>
        <v>N0 BS</v>
      </c>
      <c r="U167" s="256" t="str">
        <f t="shared" si="104"/>
        <v>Blaque N DeckHer</v>
      </c>
      <c r="V167" s="256">
        <f>SUMIF(Lineups!$T$60:$T$109,$T167,Lineups!$AJ$60:$AJ$109)</f>
        <v>0</v>
      </c>
      <c r="X167" s="257">
        <f>IF($T167="",0,SUMIF(Lineups!$W$60:$W$109,$T167,Lineups!$AJ$60:$AJ$109))</f>
        <v>0</v>
      </c>
      <c r="Y167" s="257">
        <f>IF($T167="",0,SUMIF(Lineups!$Z$60:$Z$109,$T167,Lineups!$AJ$60:$AJ$109))</f>
        <v>0</v>
      </c>
      <c r="Z167" s="257">
        <f>IF($T167=0,0,SUMIF(Lineups!$AC$60:$AC$109,$T167,Lineups!$AJ$60:$AJ$109))</f>
        <v>0</v>
      </c>
      <c r="AA167" s="256">
        <f t="shared" si="108"/>
        <v>0</v>
      </c>
      <c r="AC167" s="256">
        <f t="shared" si="109"/>
        <v>0</v>
      </c>
      <c r="AF167" s="256">
        <f>IF($T167="","",SUMIF(Lineups!$AF$60:$AF$109,$T167,Lineups!$AJ$60:$AJ$109))</f>
        <v>0</v>
      </c>
      <c r="AH167" s="256">
        <f t="shared" si="110"/>
        <v>0</v>
      </c>
    </row>
    <row r="168" spans="1:35">
      <c r="A168" s="105">
        <f t="shared" si="101"/>
        <v>15</v>
      </c>
      <c r="B168" s="59" t="str">
        <f t="shared" si="102"/>
        <v/>
      </c>
      <c r="C168" s="59" t="str">
        <f t="shared" si="102"/>
        <v/>
      </c>
      <c r="D168" s="59" t="str">
        <f>IF($B168="","",SUMIF(Lineups!$B$60:$B$109,$B168,Lineups!$R$60:$R$109))</f>
        <v/>
      </c>
      <c r="F168" s="257" t="str">
        <f>IF($B168="","",SUMIF(Lineups!$E$60:$E$109,$B168,Lineups!$R$60:$R$109))</f>
        <v/>
      </c>
      <c r="G168" s="257" t="str">
        <f>IF($B168="","",SUMIF(Lineups!$H$60:$H$109,$B168,Lineups!$R$60:$R$109))</f>
        <v/>
      </c>
      <c r="H168" s="257" t="str">
        <f>IF($B168="","",SUMIF(Lineups!$K$60:$K$109,$B168,Lineups!$R$60:$R$109))</f>
        <v/>
      </c>
      <c r="I168" s="59" t="str">
        <f t="shared" si="105"/>
        <v/>
      </c>
      <c r="K168" s="59" t="str">
        <f t="shared" si="106"/>
        <v/>
      </c>
      <c r="N168" s="59" t="str">
        <f>IF($B168="","",SUMIF(Lineups!$N$60:$N$109,$B168,Lineups!$R$60:$R$109))</f>
        <v/>
      </c>
      <c r="P168" s="59" t="str">
        <f t="shared" si="107"/>
        <v/>
      </c>
      <c r="S168" s="105">
        <f t="shared" si="103"/>
        <v>15</v>
      </c>
      <c r="T168" s="59" t="str">
        <f t="shared" si="104"/>
        <v/>
      </c>
      <c r="U168" s="59" t="str">
        <f t="shared" si="104"/>
        <v/>
      </c>
      <c r="V168" s="59">
        <f>SUMIF(Lineups!$T$60:$T$109,$T168,Lineups!$AJ$60:$AJ$109)</f>
        <v>0</v>
      </c>
      <c r="X168" s="257">
        <f>IF($T168="",0,SUMIF(Lineups!$W$60:$W$109,$T168,Lineups!$AJ$60:$AJ$109))</f>
        <v>0</v>
      </c>
      <c r="Y168" s="257">
        <f>IF($T168="",0,SUMIF(Lineups!$Z$60:$Z$109,$T168,Lineups!$AJ$60:$AJ$109))</f>
        <v>0</v>
      </c>
      <c r="Z168" s="257">
        <f>IF($T168=0,0,SUMIF(Lineups!$AC$60:$AC$109,$T168,Lineups!$AJ$60:$AJ$109))</f>
        <v>0</v>
      </c>
      <c r="AA168" s="59">
        <f t="shared" si="108"/>
        <v>0</v>
      </c>
      <c r="AC168" s="59" t="str">
        <f t="shared" si="109"/>
        <v/>
      </c>
      <c r="AF168" s="59" t="str">
        <f>IF($T168="","",SUMIF(Lineups!$AF$60:$AF$109,$T168,Lineups!$AJ$60:$AJ$109))</f>
        <v/>
      </c>
      <c r="AH168" s="59" t="str">
        <f t="shared" si="110"/>
        <v/>
      </c>
    </row>
    <row r="169" spans="1:35">
      <c r="A169" s="109">
        <f t="shared" si="101"/>
        <v>16</v>
      </c>
      <c r="B169" s="256" t="str">
        <f t="shared" si="102"/>
        <v/>
      </c>
      <c r="C169" s="256" t="str">
        <f t="shared" si="102"/>
        <v/>
      </c>
      <c r="D169" s="256" t="str">
        <f>IF($B169="","",SUMIF(Lineups!$B$60:$B$109,$B169,Lineups!$R$60:$R$109))</f>
        <v/>
      </c>
      <c r="F169" s="257" t="str">
        <f>IF($B169="","",SUMIF(Lineups!$E$60:$E$109,$B169,Lineups!$R$60:$R$109))</f>
        <v/>
      </c>
      <c r="G169" s="257" t="str">
        <f>IF($B169="","",SUMIF(Lineups!$H$60:$H$109,$B169,Lineups!$R$60:$R$109))</f>
        <v/>
      </c>
      <c r="H169" s="257" t="str">
        <f>IF($B169="","",SUMIF(Lineups!$K$60:$K$109,$B169,Lineups!$R$60:$R$109))</f>
        <v/>
      </c>
      <c r="I169" s="256" t="str">
        <f t="shared" si="105"/>
        <v/>
      </c>
      <c r="K169" s="256" t="str">
        <f t="shared" si="106"/>
        <v/>
      </c>
      <c r="N169" s="256" t="str">
        <f>IF($B169="","",SUMIF(Lineups!$N$60:$N$109,$B169,Lineups!$R$60:$R$109))</f>
        <v/>
      </c>
      <c r="P169" s="256" t="str">
        <f t="shared" si="107"/>
        <v/>
      </c>
      <c r="S169" s="109">
        <f t="shared" si="103"/>
        <v>16</v>
      </c>
      <c r="T169" s="256" t="str">
        <f t="shared" si="104"/>
        <v/>
      </c>
      <c r="U169" s="256" t="str">
        <f t="shared" si="104"/>
        <v/>
      </c>
      <c r="V169" s="256">
        <f>SUMIF(Lineups!$T$60:$T$109,$T169,Lineups!$AJ$60:$AJ$109)</f>
        <v>0</v>
      </c>
      <c r="X169" s="257">
        <f>IF($T169="",0,SUMIF(Lineups!$W$60:$W$109,$T169,Lineups!$AJ$60:$AJ$109))</f>
        <v>0</v>
      </c>
      <c r="Y169" s="257">
        <f>IF($T169="",0,SUMIF(Lineups!$Z$60:$Z$109,$T169,Lineups!$AJ$60:$AJ$109))</f>
        <v>0</v>
      </c>
      <c r="Z169" s="257">
        <f>IF($T169=0,0,SUMIF(Lineups!$AC$60:$AC$109,$T169,Lineups!$AJ$60:$AJ$109))</f>
        <v>0</v>
      </c>
      <c r="AA169" s="256">
        <f t="shared" si="108"/>
        <v>0</v>
      </c>
      <c r="AC169" s="256" t="str">
        <f t="shared" si="109"/>
        <v/>
      </c>
      <c r="AF169" s="256" t="str">
        <f>IF($T169="","",SUMIF(Lineups!$AF$60:$AF$109,$T169,Lineups!$AJ$60:$AJ$109))</f>
        <v/>
      </c>
      <c r="AH169" s="256" t="str">
        <f t="shared" si="110"/>
        <v/>
      </c>
    </row>
    <row r="170" spans="1:35">
      <c r="A170" s="105">
        <f>A169+1</f>
        <v>17</v>
      </c>
      <c r="B170" s="59" t="str">
        <f t="shared" ref="B170:C173" si="111">B124</f>
        <v/>
      </c>
      <c r="C170" s="59" t="str">
        <f t="shared" si="111"/>
        <v/>
      </c>
      <c r="D170" s="59" t="str">
        <f>IF($B170="","",SUMIF(Lineups!$B$60:$B$109,$B170,Lineups!$R$60:$R$109))</f>
        <v/>
      </c>
      <c r="F170" s="257" t="str">
        <f>IF($B170="","",SUMIF(Lineups!$E$60:$E$109,$B170,Lineups!$R$60:$R$109))</f>
        <v/>
      </c>
      <c r="G170" s="257" t="str">
        <f>IF($B170="","",SUMIF(Lineups!$H$60:$H$109,$B170,Lineups!$R$60:$R$109))</f>
        <v/>
      </c>
      <c r="H170" s="257" t="str">
        <f>IF($B170="","",SUMIF(Lineups!$K$60:$K$109,$B170,Lineups!$R$60:$R$109))</f>
        <v/>
      </c>
      <c r="I170" s="59" t="str">
        <f>IF(B170="","",SUM(F170:H170))</f>
        <v/>
      </c>
      <c r="K170" s="59" t="str">
        <f>IF(B170="","",SUM(D170,I170))</f>
        <v/>
      </c>
      <c r="N170" s="59" t="str">
        <f>IF($B170="","",SUMIF(Lineups!$N$60:$N$109,$B170,Lineups!$R$60:$R$109))</f>
        <v/>
      </c>
      <c r="P170" s="59" t="str">
        <f>IF(B170="","",SUM(K170,N170))</f>
        <v/>
      </c>
      <c r="S170" s="105">
        <f>S169+1</f>
        <v>17</v>
      </c>
      <c r="T170" s="59" t="str">
        <f t="shared" ref="T170:U173" si="112">T124</f>
        <v/>
      </c>
      <c r="U170" s="59" t="str">
        <f t="shared" si="112"/>
        <v/>
      </c>
      <c r="V170" s="59">
        <f>SUMIF(Lineups!$T$60:$T$109,$T170,Lineups!$AJ$60:$AJ$109)</f>
        <v>0</v>
      </c>
      <c r="X170" s="257">
        <f>IF($T170="",0,SUMIF(Lineups!$W$60:$W$109,$T170,Lineups!$AJ$60:$AJ$109))</f>
        <v>0</v>
      </c>
      <c r="Y170" s="257">
        <f>IF($T170="",0,SUMIF(Lineups!$Z$60:$Z$109,$T170,Lineups!$AJ$60:$AJ$109))</f>
        <v>0</v>
      </c>
      <c r="Z170" s="257">
        <f>IF($T170=0,0,SUMIF(Lineups!$AC$60:$AC$109,$T170,Lineups!$AJ$60:$AJ$109))</f>
        <v>0</v>
      </c>
      <c r="AA170" s="59">
        <f t="shared" si="108"/>
        <v>0</v>
      </c>
      <c r="AC170" s="59" t="str">
        <f>IF(T170="","",SUM(V170,AA170))</f>
        <v/>
      </c>
      <c r="AF170" s="59" t="str">
        <f>IF($T170="","",SUMIF(Lineups!$AF$60:$AF$109,$T170,Lineups!$AJ$60:$AJ$109))</f>
        <v/>
      </c>
      <c r="AH170" s="59" t="str">
        <f>IF(T170="","",SUM(AC170,AF170))</f>
        <v/>
      </c>
    </row>
    <row r="171" spans="1:35">
      <c r="A171" s="109">
        <f>A170+1</f>
        <v>18</v>
      </c>
      <c r="B171" s="256" t="str">
        <f t="shared" si="111"/>
        <v/>
      </c>
      <c r="C171" s="256" t="str">
        <f t="shared" si="111"/>
        <v/>
      </c>
      <c r="D171" s="256" t="str">
        <f>IF($B171="","",SUMIF(Lineups!$B$60:$B$109,$B171,Lineups!$R$60:$R$109))</f>
        <v/>
      </c>
      <c r="F171" s="257" t="str">
        <f>IF($B171="","",SUMIF(Lineups!$E$60:$E$109,$B171,Lineups!$R$60:$R$109))</f>
        <v/>
      </c>
      <c r="G171" s="257" t="str">
        <f>IF($B171="","",SUMIF(Lineups!$H$60:$H$109,$B171,Lineups!$R$60:$R$109))</f>
        <v/>
      </c>
      <c r="H171" s="257" t="str">
        <f>IF($B171="","",SUMIF(Lineups!$K$60:$K$109,$B171,Lineups!$R$60:$R$109))</f>
        <v/>
      </c>
      <c r="I171" s="256" t="str">
        <f>IF(B171="","",SUM(F171:H171))</f>
        <v/>
      </c>
      <c r="K171" s="256" t="str">
        <f>IF(B171="","",SUM(D171,I171))</f>
        <v/>
      </c>
      <c r="N171" s="256" t="str">
        <f>IF($B171="","",SUMIF(Lineups!$N$60:$N$109,$B171,Lineups!$R$60:$R$109))</f>
        <v/>
      </c>
      <c r="P171" s="256" t="str">
        <f>IF(B171="","",SUM(K171,N171))</f>
        <v/>
      </c>
      <c r="S171" s="109">
        <f>S170+1</f>
        <v>18</v>
      </c>
      <c r="T171" s="256" t="str">
        <f t="shared" si="112"/>
        <v/>
      </c>
      <c r="U171" s="256" t="str">
        <f t="shared" si="112"/>
        <v/>
      </c>
      <c r="V171" s="256">
        <f>SUMIF(Lineups!$T$60:$T$109,$T171,Lineups!$AJ$60:$AJ$109)</f>
        <v>0</v>
      </c>
      <c r="X171" s="257">
        <f>IF($T171="",0,SUMIF(Lineups!$W$60:$W$109,$T171,Lineups!$AJ$60:$AJ$109))</f>
        <v>0</v>
      </c>
      <c r="Y171" s="257">
        <f>IF($T171="",0,SUMIF(Lineups!$Z$60:$Z$109,$T171,Lineups!$AJ$60:$AJ$109))</f>
        <v>0</v>
      </c>
      <c r="Z171" s="257">
        <f>IF($T171=0,0,SUMIF(Lineups!$AC$60:$AC$109,$T171,Lineups!$AJ$60:$AJ$109))</f>
        <v>0</v>
      </c>
      <c r="AA171" s="256">
        <f t="shared" si="108"/>
        <v>0</v>
      </c>
      <c r="AC171" s="256" t="str">
        <f>IF(T171="","",SUM(V171,AA171))</f>
        <v/>
      </c>
      <c r="AF171" s="256" t="str">
        <f>IF($T171="","",SUMIF(Lineups!$AF$60:$AF$109,$T171,Lineups!$AJ$60:$AJ$109))</f>
        <v/>
      </c>
      <c r="AH171" s="256" t="str">
        <f>IF(T171="","",SUM(AC171,AF171))</f>
        <v/>
      </c>
    </row>
    <row r="172" spans="1:35">
      <c r="A172" s="105">
        <f>A171+1</f>
        <v>19</v>
      </c>
      <c r="B172" s="59" t="str">
        <f t="shared" si="111"/>
        <v/>
      </c>
      <c r="C172" s="59" t="str">
        <f t="shared" si="111"/>
        <v/>
      </c>
      <c r="D172" s="59" t="str">
        <f>IF($B172="","",SUMIF(Lineups!$B$60:$B$109,$B172,Lineups!$R$60:$R$109))</f>
        <v/>
      </c>
      <c r="F172" s="257" t="str">
        <f>IF($B172="","",SUMIF(Lineups!$E$60:$E$109,$B172,Lineups!$R$60:$R$109))</f>
        <v/>
      </c>
      <c r="G172" s="257" t="str">
        <f>IF($B172="","",SUMIF(Lineups!$H$60:$H$109,$B172,Lineups!$R$60:$R$109))</f>
        <v/>
      </c>
      <c r="H172" s="257" t="str">
        <f>IF($B172="","",SUMIF(Lineups!$K$60:$K$109,$B172,Lineups!$R$60:$R$109))</f>
        <v/>
      </c>
      <c r="I172" s="59" t="str">
        <f>IF(B172="","",SUM(F172:H172))</f>
        <v/>
      </c>
      <c r="K172" s="59" t="str">
        <f>IF(B172="","",SUM(D172,I172))</f>
        <v/>
      </c>
      <c r="N172" s="59" t="str">
        <f>IF($B172="","",SUMIF(Lineups!$N$60:$N$109,$B172,Lineups!$R$60:$R$109))</f>
        <v/>
      </c>
      <c r="P172" s="59" t="str">
        <f>IF(B172="","",SUM(K172,N172))</f>
        <v/>
      </c>
      <c r="S172" s="105">
        <f>S171+1</f>
        <v>19</v>
      </c>
      <c r="T172" s="59" t="str">
        <f t="shared" si="112"/>
        <v/>
      </c>
      <c r="U172" s="59" t="str">
        <f t="shared" si="112"/>
        <v/>
      </c>
      <c r="V172" s="59">
        <f>SUMIF(Lineups!$T$60:$T$109,$T172,Lineups!$AJ$60:$AJ$109)</f>
        <v>0</v>
      </c>
      <c r="X172" s="257">
        <f>IF($T172="",0,SUMIF(Lineups!$W$60:$W$109,$T172,Lineups!$AJ$60:$AJ$109))</f>
        <v>0</v>
      </c>
      <c r="Y172" s="257">
        <f>IF($T172="",0,SUMIF(Lineups!$Z$60:$Z$109,$T172,Lineups!$AJ$60:$AJ$109))</f>
        <v>0</v>
      </c>
      <c r="Z172" s="257">
        <f>IF($T172=0,0,SUMIF(Lineups!$AC$60:$AC$109,$T172,Lineups!$AJ$60:$AJ$109))</f>
        <v>0</v>
      </c>
      <c r="AA172" s="59">
        <f t="shared" si="108"/>
        <v>0</v>
      </c>
      <c r="AC172" s="59" t="str">
        <f>IF(T172="","",SUM(V172,AA172))</f>
        <v/>
      </c>
      <c r="AF172" s="59" t="str">
        <f>IF($T172="","",SUMIF(Lineups!$AF$60:$AF$109,$T172,Lineups!$AJ$60:$AJ$109))</f>
        <v/>
      </c>
      <c r="AH172" s="59" t="str">
        <f>IF(T172="","",SUM(AC172,AF172))</f>
        <v/>
      </c>
    </row>
    <row r="173" spans="1:35">
      <c r="A173" s="109">
        <f>A172+1</f>
        <v>20</v>
      </c>
      <c r="B173" s="256" t="str">
        <f t="shared" si="111"/>
        <v/>
      </c>
      <c r="C173" s="256" t="str">
        <f t="shared" si="111"/>
        <v/>
      </c>
      <c r="D173" s="256" t="str">
        <f>IF($B173="","",SUMIF(Lineups!$B$60:$B$109,$B173,Lineups!$R$60:$R$109))</f>
        <v/>
      </c>
      <c r="F173" s="257" t="str">
        <f>IF($B173="","",SUMIF(Lineups!$E$60:$E$109,$B173,Lineups!$R$60:$R$109))</f>
        <v/>
      </c>
      <c r="G173" s="257" t="str">
        <f>IF($B173="","",SUMIF(Lineups!$H$60:$H$109,$B173,Lineups!$R$60:$R$109))</f>
        <v/>
      </c>
      <c r="H173" s="257" t="str">
        <f>IF($B173="","",SUMIF(Lineups!$K$60:$K$109,$B173,Lineups!$R$60:$R$109))</f>
        <v/>
      </c>
      <c r="I173" s="256" t="str">
        <f>IF(B173="","",SUM(F173:H173))</f>
        <v/>
      </c>
      <c r="K173" s="256" t="str">
        <f>IF(B173="","",SUM(D173,I173))</f>
        <v/>
      </c>
      <c r="N173" s="256" t="str">
        <f>IF($B173="","",SUMIF(Lineups!$N$60:$N$109,$B173,Lineups!$R$60:$R$109))</f>
        <v/>
      </c>
      <c r="P173" s="256" t="str">
        <f>IF(B173="","",SUM(K173,N173))</f>
        <v/>
      </c>
      <c r="S173" s="109">
        <f>S172+1</f>
        <v>20</v>
      </c>
      <c r="T173" s="256" t="str">
        <f t="shared" si="112"/>
        <v/>
      </c>
      <c r="U173" s="256" t="str">
        <f t="shared" si="112"/>
        <v/>
      </c>
      <c r="V173" s="256">
        <f>SUMIF(Lineups!$T$60:$T$109,$T173,Lineups!$AJ$60:$AJ$109)</f>
        <v>0</v>
      </c>
      <c r="X173" s="257">
        <f>IF($T173="",0,SUMIF(Lineups!$W$60:$W$109,$T173,Lineups!$AJ$60:$AJ$109))</f>
        <v>0</v>
      </c>
      <c r="Y173" s="257">
        <f>IF($T173="",0,SUMIF(Lineups!$Z$60:$Z$109,$T173,Lineups!$AJ$60:$AJ$109))</f>
        <v>0</v>
      </c>
      <c r="Z173" s="257">
        <f>IF($T173=0,0,SUMIF(Lineups!$AC$60:$AC$109,$T173,Lineups!$AJ$60:$AJ$109))</f>
        <v>0</v>
      </c>
      <c r="AA173" s="256">
        <f t="shared" si="108"/>
        <v>0</v>
      </c>
      <c r="AC173" s="256" t="str">
        <f>IF(T173="","",SUM(V173,AA173))</f>
        <v/>
      </c>
      <c r="AF173" s="256" t="str">
        <f>IF($T173="","",SUMIF(Lineups!$AF$60:$AF$109,$T173,Lineups!$AJ$60:$AJ$109))</f>
        <v/>
      </c>
      <c r="AH173" s="256" t="str">
        <f>IF(T173="","",SUM(AC173,AF173))</f>
        <v/>
      </c>
    </row>
    <row r="175" spans="1:35">
      <c r="A175" s="1496" t="s">
        <v>287</v>
      </c>
      <c r="B175" s="1496"/>
      <c r="C175" s="1496"/>
      <c r="D175" s="264"/>
      <c r="E175" s="264"/>
      <c r="F175" s="264"/>
      <c r="G175" s="264"/>
      <c r="H175" s="264"/>
      <c r="I175" s="264"/>
      <c r="J175" s="264"/>
      <c r="K175" s="264"/>
      <c r="L175" s="264"/>
      <c r="M175" s="264"/>
      <c r="N175" s="264"/>
      <c r="O175" s="264"/>
      <c r="P175" s="264"/>
      <c r="Q175" s="264"/>
      <c r="S175" s="1496" t="s">
        <v>287</v>
      </c>
      <c r="T175" s="1496"/>
      <c r="U175" s="1496"/>
      <c r="V175" s="264"/>
      <c r="W175" s="264"/>
      <c r="X175" s="264"/>
      <c r="Y175" s="264"/>
      <c r="Z175" s="264"/>
      <c r="AA175" s="264"/>
      <c r="AB175" s="264"/>
      <c r="AC175" s="264"/>
      <c r="AD175" s="264"/>
      <c r="AE175" s="264"/>
      <c r="AF175" s="264"/>
      <c r="AG175" s="264"/>
      <c r="AH175" s="264"/>
      <c r="AI175" s="264"/>
    </row>
    <row r="176" spans="1:35">
      <c r="A176" s="102">
        <v>0</v>
      </c>
      <c r="B176" s="102" t="s">
        <v>237</v>
      </c>
      <c r="C176" s="102" t="s">
        <v>238</v>
      </c>
      <c r="D176" s="102" t="s">
        <v>3</v>
      </c>
      <c r="E176" s="108"/>
      <c r="F176" s="262" t="s">
        <v>118</v>
      </c>
      <c r="G176" s="262" t="s">
        <v>118</v>
      </c>
      <c r="H176" s="262" t="s">
        <v>118</v>
      </c>
      <c r="I176" s="102" t="s">
        <v>278</v>
      </c>
      <c r="J176" s="108"/>
      <c r="K176" s="102" t="s">
        <v>279</v>
      </c>
      <c r="L176" s="108"/>
      <c r="M176" s="263" t="s">
        <v>123</v>
      </c>
      <c r="N176" s="102" t="s">
        <v>2</v>
      </c>
      <c r="O176" s="108"/>
      <c r="P176" s="102" t="s">
        <v>225</v>
      </c>
      <c r="Q176" s="108"/>
      <c r="S176" s="102">
        <v>0</v>
      </c>
      <c r="T176" s="102" t="s">
        <v>237</v>
      </c>
      <c r="U176" s="102" t="s">
        <v>238</v>
      </c>
      <c r="V176" s="102" t="s">
        <v>3</v>
      </c>
      <c r="W176" s="108"/>
      <c r="X176" s="262" t="s">
        <v>118</v>
      </c>
      <c r="Y176" s="262" t="s">
        <v>118</v>
      </c>
      <c r="Z176" s="262" t="s">
        <v>118</v>
      </c>
      <c r="AA176" s="102" t="s">
        <v>278</v>
      </c>
      <c r="AB176" s="108"/>
      <c r="AC176" s="102" t="s">
        <v>279</v>
      </c>
      <c r="AD176" s="108"/>
      <c r="AE176" s="263" t="s">
        <v>123</v>
      </c>
      <c r="AF176" s="102" t="s">
        <v>2</v>
      </c>
      <c r="AG176" s="108"/>
      <c r="AH176" s="102" t="s">
        <v>225</v>
      </c>
      <c r="AI176" s="108"/>
    </row>
    <row r="177" spans="1:34">
      <c r="A177" s="105">
        <f t="shared" ref="A177:A192" si="113">A176+1</f>
        <v>1</v>
      </c>
      <c r="B177" s="59" t="str">
        <f t="shared" ref="B177:C192" si="114">B108</f>
        <v>12</v>
      </c>
      <c r="C177" s="59" t="str">
        <f t="shared" si="114"/>
        <v>Juke'r Luker</v>
      </c>
      <c r="D177" s="59">
        <f>IF($B177="","",SUMIF(Lineups!$B$60:$B$109,$B177,Lineups!$AJ$60:$AJ$109))</f>
        <v>0</v>
      </c>
      <c r="F177" s="257">
        <f ca="1">IF($B177="","",SUMIF(Lineups!$E$60:$E$109,$B177,Lineups!$AJ$60:$AJ$109))</f>
        <v>10</v>
      </c>
      <c r="G177" s="257">
        <f ca="1">IF($B177="","",SUMIF(Lineups!$H$60:$H$109,$B177,Lineups!$AJ$60:$AJ$109))</f>
        <v>17</v>
      </c>
      <c r="H177" s="257">
        <f>IF($B177="","",SUMIF(Lineups!$K60:$K$109,$B177,Lineups!$AJ$60:$AJ$109))</f>
        <v>0</v>
      </c>
      <c r="I177" s="59">
        <f ca="1">IF(B177="","",SUM(F177:H177))</f>
        <v>27</v>
      </c>
      <c r="K177" s="59">
        <f ca="1">IF(B177="","",SUM(D177,I177))</f>
        <v>27</v>
      </c>
      <c r="N177" s="59">
        <f>IF($B177="","",SUMIF(Lineups!$N$60:$N$109,$B177,Lineups!$AJ$60:$AJ$109))</f>
        <v>0</v>
      </c>
      <c r="P177" s="59">
        <f ca="1">IF(B177="","",SUM(K177,N177))</f>
        <v>27</v>
      </c>
      <c r="S177" s="105">
        <f t="shared" ref="S177:S192" si="115">S176+1</f>
        <v>1</v>
      </c>
      <c r="T177" s="59" t="str">
        <f t="shared" ref="T177:U192" si="116">T108</f>
        <v>11</v>
      </c>
      <c r="U177" s="59" t="str">
        <f t="shared" si="116"/>
        <v>Lacy Thunder Ware</v>
      </c>
      <c r="V177" s="59">
        <f>SUMIF(Lineups!$T$60:$T$109,$T177,Lineups!$R$60:$R$109)</f>
        <v>0</v>
      </c>
      <c r="X177" s="257">
        <f>SUMIF(Lineups!$W$60:$W$109,$T177,Lineups!$R$60:$R$109)</f>
        <v>0</v>
      </c>
      <c r="Y177" s="257">
        <f ca="1">SUMIF(Lineups!$Z$60:$Z$109,$T177,Lineups!$R$60:$R$109)</f>
        <v>18</v>
      </c>
      <c r="Z177" s="257">
        <f ca="1">SUMIF(Lineups!$AC$60:$AC$109,$T177,Lineups!$R$60:$R$109)</f>
        <v>7</v>
      </c>
      <c r="AA177" s="59">
        <f ca="1">SUM(X177:Z177)</f>
        <v>25</v>
      </c>
      <c r="AC177" s="59">
        <f ca="1">IF(T177="","",SUM(V177,AA177))</f>
        <v>25</v>
      </c>
      <c r="AF177" s="59">
        <f>IF($T177="","",SUMIF(Lineups!$AF$60:$AF$109,$T177,Lineups!$R$60:$R$109))</f>
        <v>0</v>
      </c>
      <c r="AH177" s="59">
        <f ca="1">IF(T177="","",SUM(AC177,AF177))</f>
        <v>25</v>
      </c>
    </row>
    <row r="178" spans="1:34">
      <c r="A178" s="109">
        <f t="shared" si="113"/>
        <v>2</v>
      </c>
      <c r="B178" s="256" t="str">
        <f t="shared" si="114"/>
        <v>17</v>
      </c>
      <c r="C178" s="256" t="str">
        <f t="shared" si="114"/>
        <v>Susan B Bruisin</v>
      </c>
      <c r="D178" s="256">
        <f>IF($B178="","",SUMIF(Lineups!$B$60:$B$109,$B178,Lineups!$AJ$60:$AJ$109))</f>
        <v>0</v>
      </c>
      <c r="F178" s="257">
        <f>IF($B178="","",SUMIF(Lineups!$E$60:$E$109,$B178,Lineups!$AJ$60:$AJ$109))</f>
        <v>0</v>
      </c>
      <c r="G178" s="257">
        <f ca="1">IF($B178="","",SUMIF(Lineups!$H$60:$H$109,$B178,Lineups!$AJ$60:$AJ$109))</f>
        <v>32</v>
      </c>
      <c r="H178" s="257">
        <f>IF($B178="","",SUMIF(Lineups!$K61:$K$109,$B178,Lineups!$AJ$60:$AJ$109))</f>
        <v>0</v>
      </c>
      <c r="I178" s="256">
        <f t="shared" ref="I178:I192" ca="1" si="117">IF(B178="","",SUM(F178:H178))</f>
        <v>32</v>
      </c>
      <c r="K178" s="256">
        <f t="shared" ref="K178:K192" ca="1" si="118">IF(B178="","",SUM(D178,I178))</f>
        <v>32</v>
      </c>
      <c r="N178" s="256">
        <f>IF($B178="","",SUMIF(Lineups!$N$60:$N$109,$B178,Lineups!$AJ$60:$AJ$109))</f>
        <v>0</v>
      </c>
      <c r="P178" s="256">
        <f t="shared" ref="P178:P192" ca="1" si="119">IF(B178="","",SUM(K178,N178))</f>
        <v>32</v>
      </c>
      <c r="S178" s="109">
        <f t="shared" si="115"/>
        <v>2</v>
      </c>
      <c r="T178" s="256" t="str">
        <f t="shared" si="116"/>
        <v>13</v>
      </c>
      <c r="U178" s="256" t="str">
        <f t="shared" si="116"/>
        <v>Unruly Red</v>
      </c>
      <c r="V178" s="256">
        <f>SUMIF(Lineups!$T$60:$T$109,$T178,Lineups!$R$60:$R$109)</f>
        <v>0</v>
      </c>
      <c r="X178" s="257">
        <f ca="1">SUMIF(Lineups!$W$60:$W$109,$T178,Lineups!$R$60:$R$109)</f>
        <v>15</v>
      </c>
      <c r="Y178" s="257">
        <f ca="1">SUMIF(Lineups!$Z$60:$Z$109,$T178,Lineups!$R$60:$R$109)</f>
        <v>0</v>
      </c>
      <c r="Z178" s="257">
        <f ca="1">SUMIF(Lineups!$AC$60:$AC$109,$T178,Lineups!$R$60:$R$109)</f>
        <v>27</v>
      </c>
      <c r="AA178" s="256">
        <f t="shared" ref="AA178:AA196" ca="1" si="120">SUM(X178:Z178)</f>
        <v>42</v>
      </c>
      <c r="AC178" s="256">
        <f t="shared" ref="AC178:AC192" ca="1" si="121">IF(T178="","",SUM(V178,AA178))</f>
        <v>42</v>
      </c>
      <c r="AF178" s="256">
        <f ca="1">IF($T178="","",SUMIF(Lineups!$AF$60:$AF$109,$T178,Lineups!$R$60:$R$109))</f>
        <v>7</v>
      </c>
      <c r="AH178" s="256">
        <f t="shared" ref="AH178:AH192" ca="1" si="122">IF(T178="","",SUM(AC178,AF178))</f>
        <v>49</v>
      </c>
    </row>
    <row r="179" spans="1:34">
      <c r="A179" s="105">
        <f t="shared" si="113"/>
        <v>3</v>
      </c>
      <c r="B179" s="59" t="str">
        <f t="shared" si="114"/>
        <v>1949</v>
      </c>
      <c r="C179" s="59" t="str">
        <f t="shared" si="114"/>
        <v>Geneva Conviction</v>
      </c>
      <c r="D179" s="59">
        <f>IF($B179="","",SUMIF(Lineups!$B$60:$B$109,$B179,Lineups!$AJ$60:$AJ$109))</f>
        <v>0</v>
      </c>
      <c r="F179" s="257">
        <f>IF($B179="","",SUMIF(Lineups!$E$60:$E$109,$B179,Lineups!$AJ$60:$AJ$109))</f>
        <v>0</v>
      </c>
      <c r="G179" s="257">
        <f>IF($B179="","",SUMIF(Lineups!$H$60:$H$109,$B179,Lineups!$AJ$60:$AJ$109))</f>
        <v>0</v>
      </c>
      <c r="H179" s="257">
        <f>IF($B179="","",SUMIF(Lineups!$K62:$K$109,$B179,Lineups!$AJ$60:$AJ$109))</f>
        <v>0</v>
      </c>
      <c r="I179" s="59">
        <f t="shared" si="117"/>
        <v>0</v>
      </c>
      <c r="K179" s="59">
        <f t="shared" si="118"/>
        <v>0</v>
      </c>
      <c r="N179" s="59">
        <f>IF($B179="","",SUMIF(Lineups!$N$60:$N$109,$B179,Lineups!$AJ$60:$AJ$109))</f>
        <v>0</v>
      </c>
      <c r="P179" s="59">
        <f t="shared" si="119"/>
        <v>0</v>
      </c>
      <c r="S179" s="105">
        <f t="shared" si="115"/>
        <v>3</v>
      </c>
      <c r="T179" s="59" t="str">
        <f t="shared" si="116"/>
        <v>138</v>
      </c>
      <c r="U179" s="59" t="str">
        <f t="shared" si="116"/>
        <v>Ivanya Skulz</v>
      </c>
      <c r="V179" s="59">
        <f ca="1">SUMIF(Lineups!$T$60:$T$109,$T179,Lineups!$R$60:$R$109)</f>
        <v>4</v>
      </c>
      <c r="X179" s="257">
        <f ca="1">SUMIF(Lineups!$W$60:$W$109,$T179,Lineups!$R$60:$R$109)</f>
        <v>8</v>
      </c>
      <c r="Y179" s="257">
        <f ca="1">SUMIF(Lineups!$Z$60:$Z$109,$T179,Lineups!$R$60:$R$109)</f>
        <v>10</v>
      </c>
      <c r="Z179" s="257">
        <f>SUMIF(Lineups!$AC$60:$AC$109,$T179,Lineups!$R$60:$R$109)</f>
        <v>0</v>
      </c>
      <c r="AA179" s="59">
        <f t="shared" ca="1" si="120"/>
        <v>18</v>
      </c>
      <c r="AC179" s="59">
        <f t="shared" ca="1" si="121"/>
        <v>22</v>
      </c>
      <c r="AF179" s="59">
        <f ca="1">IF($T179="","",SUMIF(Lineups!$AF$60:$AF$109,$T179,Lineups!$R$60:$R$109))</f>
        <v>20</v>
      </c>
      <c r="AH179" s="59">
        <f t="shared" ca="1" si="122"/>
        <v>42</v>
      </c>
    </row>
    <row r="180" spans="1:34">
      <c r="A180" s="109">
        <f t="shared" si="113"/>
        <v>4</v>
      </c>
      <c r="B180" s="256" t="str">
        <f t="shared" si="114"/>
        <v>23</v>
      </c>
      <c r="C180" s="256" t="str">
        <f t="shared" si="114"/>
        <v>Mary Marvel</v>
      </c>
      <c r="D180" s="256">
        <f>IF($B180="","",SUMIF(Lineups!$B$60:$B$109,$B180,Lineups!$AJ$60:$AJ$109))</f>
        <v>0</v>
      </c>
      <c r="F180" s="257">
        <f ca="1">IF($B180="","",SUMIF(Lineups!$E$60:$E$109,$B180,Lineups!$AJ$60:$AJ$109))</f>
        <v>33</v>
      </c>
      <c r="G180" s="257">
        <f ca="1">IF($B180="","",SUMIF(Lineups!$H$60:$H$109,$B180,Lineups!$AJ$60:$AJ$109))</f>
        <v>0</v>
      </c>
      <c r="H180" s="257">
        <f>IF($B180="","",SUMIF(Lineups!$K63:$K$109,$B180,Lineups!$AJ$60:$AJ$109))</f>
        <v>0</v>
      </c>
      <c r="I180" s="256">
        <f t="shared" ca="1" si="117"/>
        <v>33</v>
      </c>
      <c r="K180" s="256">
        <f t="shared" ca="1" si="118"/>
        <v>33</v>
      </c>
      <c r="N180" s="256">
        <f>IF($B180="","",SUMIF(Lineups!$N$60:$N$109,$B180,Lineups!$AJ$60:$AJ$109))</f>
        <v>0</v>
      </c>
      <c r="P180" s="256">
        <f t="shared" ca="1" si="119"/>
        <v>33</v>
      </c>
      <c r="S180" s="109">
        <f t="shared" si="115"/>
        <v>4</v>
      </c>
      <c r="T180" s="256" t="str">
        <f t="shared" si="116"/>
        <v>1977</v>
      </c>
      <c r="U180" s="256" t="str">
        <f t="shared" si="116"/>
        <v>Lushiss Stompson</v>
      </c>
      <c r="V180" s="256">
        <f ca="1">SUMIF(Lineups!$T$60:$T$109,$T180,Lineups!$R$60:$R$109)</f>
        <v>49</v>
      </c>
      <c r="X180" s="257">
        <f ca="1">SUMIF(Lineups!$W$60:$W$109,$T180,Lineups!$R$60:$R$109)</f>
        <v>1</v>
      </c>
      <c r="Y180" s="257">
        <f ca="1">SUMIF(Lineups!$Z$60:$Z$109,$T180,Lineups!$R$60:$R$109)</f>
        <v>0</v>
      </c>
      <c r="Z180" s="257">
        <f>SUMIF(Lineups!$AC$60:$AC$109,$T180,Lineups!$R$60:$R$109)</f>
        <v>0</v>
      </c>
      <c r="AA180" s="256">
        <f t="shared" ca="1" si="120"/>
        <v>1</v>
      </c>
      <c r="AC180" s="256">
        <f t="shared" ca="1" si="121"/>
        <v>50</v>
      </c>
      <c r="AF180" s="256">
        <f>IF($T180="","",SUMIF(Lineups!$AF$60:$AF$109,$T180,Lineups!$R$60:$R$109))</f>
        <v>0</v>
      </c>
      <c r="AH180" s="256">
        <f t="shared" ca="1" si="122"/>
        <v>50</v>
      </c>
    </row>
    <row r="181" spans="1:34">
      <c r="A181" s="105">
        <f t="shared" si="113"/>
        <v>5</v>
      </c>
      <c r="B181" s="59" t="str">
        <f t="shared" si="114"/>
        <v>256</v>
      </c>
      <c r="C181" s="59" t="str">
        <f t="shared" si="114"/>
        <v>Afternoon D-Lightning</v>
      </c>
      <c r="D181" s="59">
        <f>IF($B181="","",SUMIF(Lineups!$B$60:$B$109,$B181,Lineups!$AJ$60:$AJ$109))</f>
        <v>0</v>
      </c>
      <c r="F181" s="257">
        <f ca="1">IF($B181="","",SUMIF(Lineups!$E$60:$E$109,$B181,Lineups!$AJ$60:$AJ$109))</f>
        <v>8</v>
      </c>
      <c r="G181" s="257">
        <f>IF($B181="","",SUMIF(Lineups!$H$60:$H$109,$B181,Lineups!$AJ$60:$AJ$109))</f>
        <v>0</v>
      </c>
      <c r="H181" s="257">
        <f>IF($B181="","",SUMIF(Lineups!$K64:$K$109,$B181,Lineups!$AJ$60:$AJ$109))</f>
        <v>0</v>
      </c>
      <c r="I181" s="59">
        <f t="shared" ca="1" si="117"/>
        <v>8</v>
      </c>
      <c r="K181" s="59">
        <f t="shared" ca="1" si="118"/>
        <v>8</v>
      </c>
      <c r="N181" s="59">
        <f>IF($B181="","",SUMIF(Lineups!$N$60:$N$109,$B181,Lineups!$AJ$60:$AJ$109))</f>
        <v>0</v>
      </c>
      <c r="P181" s="59">
        <f t="shared" ca="1" si="119"/>
        <v>8</v>
      </c>
      <c r="S181" s="105">
        <f t="shared" si="115"/>
        <v>5</v>
      </c>
      <c r="T181" s="59" t="str">
        <f t="shared" si="116"/>
        <v>2</v>
      </c>
      <c r="U181" s="59" t="str">
        <f t="shared" si="116"/>
        <v>Honey Sickley</v>
      </c>
      <c r="V181" s="59">
        <f>SUMIF(Lineups!$T$60:$T$109,$T181,Lineups!$R$60:$R$109)</f>
        <v>0</v>
      </c>
      <c r="X181" s="257">
        <f ca="1">SUMIF(Lineups!$W$60:$W$109,$T181,Lineups!$R$60:$R$109)</f>
        <v>2</v>
      </c>
      <c r="Y181" s="257">
        <f ca="1">SUMIF(Lineups!$Z$60:$Z$109,$T181,Lineups!$R$60:$R$109)</f>
        <v>26</v>
      </c>
      <c r="Z181" s="257">
        <f>SUMIF(Lineups!$AC$60:$AC$109,$T181,Lineups!$R$60:$R$109)</f>
        <v>0</v>
      </c>
      <c r="AA181" s="59">
        <f t="shared" ca="1" si="120"/>
        <v>28</v>
      </c>
      <c r="AC181" s="59">
        <f t="shared" ca="1" si="121"/>
        <v>28</v>
      </c>
      <c r="AF181" s="59">
        <f>IF($T181="","",SUMIF(Lineups!$AF$60:$AF$109,$T181,Lineups!$R$60:$R$109))</f>
        <v>0</v>
      </c>
      <c r="AH181" s="59">
        <f t="shared" ca="1" si="122"/>
        <v>28</v>
      </c>
    </row>
    <row r="182" spans="1:34">
      <c r="A182" s="109">
        <f t="shared" si="113"/>
        <v>6</v>
      </c>
      <c r="B182" s="256" t="str">
        <f t="shared" si="114"/>
        <v>303</v>
      </c>
      <c r="C182" s="256" t="str">
        <f t="shared" si="114"/>
        <v>JaneSaw Massacre</v>
      </c>
      <c r="D182" s="256">
        <f>IF($B182="","",SUMIF(Lineups!$B$60:$B$109,$B182,Lineups!$AJ$60:$AJ$109))</f>
        <v>0</v>
      </c>
      <c r="F182" s="257">
        <f>IF($B182="","",SUMIF(Lineups!$E$60:$E$109,$B182,Lineups!$AJ$60:$AJ$109))</f>
        <v>0</v>
      </c>
      <c r="G182" s="257">
        <f>IF($B182="","",SUMIF(Lineups!$H$60:$H$109,$B182,Lineups!$AJ$60:$AJ$109))</f>
        <v>0</v>
      </c>
      <c r="H182" s="257">
        <f>IF($B182="","",SUMIF(Lineups!$K65:$K$109,$B182,Lineups!$AJ$60:$AJ$109))</f>
        <v>0</v>
      </c>
      <c r="I182" s="256">
        <f t="shared" si="117"/>
        <v>0</v>
      </c>
      <c r="K182" s="256">
        <f t="shared" si="118"/>
        <v>0</v>
      </c>
      <c r="N182" s="256">
        <f>IF($B182="","",SUMIF(Lineups!$N$60:$N$109,$B182,Lineups!$AJ$60:$AJ$109))</f>
        <v>0</v>
      </c>
      <c r="P182" s="256">
        <f t="shared" si="119"/>
        <v>0</v>
      </c>
      <c r="S182" s="109">
        <f t="shared" si="115"/>
        <v>6</v>
      </c>
      <c r="T182" s="256" t="str">
        <f t="shared" si="116"/>
        <v>21</v>
      </c>
      <c r="U182" s="256" t="str">
        <f t="shared" si="116"/>
        <v>Corona SlamHer</v>
      </c>
      <c r="V182" s="256">
        <f ca="1">SUMIF(Lineups!$T$60:$T$109,$T182,Lineups!$R$60:$R$109)</f>
        <v>0</v>
      </c>
      <c r="X182" s="257">
        <f ca="1">SUMIF(Lineups!$W$60:$W$109,$T182,Lineups!$R$60:$R$109)</f>
        <v>14</v>
      </c>
      <c r="Y182" s="257">
        <f ca="1">SUMIF(Lineups!$Z$60:$Z$109,$T182,Lineups!$R$60:$R$109)</f>
        <v>11</v>
      </c>
      <c r="Z182" s="257">
        <f ca="1">SUMIF(Lineups!$AC$60:$AC$109,$T182,Lineups!$R$60:$R$109)</f>
        <v>30</v>
      </c>
      <c r="AA182" s="256">
        <f t="shared" ca="1" si="120"/>
        <v>55</v>
      </c>
      <c r="AC182" s="256">
        <f t="shared" ca="1" si="121"/>
        <v>55</v>
      </c>
      <c r="AF182" s="256">
        <f ca="1">IF($T182="","",SUMIF(Lineups!$AF$60:$AF$109,$T182,Lineups!$R$60:$R$109))</f>
        <v>23</v>
      </c>
      <c r="AH182" s="256">
        <f t="shared" ca="1" si="122"/>
        <v>78</v>
      </c>
    </row>
    <row r="183" spans="1:34">
      <c r="A183" s="105">
        <f t="shared" si="113"/>
        <v>7</v>
      </c>
      <c r="B183" s="59" t="str">
        <f t="shared" si="114"/>
        <v>362</v>
      </c>
      <c r="C183" s="59" t="str">
        <f t="shared" si="114"/>
        <v>Dairy Heir</v>
      </c>
      <c r="D183" s="59">
        <f>IF($B183="","",SUMIF(Lineups!$B$60:$B$109,$B183,Lineups!$AJ$60:$AJ$109))</f>
        <v>0</v>
      </c>
      <c r="F183" s="257">
        <f>IF($B183="","",SUMIF(Lineups!$E$60:$E$109,$B183,Lineups!$AJ$60:$AJ$109))</f>
        <v>0</v>
      </c>
      <c r="G183" s="257">
        <f ca="1">IF($B183="","",SUMIF(Lineups!$H$60:$H$109,$B183,Lineups!$AJ$60:$AJ$109))</f>
        <v>8</v>
      </c>
      <c r="H183" s="257">
        <f ca="1">IF($B183="","",SUMIF(Lineups!$K66:$K$109,$B183,Lineups!$AJ$60:$AJ$109))</f>
        <v>15</v>
      </c>
      <c r="I183" s="59">
        <f t="shared" ca="1" si="117"/>
        <v>23</v>
      </c>
      <c r="K183" s="59">
        <f t="shared" ca="1" si="118"/>
        <v>23</v>
      </c>
      <c r="N183" s="59">
        <f>IF($B183="","",SUMIF(Lineups!$N$60:$N$109,$B183,Lineups!$AJ$60:$AJ$109))</f>
        <v>0</v>
      </c>
      <c r="P183" s="59">
        <f t="shared" ca="1" si="119"/>
        <v>23</v>
      </c>
      <c r="S183" s="105">
        <f t="shared" si="115"/>
        <v>7</v>
      </c>
      <c r="T183" s="59" t="str">
        <f t="shared" si="116"/>
        <v>25</v>
      </c>
      <c r="U183" s="59" t="str">
        <f t="shared" si="116"/>
        <v>Golden Delicious</v>
      </c>
      <c r="V183" s="59">
        <f ca="1">SUMIF(Lineups!$T$60:$T$109,$T183,Lineups!$R$60:$R$109)</f>
        <v>43</v>
      </c>
      <c r="X183" s="257">
        <f>SUMIF(Lineups!$W$60:$W$109,$T183,Lineups!$R$60:$R$109)</f>
        <v>0</v>
      </c>
      <c r="Y183" s="257">
        <f>SUMIF(Lineups!$Z$60:$Z$109,$T183,Lineups!$R$60:$R$109)</f>
        <v>0</v>
      </c>
      <c r="Z183" s="257">
        <f>SUMIF(Lineups!$AC$60:$AC$109,$T183,Lineups!$R$60:$R$109)</f>
        <v>0</v>
      </c>
      <c r="AA183" s="59">
        <f t="shared" si="120"/>
        <v>0</v>
      </c>
      <c r="AC183" s="59">
        <f t="shared" ca="1" si="121"/>
        <v>43</v>
      </c>
      <c r="AF183" s="59">
        <f>IF($T183="","",SUMIF(Lineups!$AF$60:$AF$109,$T183,Lineups!$R$60:$R$109))</f>
        <v>0</v>
      </c>
      <c r="AH183" s="59">
        <f t="shared" ca="1" si="122"/>
        <v>43</v>
      </c>
    </row>
    <row r="184" spans="1:34">
      <c r="A184" s="109">
        <f t="shared" si="113"/>
        <v>8</v>
      </c>
      <c r="B184" s="256" t="str">
        <f t="shared" si="114"/>
        <v>4CE</v>
      </c>
      <c r="C184" s="256" t="str">
        <f t="shared" si="114"/>
        <v>The Force</v>
      </c>
      <c r="D184" s="256">
        <f>IF($B184="","",SUMIF(Lineups!$B$60:$B$109,$B184,Lineups!$AJ$60:$AJ$109))</f>
        <v>0</v>
      </c>
      <c r="F184" s="257">
        <f>IF($B184="","",SUMIF(Lineups!$E$60:$E$109,$B184,Lineups!$AJ$60:$AJ$109))</f>
        <v>0</v>
      </c>
      <c r="G184" s="257">
        <f>IF($B184="","",SUMIF(Lineups!$H$60:$H$109,$B184,Lineups!$AJ$60:$AJ$109))</f>
        <v>0</v>
      </c>
      <c r="H184" s="257">
        <f>IF($B184="","",SUMIF(Lineups!$K67:$K$109,$B184,Lineups!$AJ$60:$AJ$109))</f>
        <v>0</v>
      </c>
      <c r="I184" s="256">
        <f t="shared" si="117"/>
        <v>0</v>
      </c>
      <c r="K184" s="256">
        <f t="shared" si="118"/>
        <v>0</v>
      </c>
      <c r="N184" s="256">
        <f ca="1">IF($B184="","",SUMIF(Lineups!$N$60:$N$109,$B184,Lineups!$AJ$60:$AJ$109))</f>
        <v>33</v>
      </c>
      <c r="P184" s="256">
        <f t="shared" ca="1" si="119"/>
        <v>33</v>
      </c>
      <c r="S184" s="109">
        <f t="shared" si="115"/>
        <v>8</v>
      </c>
      <c r="T184" s="256" t="str">
        <f t="shared" si="116"/>
        <v>333</v>
      </c>
      <c r="U184" s="256" t="str">
        <f t="shared" si="116"/>
        <v>Trinity Tyrant</v>
      </c>
      <c r="V184" s="256">
        <f>SUMIF(Lineups!$T$60:$T$109,$T184,Lineups!$R$60:$R$109)</f>
        <v>0</v>
      </c>
      <c r="X184" s="257">
        <f>SUMIF(Lineups!$W$60:$W$109,$T184,Lineups!$R$60:$R$109)</f>
        <v>0</v>
      </c>
      <c r="Y184" s="257">
        <f ca="1">SUMIF(Lineups!$Z$60:$Z$109,$T184,Lineups!$R$60:$R$109)</f>
        <v>30</v>
      </c>
      <c r="Z184" s="257">
        <f ca="1">SUMIF(Lineups!$AC$60:$AC$109,$T184,Lineups!$R$60:$R$109)</f>
        <v>15</v>
      </c>
      <c r="AA184" s="256">
        <f t="shared" ca="1" si="120"/>
        <v>45</v>
      </c>
      <c r="AC184" s="256">
        <f t="shared" ca="1" si="121"/>
        <v>45</v>
      </c>
      <c r="AF184" s="256">
        <f>IF($T184="","",SUMIF(Lineups!$AF$60:$AF$109,$T184,Lineups!$R$60:$R$109))</f>
        <v>0</v>
      </c>
      <c r="AH184" s="256">
        <f t="shared" ca="1" si="122"/>
        <v>45</v>
      </c>
    </row>
    <row r="185" spans="1:34">
      <c r="A185" s="105">
        <f t="shared" si="113"/>
        <v>9</v>
      </c>
      <c r="B185" s="59" t="str">
        <f t="shared" si="114"/>
        <v>4N6</v>
      </c>
      <c r="C185" s="59" t="str">
        <f t="shared" si="114"/>
        <v>Bone Eata</v>
      </c>
      <c r="D185" s="59">
        <f>IF($B185="","",SUMIF(Lineups!$B$60:$B$109,$B185,Lineups!$AJ$60:$AJ$109))</f>
        <v>0</v>
      </c>
      <c r="F185" s="257">
        <f>IF($B185="","",SUMIF(Lineups!$E$60:$E$109,$B185,Lineups!$AJ$60:$AJ$109))</f>
        <v>0</v>
      </c>
      <c r="G185" s="257">
        <f>IF($B185="","",SUMIF(Lineups!$H$60:$H$109,$B185,Lineups!$AJ$60:$AJ$109))</f>
        <v>0</v>
      </c>
      <c r="H185" s="257">
        <f ca="1">IF($B185="","",SUMIF(Lineups!$K68:$K$109,$B185,Lineups!$AJ$60:$AJ$109))</f>
        <v>33</v>
      </c>
      <c r="I185" s="59">
        <f t="shared" ca="1" si="117"/>
        <v>33</v>
      </c>
      <c r="K185" s="59">
        <f t="shared" ca="1" si="118"/>
        <v>33</v>
      </c>
      <c r="N185" s="59">
        <f>IF($B185="","",SUMIF(Lineups!$N$60:$N$109,$B185,Lineups!$AJ$60:$AJ$109))</f>
        <v>0</v>
      </c>
      <c r="P185" s="59">
        <f t="shared" ca="1" si="119"/>
        <v>33</v>
      </c>
      <c r="S185" s="105">
        <f t="shared" si="115"/>
        <v>9</v>
      </c>
      <c r="T185" s="59" t="str">
        <f t="shared" si="116"/>
        <v>5</v>
      </c>
      <c r="U185" s="59" t="str">
        <f t="shared" si="116"/>
        <v>Sinnamon Splice</v>
      </c>
      <c r="V185" s="59">
        <f>SUMIF(Lineups!$T$60:$T$109,$T185,Lineups!$R$60:$R$109)</f>
        <v>0</v>
      </c>
      <c r="X185" s="257">
        <f>SUMIF(Lineups!$W$60:$W$109,$T185,Lineups!$R$60:$R$109)</f>
        <v>0</v>
      </c>
      <c r="Y185" s="257">
        <f ca="1">SUMIF(Lineups!$Z$60:$Z$109,$T185,Lineups!$R$60:$R$109)</f>
        <v>4</v>
      </c>
      <c r="Z185" s="257">
        <f ca="1">SUMIF(Lineups!$AC$60:$AC$109,$T185,Lineups!$R$60:$R$109)</f>
        <v>8</v>
      </c>
      <c r="AA185" s="59">
        <f t="shared" ca="1" si="120"/>
        <v>12</v>
      </c>
      <c r="AC185" s="59">
        <f t="shared" ca="1" si="121"/>
        <v>12</v>
      </c>
      <c r="AF185" s="59">
        <f>IF($T185="","",SUMIF(Lineups!$AF$60:$AF$109,$T185,Lineups!$R$60:$R$109))</f>
        <v>0</v>
      </c>
      <c r="AH185" s="59">
        <f t="shared" ca="1" si="122"/>
        <v>12</v>
      </c>
    </row>
    <row r="186" spans="1:34">
      <c r="A186" s="109">
        <f t="shared" si="113"/>
        <v>10</v>
      </c>
      <c r="B186" s="256" t="str">
        <f t="shared" si="114"/>
        <v>55</v>
      </c>
      <c r="C186" s="256" t="str">
        <f t="shared" si="114"/>
        <v>Stardust Dunes</v>
      </c>
      <c r="D186" s="256">
        <f>IF($B186="","",SUMIF(Lineups!$B$60:$B$109,$B186,Lineups!$AJ$60:$AJ$109))</f>
        <v>0</v>
      </c>
      <c r="F186" s="257">
        <f>IF($B186="","",SUMIF(Lineups!$E$60:$E$109,$B186,Lineups!$AJ$60:$AJ$109))</f>
        <v>0</v>
      </c>
      <c r="G186" s="257">
        <f>IF($B186="","",SUMIF(Lineups!$H$60:$H$109,$B186,Lineups!$AJ$60:$AJ$109))</f>
        <v>0</v>
      </c>
      <c r="H186" s="257">
        <f>IF($B186="","",SUMIF(Lineups!$K69:$K$109,$B186,Lineups!$AJ$60:$AJ$109))</f>
        <v>0</v>
      </c>
      <c r="I186" s="256">
        <f t="shared" si="117"/>
        <v>0</v>
      </c>
      <c r="K186" s="256">
        <f t="shared" si="118"/>
        <v>0</v>
      </c>
      <c r="N186" s="256">
        <f ca="1">IF($B186="","",SUMIF(Lineups!$N$60:$N$109,$B186,Lineups!$AJ$60:$AJ$109))</f>
        <v>11</v>
      </c>
      <c r="P186" s="256">
        <f t="shared" ca="1" si="119"/>
        <v>11</v>
      </c>
      <c r="S186" s="109">
        <f t="shared" si="115"/>
        <v>10</v>
      </c>
      <c r="T186" s="256" t="str">
        <f t="shared" si="116"/>
        <v>5X5</v>
      </c>
      <c r="U186" s="256" t="str">
        <f t="shared" si="116"/>
        <v>Pin Ball</v>
      </c>
      <c r="V186" s="256">
        <f ca="1">SUMIF(Lineups!$T$60:$T$109,$T186,Lineups!$R$60:$R$109)</f>
        <v>21</v>
      </c>
      <c r="X186" s="257">
        <f ca="1">SUMIF(Lineups!$W$60:$W$109,$T186,Lineups!$R$60:$R$109)</f>
        <v>4</v>
      </c>
      <c r="Y186" s="257">
        <f>SUMIF(Lineups!$Z$60:$Z$109,$T186,Lineups!$R$60:$R$109)</f>
        <v>0</v>
      </c>
      <c r="Z186" s="257">
        <f ca="1">SUMIF(Lineups!$AC$60:$AC$109,$T186,Lineups!$R$60:$R$109)</f>
        <v>10</v>
      </c>
      <c r="AA186" s="256">
        <f t="shared" ca="1" si="120"/>
        <v>14</v>
      </c>
      <c r="AC186" s="256">
        <f t="shared" ca="1" si="121"/>
        <v>35</v>
      </c>
      <c r="AF186" s="256">
        <f ca="1">IF($T186="","",SUMIF(Lineups!$AF$60:$AF$109,$T186,Lineups!$R$60:$R$109))</f>
        <v>18</v>
      </c>
      <c r="AH186" s="256">
        <f t="shared" ca="1" si="122"/>
        <v>53</v>
      </c>
    </row>
    <row r="187" spans="1:34">
      <c r="A187" s="105">
        <f t="shared" si="113"/>
        <v>11</v>
      </c>
      <c r="B187" s="59" t="str">
        <f t="shared" si="114"/>
        <v>64</v>
      </c>
      <c r="C187" s="59" t="str">
        <f t="shared" si="114"/>
        <v>Pretty Penny</v>
      </c>
      <c r="D187" s="59">
        <f>IF($B187="","",SUMIF(Lineups!$B$60:$B$109,$B187,Lineups!$AJ$60:$AJ$109))</f>
        <v>0</v>
      </c>
      <c r="F187" s="257">
        <f>IF($B187="","",SUMIF(Lineups!$E$60:$E$109,$B187,Lineups!$AJ$60:$AJ$109))</f>
        <v>0</v>
      </c>
      <c r="G187" s="257">
        <f>IF($B187="","",SUMIF(Lineups!$H$60:$H$109,$B187,Lineups!$AJ$60:$AJ$109))</f>
        <v>0</v>
      </c>
      <c r="H187" s="257">
        <f>IF($B187="","",SUMIF(Lineups!$K70:$K$109,$B187,Lineups!$AJ$60:$AJ$109))</f>
        <v>0</v>
      </c>
      <c r="I187" s="59">
        <f t="shared" si="117"/>
        <v>0</v>
      </c>
      <c r="K187" s="59">
        <f t="shared" si="118"/>
        <v>0</v>
      </c>
      <c r="N187" s="59">
        <f ca="1">IF($B187="","",SUMIF(Lineups!$N$60:$N$109,$B187,Lineups!$AJ$60:$AJ$109))</f>
        <v>13</v>
      </c>
      <c r="P187" s="59">
        <f t="shared" ca="1" si="119"/>
        <v>13</v>
      </c>
      <c r="S187" s="105">
        <f t="shared" si="115"/>
        <v>11</v>
      </c>
      <c r="T187" s="59" t="str">
        <f t="shared" si="116"/>
        <v>96</v>
      </c>
      <c r="U187" s="59" t="str">
        <f t="shared" si="116"/>
        <v>Dirty Ol Man</v>
      </c>
      <c r="V187" s="59">
        <f>SUMIF(Lineups!$T$60:$T$109,$T187,Lineups!$R$60:$R$109)</f>
        <v>0</v>
      </c>
      <c r="X187" s="257">
        <f ca="1">SUMIF(Lineups!$W$60:$W$109,$T187,Lineups!$R$60:$R$109)</f>
        <v>22</v>
      </c>
      <c r="Y187" s="257">
        <f ca="1">SUMIF(Lineups!$Z$60:$Z$109,$T187,Lineups!$R$60:$R$109)</f>
        <v>14</v>
      </c>
      <c r="Z187" s="257">
        <f ca="1">SUMIF(Lineups!$AC$60:$AC$109,$T187,Lineups!$R$60:$R$109)</f>
        <v>5</v>
      </c>
      <c r="AA187" s="59">
        <f t="shared" ca="1" si="120"/>
        <v>41</v>
      </c>
      <c r="AC187" s="59">
        <f t="shared" ca="1" si="121"/>
        <v>41</v>
      </c>
      <c r="AF187" s="59">
        <f ca="1">IF($T187="","",SUMIF(Lineups!$AF$60:$AF$109,$T187,Lineups!$R$60:$R$109))</f>
        <v>4</v>
      </c>
      <c r="AH187" s="59">
        <f t="shared" ca="1" si="122"/>
        <v>45</v>
      </c>
    </row>
    <row r="188" spans="1:34">
      <c r="A188" s="109">
        <f t="shared" si="113"/>
        <v>12</v>
      </c>
      <c r="B188" s="256" t="str">
        <f t="shared" si="114"/>
        <v>777</v>
      </c>
      <c r="C188" s="256" t="str">
        <f t="shared" si="114"/>
        <v>Bust'N Ace</v>
      </c>
      <c r="D188" s="256">
        <f ca="1">IF($B188="","",SUMIF(Lineups!$B$60:$B$109,$B188,Lineups!$AJ$60:$AJ$109))</f>
        <v>24</v>
      </c>
      <c r="F188" s="257">
        <f>IF($B188="","",SUMIF(Lineups!$E$60:$E$109,$B188,Lineups!$AJ$60:$AJ$109))</f>
        <v>0</v>
      </c>
      <c r="G188" s="257">
        <f>IF($B188="","",SUMIF(Lineups!$H$60:$H$109,$B188,Lineups!$AJ$60:$AJ$109))</f>
        <v>0</v>
      </c>
      <c r="H188" s="257">
        <f>IF($B188="","",SUMIF(Lineups!$K71:$K$109,$B188,Lineups!$AJ$60:$AJ$109))</f>
        <v>0</v>
      </c>
      <c r="I188" s="256">
        <f t="shared" si="117"/>
        <v>0</v>
      </c>
      <c r="K188" s="256">
        <f t="shared" ca="1" si="118"/>
        <v>24</v>
      </c>
      <c r="N188" s="256">
        <f>IF($B188="","",SUMIF(Lineups!$N$60:$N$109,$B188,Lineups!$AJ$60:$AJ$109))</f>
        <v>0</v>
      </c>
      <c r="P188" s="256">
        <f t="shared" ca="1" si="119"/>
        <v>24</v>
      </c>
      <c r="S188" s="109">
        <f t="shared" si="115"/>
        <v>12</v>
      </c>
      <c r="T188" s="256" t="str">
        <f t="shared" si="116"/>
        <v>A55</v>
      </c>
      <c r="U188" s="256" t="str">
        <f t="shared" si="116"/>
        <v>Cass Whoopin'</v>
      </c>
      <c r="V188" s="256">
        <f>SUMIF(Lineups!$T$60:$T$109,$T188,Lineups!$R$60:$R$109)</f>
        <v>0</v>
      </c>
      <c r="X188" s="257">
        <f ca="1">SUMIF(Lineups!$W$60:$W$109,$T188,Lineups!$R$60:$R$109)</f>
        <v>45</v>
      </c>
      <c r="Y188" s="257">
        <f>SUMIF(Lineups!$Z$60:$Z$109,$T188,Lineups!$R$60:$R$109)</f>
        <v>0</v>
      </c>
      <c r="Z188" s="257">
        <f ca="1">SUMIF(Lineups!$AC$60:$AC$109,$T188,Lineups!$R$60:$R$109)</f>
        <v>0</v>
      </c>
      <c r="AA188" s="256">
        <f t="shared" ca="1" si="120"/>
        <v>45</v>
      </c>
      <c r="AC188" s="256">
        <f t="shared" ca="1" si="121"/>
        <v>45</v>
      </c>
      <c r="AF188" s="256">
        <f>IF($T188="","",SUMIF(Lineups!$AF$60:$AF$109,$T188,Lineups!$R$60:$R$109))</f>
        <v>0</v>
      </c>
      <c r="AH188" s="256">
        <f t="shared" ca="1" si="122"/>
        <v>45</v>
      </c>
    </row>
    <row r="189" spans="1:34">
      <c r="A189" s="105">
        <f t="shared" si="113"/>
        <v>13</v>
      </c>
      <c r="B189" s="59" t="str">
        <f t="shared" si="114"/>
        <v>88</v>
      </c>
      <c r="C189" s="59" t="str">
        <f t="shared" si="114"/>
        <v>Shabamm</v>
      </c>
      <c r="D189" s="59">
        <f>IF($B189="","",SUMIF(Lineups!$B$60:$B$109,$B189,Lineups!$AJ$60:$AJ$109))</f>
        <v>0</v>
      </c>
      <c r="F189" s="257">
        <f>IF($B189="","",SUMIF(Lineups!$E$60:$E$109,$B189,Lineups!$AJ$60:$AJ$109))</f>
        <v>0</v>
      </c>
      <c r="G189" s="257">
        <f>IF($B189="","",SUMIF(Lineups!$H$60:$H$109,$B189,Lineups!$AJ$60:$AJ$109))</f>
        <v>0</v>
      </c>
      <c r="H189" s="257">
        <f>IF($B189="","",SUMIF(Lineups!$K72:$K$109,$B189,Lineups!$AJ$60:$AJ$109))</f>
        <v>0</v>
      </c>
      <c r="I189" s="59">
        <f t="shared" si="117"/>
        <v>0</v>
      </c>
      <c r="K189" s="59">
        <f t="shared" si="118"/>
        <v>0</v>
      </c>
      <c r="N189" s="59">
        <f ca="1">IF($B189="","",SUMIF(Lineups!$N$60:$N$109,$B189,Lineups!$AJ$60:$AJ$109))</f>
        <v>0</v>
      </c>
      <c r="P189" s="59">
        <f t="shared" ca="1" si="119"/>
        <v>0</v>
      </c>
      <c r="S189" s="105">
        <f t="shared" si="115"/>
        <v>13</v>
      </c>
      <c r="T189" s="59" t="str">
        <f t="shared" si="116"/>
        <v>H1</v>
      </c>
      <c r="U189" s="59" t="str">
        <f t="shared" si="116"/>
        <v>HydroJen</v>
      </c>
      <c r="V189" s="59">
        <f ca="1">SUMIF(Lineups!$T$60:$T$109,$T189,Lineups!$R$60:$R$109)</f>
        <v>4</v>
      </c>
      <c r="X189" s="257">
        <f>SUMIF(Lineups!$W$60:$W$109,$T189,Lineups!$R$60:$R$109)</f>
        <v>0</v>
      </c>
      <c r="Y189" s="257">
        <f>SUMIF(Lineups!$Z$60:$Z$109,$T189,Lineups!$R$60:$R$109)</f>
        <v>0</v>
      </c>
      <c r="Z189" s="257">
        <f ca="1">SUMIF(Lineups!$AC$60:$AC$109,$T189,Lineups!$R$60:$R$109)</f>
        <v>15</v>
      </c>
      <c r="AA189" s="59">
        <f t="shared" ca="1" si="120"/>
        <v>15</v>
      </c>
      <c r="AC189" s="59">
        <f t="shared" ca="1" si="121"/>
        <v>19</v>
      </c>
      <c r="AF189" s="59">
        <f ca="1">IF($T189="","",SUMIF(Lineups!$AF$60:$AF$109,$T189,Lineups!$R$60:$R$109))</f>
        <v>49</v>
      </c>
      <c r="AH189" s="59">
        <f t="shared" ca="1" si="122"/>
        <v>68</v>
      </c>
    </row>
    <row r="190" spans="1:34">
      <c r="A190" s="109">
        <f t="shared" si="113"/>
        <v>14</v>
      </c>
      <c r="B190" s="256" t="str">
        <f t="shared" si="114"/>
        <v>C40</v>
      </c>
      <c r="C190" s="256" t="str">
        <f t="shared" si="114"/>
        <v>DVS Dicer</v>
      </c>
      <c r="D190" s="256">
        <f>IF($B190="","",SUMIF(Lineups!$B$60:$B$109,$B190,Lineups!$AJ$60:$AJ$109))</f>
        <v>0</v>
      </c>
      <c r="F190" s="257">
        <f ca="1">IF($B190="","",SUMIF(Lineups!$E$60:$E$109,$B190,Lineups!$AJ$60:$AJ$109))</f>
        <v>6</v>
      </c>
      <c r="G190" s="257">
        <f>IF($B190="","",SUMIF(Lineups!$H$60:$H$109,$B190,Lineups!$AJ$60:$AJ$109))</f>
        <v>0</v>
      </c>
      <c r="H190" s="257">
        <f>IF($B190="","",SUMIF(Lineups!$K73:$K$109,$B190,Lineups!$AJ$60:$AJ$109))</f>
        <v>0</v>
      </c>
      <c r="I190" s="256">
        <f t="shared" ca="1" si="117"/>
        <v>6</v>
      </c>
      <c r="K190" s="256">
        <f t="shared" ca="1" si="118"/>
        <v>6</v>
      </c>
      <c r="N190" s="256">
        <f ca="1">IF($B190="","",SUMIF(Lineups!$N$60:$N$109,$B190,Lineups!$AJ$60:$AJ$109))</f>
        <v>0</v>
      </c>
      <c r="P190" s="256">
        <f t="shared" ca="1" si="119"/>
        <v>6</v>
      </c>
      <c r="S190" s="109">
        <f t="shared" si="115"/>
        <v>14</v>
      </c>
      <c r="T190" s="256" t="str">
        <f t="shared" si="116"/>
        <v>N0 BS</v>
      </c>
      <c r="U190" s="256" t="str">
        <f t="shared" si="116"/>
        <v>Blaque N DeckHer</v>
      </c>
      <c r="V190" s="256">
        <f>SUMIF(Lineups!$T$60:$T$109,$T190,Lineups!$R$60:$R$109)</f>
        <v>0</v>
      </c>
      <c r="X190" s="257">
        <f>SUMIF(Lineups!$W$60:$W$109,$T190,Lineups!$R$60:$R$109)</f>
        <v>0</v>
      </c>
      <c r="Y190" s="257">
        <f>SUMIF(Lineups!$Z$60:$Z$109,$T190,Lineups!$R$60:$R$109)</f>
        <v>0</v>
      </c>
      <c r="Z190" s="257">
        <f>SUMIF(Lineups!$AC$60:$AC$109,$T190,Lineups!$R$60:$R$109)</f>
        <v>0</v>
      </c>
      <c r="AA190" s="256">
        <f t="shared" si="120"/>
        <v>0</v>
      </c>
      <c r="AC190" s="256">
        <f t="shared" si="121"/>
        <v>0</v>
      </c>
      <c r="AF190" s="256">
        <f>IF($T190="","",SUMIF(Lineups!$AF$60:$AF$109,$T190,Lineups!$R$60:$R$109))</f>
        <v>0</v>
      </c>
      <c r="AH190" s="256">
        <f t="shared" si="122"/>
        <v>0</v>
      </c>
    </row>
    <row r="191" spans="1:34">
      <c r="A191" s="105">
        <f t="shared" si="113"/>
        <v>15</v>
      </c>
      <c r="B191" s="59" t="str">
        <f t="shared" si="114"/>
        <v/>
      </c>
      <c r="C191" s="59" t="str">
        <f t="shared" si="114"/>
        <v/>
      </c>
      <c r="D191" s="59" t="str">
        <f>IF($B191="","",SUMIF(Lineups!$B$60:$B$109,$B191,Lineups!$AJ$60:$AJ$109))</f>
        <v/>
      </c>
      <c r="F191" s="257" t="str">
        <f>IF($B191="","",SUMIF(Lineups!$E$60:$E$109,$B191,Lineups!$AJ$60:$AJ$109))</f>
        <v/>
      </c>
      <c r="G191" s="257" t="str">
        <f>IF($B191="","",SUMIF(Lineups!$H$60:$H$109,$B191,Lineups!$AJ$60:$AJ$109))</f>
        <v/>
      </c>
      <c r="H191" s="257" t="str">
        <f>IF($B191="","",SUMIF(Lineups!$K74:$K$109,$B191,Lineups!$AJ$60:$AJ$109))</f>
        <v/>
      </c>
      <c r="I191" s="59" t="str">
        <f t="shared" si="117"/>
        <v/>
      </c>
      <c r="K191" s="59" t="str">
        <f t="shared" si="118"/>
        <v/>
      </c>
      <c r="N191" s="59" t="str">
        <f>IF($B191="","",SUMIF(Lineups!$N$60:$N$109,$B191,Lineups!$AJ$60:$AJ$109))</f>
        <v/>
      </c>
      <c r="P191" s="59" t="str">
        <f t="shared" si="119"/>
        <v/>
      </c>
      <c r="S191" s="105">
        <f t="shared" si="115"/>
        <v>15</v>
      </c>
      <c r="T191" s="59" t="str">
        <f t="shared" si="116"/>
        <v/>
      </c>
      <c r="U191" s="59" t="str">
        <f t="shared" si="116"/>
        <v/>
      </c>
      <c r="V191" s="59">
        <f>SUMIF(Lineups!$T$60:$T$109,$T191,Lineups!$R$60:$R$109)</f>
        <v>0</v>
      </c>
      <c r="X191" s="257">
        <f>SUMIF(Lineups!$W$60:$W$109,$T191,Lineups!$R$60:$R$109)</f>
        <v>0</v>
      </c>
      <c r="Y191" s="257">
        <f>SUMIF(Lineups!$Z$60:$Z$109,$T191,Lineups!$R$60:$R$109)</f>
        <v>0</v>
      </c>
      <c r="Z191" s="257">
        <f>SUMIF(Lineups!$AC$60:$AC$109,$T191,Lineups!$R$60:$R$109)</f>
        <v>0</v>
      </c>
      <c r="AA191" s="59">
        <f t="shared" si="120"/>
        <v>0</v>
      </c>
      <c r="AC191" s="59" t="str">
        <f t="shared" si="121"/>
        <v/>
      </c>
      <c r="AF191" s="59" t="str">
        <f>IF($T191="","",SUMIF(Lineups!$AF$60:$AF$109,$T191,Lineups!$R$60:$R$109))</f>
        <v/>
      </c>
      <c r="AH191" s="59" t="str">
        <f t="shared" si="122"/>
        <v/>
      </c>
    </row>
    <row r="192" spans="1:34">
      <c r="A192" s="109">
        <f t="shared" si="113"/>
        <v>16</v>
      </c>
      <c r="B192" s="256" t="str">
        <f t="shared" si="114"/>
        <v/>
      </c>
      <c r="C192" s="256" t="str">
        <f t="shared" si="114"/>
        <v/>
      </c>
      <c r="D192" s="256" t="str">
        <f>IF($B192="","",SUMIF(Lineups!$B$60:$B$109,$B192,Lineups!$AJ$60:$AJ$109))</f>
        <v/>
      </c>
      <c r="F192" s="257" t="str">
        <f>IF($B192="","",SUMIF(Lineups!$E$60:$E$109,$B192,Lineups!$AJ$60:$AJ$109))</f>
        <v/>
      </c>
      <c r="G192" s="257" t="str">
        <f>IF($B192="","",SUMIF(Lineups!$H$60:$H$109,$B192,Lineups!$AJ$60:$AJ$109))</f>
        <v/>
      </c>
      <c r="H192" s="257" t="str">
        <f>IF($B192="","",SUMIF(Lineups!$K75:$K$109,$B192,Lineups!$AJ$60:$AJ$109))</f>
        <v/>
      </c>
      <c r="I192" s="256" t="str">
        <f t="shared" si="117"/>
        <v/>
      </c>
      <c r="K192" s="256" t="str">
        <f t="shared" si="118"/>
        <v/>
      </c>
      <c r="N192" s="256" t="str">
        <f>IF($B192="","",SUMIF(Lineups!$N$60:$N$109,$B192,Lineups!$AJ$60:$AJ$109))</f>
        <v/>
      </c>
      <c r="P192" s="256" t="str">
        <f t="shared" si="119"/>
        <v/>
      </c>
      <c r="S192" s="109">
        <f t="shared" si="115"/>
        <v>16</v>
      </c>
      <c r="T192" s="256" t="str">
        <f t="shared" si="116"/>
        <v/>
      </c>
      <c r="U192" s="256" t="str">
        <f t="shared" si="116"/>
        <v/>
      </c>
      <c r="V192" s="256">
        <f>SUMIF(Lineups!$T$60:$T$109,$T192,Lineups!$R$60:$R$109)</f>
        <v>0</v>
      </c>
      <c r="X192" s="257">
        <f>SUMIF(Lineups!$W$60:$W$109,$T192,Lineups!$R$60:$R$109)</f>
        <v>0</v>
      </c>
      <c r="Y192" s="257">
        <f>SUMIF(Lineups!$Z$60:$Z$109,$T192,Lineups!$R$60:$R$109)</f>
        <v>0</v>
      </c>
      <c r="Z192" s="257">
        <f>SUMIF(Lineups!$AC$60:$AC$109,$T192,Lineups!$R$60:$R$109)</f>
        <v>0</v>
      </c>
      <c r="AA192" s="256">
        <f t="shared" si="120"/>
        <v>0</v>
      </c>
      <c r="AC192" s="256" t="str">
        <f t="shared" si="121"/>
        <v/>
      </c>
      <c r="AF192" s="256" t="str">
        <f>IF($T192="","",SUMIF(Lineups!$AF$60:$AF$109,$T192,Lineups!$R$60:$R$109))</f>
        <v/>
      </c>
      <c r="AH192" s="256" t="str">
        <f t="shared" si="122"/>
        <v/>
      </c>
    </row>
    <row r="193" spans="1:34">
      <c r="A193" s="105">
        <f>A192+1</f>
        <v>17</v>
      </c>
      <c r="B193" s="59" t="str">
        <f t="shared" ref="B193:C196" si="123">B124</f>
        <v/>
      </c>
      <c r="C193" s="59" t="str">
        <f t="shared" si="123"/>
        <v/>
      </c>
      <c r="D193" s="59" t="str">
        <f>IF($B193="","",SUMIF(Lineups!$B$60:$B$109,$B193,Lineups!$AJ$60:$AJ$109))</f>
        <v/>
      </c>
      <c r="F193" s="257" t="str">
        <f>IF($B193="","",SUMIF(Lineups!$E$60:$E$109,$B193,Lineups!$AJ$60:$AJ$109))</f>
        <v/>
      </c>
      <c r="G193" s="257" t="str">
        <f>IF($B193="","",SUMIF(Lineups!$H$60:$H$109,$B193,Lineups!$AJ$60:$AJ$109))</f>
        <v/>
      </c>
      <c r="H193" s="257" t="str">
        <f>IF($B193="","",SUMIF(Lineups!$K76:$K$109,$B193,Lineups!$AJ$60:$AJ$109))</f>
        <v/>
      </c>
      <c r="I193" s="59" t="str">
        <f>IF(B193="","",SUM(F193:H193))</f>
        <v/>
      </c>
      <c r="K193" s="59" t="str">
        <f>IF(B193="","",SUM(D193,I193))</f>
        <v/>
      </c>
      <c r="N193" s="59" t="str">
        <f>IF($B193="","",SUMIF(Lineups!$N$60:$N$109,$B193,Lineups!$AJ$60:$AJ$109))</f>
        <v/>
      </c>
      <c r="P193" s="59" t="str">
        <f>IF(B193="","",SUM(K193,N193))</f>
        <v/>
      </c>
      <c r="S193" s="105">
        <f>S192+1</f>
        <v>17</v>
      </c>
      <c r="T193" s="59" t="str">
        <f t="shared" ref="T193:U196" si="124">T124</f>
        <v/>
      </c>
      <c r="U193" s="59" t="str">
        <f t="shared" si="124"/>
        <v/>
      </c>
      <c r="V193" s="59">
        <f>SUMIF(Lineups!$T$60:$T$109,$T193,Lineups!$R$60:$R$109)</f>
        <v>0</v>
      </c>
      <c r="X193" s="257">
        <f>SUMIF(Lineups!$W$60:$W$109,$T193,Lineups!$R$60:$R$109)</f>
        <v>0</v>
      </c>
      <c r="Y193" s="257">
        <f>SUMIF(Lineups!$Z$60:$Z$109,$T193,Lineups!$R$60:$R$109)</f>
        <v>0</v>
      </c>
      <c r="Z193" s="257">
        <f>SUMIF(Lineups!$AC$60:$AC$109,$T193,Lineups!$R$60:$R$109)</f>
        <v>0</v>
      </c>
      <c r="AA193" s="59">
        <f t="shared" si="120"/>
        <v>0</v>
      </c>
      <c r="AC193" s="59" t="str">
        <f>IF(T193="","",SUM(V193,AA193))</f>
        <v/>
      </c>
      <c r="AF193" s="59" t="str">
        <f>IF($T193="","",SUMIF(Lineups!$AF$60:$AF$109,$T193,Lineups!$R$60:$R$109))</f>
        <v/>
      </c>
      <c r="AH193" s="59" t="str">
        <f>IF(T193="","",SUM(AC193,AF193))</f>
        <v/>
      </c>
    </row>
    <row r="194" spans="1:34">
      <c r="A194" s="109">
        <f>A193+1</f>
        <v>18</v>
      </c>
      <c r="B194" s="256" t="str">
        <f t="shared" si="123"/>
        <v/>
      </c>
      <c r="C194" s="256" t="str">
        <f t="shared" si="123"/>
        <v/>
      </c>
      <c r="D194" s="256" t="str">
        <f>IF($B194="","",SUMIF(Lineups!$B$60:$B$109,$B194,Lineups!$AJ$60:$AJ$109))</f>
        <v/>
      </c>
      <c r="F194" s="257" t="str">
        <f>IF($B194="","",SUMIF(Lineups!$E$60:$E$109,$B194,Lineups!$AJ$60:$AJ$109))</f>
        <v/>
      </c>
      <c r="G194" s="257" t="str">
        <f>IF($B194="","",SUMIF(Lineups!$H$60:$H$109,$B194,Lineups!$AJ$60:$AJ$109))</f>
        <v/>
      </c>
      <c r="H194" s="257" t="str">
        <f>IF($B194="","",SUMIF(Lineups!$K77:$K$109,$B194,Lineups!$AJ$60:$AJ$109))</f>
        <v/>
      </c>
      <c r="I194" s="256" t="str">
        <f>IF(B194="","",SUM(F194:H194))</f>
        <v/>
      </c>
      <c r="K194" s="256" t="str">
        <f>IF(B194="","",SUM(D194,I194))</f>
        <v/>
      </c>
      <c r="N194" s="256" t="str">
        <f>IF($B194="","",SUMIF(Lineups!$N$60:$N$109,$B194,Lineups!$AJ$60:$AJ$109))</f>
        <v/>
      </c>
      <c r="P194" s="256" t="str">
        <f>IF(B194="","",SUM(K194,N194))</f>
        <v/>
      </c>
      <c r="S194" s="109">
        <f>S193+1</f>
        <v>18</v>
      </c>
      <c r="T194" s="256" t="str">
        <f t="shared" si="124"/>
        <v/>
      </c>
      <c r="U194" s="256" t="str">
        <f t="shared" si="124"/>
        <v/>
      </c>
      <c r="V194" s="256">
        <f>SUMIF(Lineups!$T$60:$T$109,$T194,Lineups!$R$60:$R$109)</f>
        <v>0</v>
      </c>
      <c r="X194" s="257">
        <f>SUMIF(Lineups!$W$60:$W$109,$T194,Lineups!$R$60:$R$109)</f>
        <v>0</v>
      </c>
      <c r="Y194" s="257">
        <f>SUMIF(Lineups!$Z$60:$Z$109,$T194,Lineups!$R$60:$R$109)</f>
        <v>0</v>
      </c>
      <c r="Z194" s="257">
        <f>SUMIF(Lineups!$AC$60:$AC$109,$T194,Lineups!$R$60:$R$109)</f>
        <v>0</v>
      </c>
      <c r="AA194" s="256">
        <f t="shared" si="120"/>
        <v>0</v>
      </c>
      <c r="AC194" s="256" t="str">
        <f>IF(T194="","",SUM(V194,AA194))</f>
        <v/>
      </c>
      <c r="AF194" s="256" t="str">
        <f>IF($T194="","",SUMIF(Lineups!$AF$60:$AF$109,$T194,Lineups!$R$60:$R$109))</f>
        <v/>
      </c>
      <c r="AH194" s="256" t="str">
        <f>IF(T194="","",SUM(AC194,AF194))</f>
        <v/>
      </c>
    </row>
    <row r="195" spans="1:34">
      <c r="A195" s="105">
        <f>A194+1</f>
        <v>19</v>
      </c>
      <c r="B195" s="59" t="str">
        <f t="shared" si="123"/>
        <v/>
      </c>
      <c r="C195" s="59" t="str">
        <f t="shared" si="123"/>
        <v/>
      </c>
      <c r="D195" s="59" t="str">
        <f>IF($B195="","",SUMIF(Lineups!$B$60:$B$109,$B195,Lineups!$AJ$60:$AJ$109))</f>
        <v/>
      </c>
      <c r="F195" s="257" t="str">
        <f>IF($B195="","",SUMIF(Lineups!$E$60:$E$109,$B195,Lineups!$AJ$60:$AJ$109))</f>
        <v/>
      </c>
      <c r="G195" s="257" t="str">
        <f>IF($B195="","",SUMIF(Lineups!$H$60:$H$109,$B195,Lineups!$AJ$60:$AJ$109))</f>
        <v/>
      </c>
      <c r="H195" s="257" t="str">
        <f>IF($B195="","",SUMIF(Lineups!$K78:$K$109,$B195,Lineups!$AJ$60:$AJ$109))</f>
        <v/>
      </c>
      <c r="I195" s="59" t="str">
        <f>IF(B195="","",SUM(F195:H195))</f>
        <v/>
      </c>
      <c r="K195" s="59" t="str">
        <f>IF(B195="","",SUM(D195,I195))</f>
        <v/>
      </c>
      <c r="N195" s="59" t="str">
        <f>IF($B195="","",SUMIF(Lineups!$N$60:$N$109,$B195,Lineups!$AJ$60:$AJ$109))</f>
        <v/>
      </c>
      <c r="P195" s="59" t="str">
        <f>IF(B195="","",SUM(K195,N195))</f>
        <v/>
      </c>
      <c r="S195" s="105">
        <f>S194+1</f>
        <v>19</v>
      </c>
      <c r="T195" s="59" t="str">
        <f t="shared" si="124"/>
        <v/>
      </c>
      <c r="U195" s="59" t="str">
        <f t="shared" si="124"/>
        <v/>
      </c>
      <c r="V195" s="59">
        <f>SUMIF(Lineups!$T$60:$T$109,$T195,Lineups!$R$60:$R$109)</f>
        <v>0</v>
      </c>
      <c r="X195" s="257">
        <f>SUMIF(Lineups!$W$60:$W$109,$T195,Lineups!$R$60:$R$109)</f>
        <v>0</v>
      </c>
      <c r="Y195" s="257">
        <f>SUMIF(Lineups!$Z$60:$Z$109,$T195,Lineups!$R$60:$R$109)</f>
        <v>0</v>
      </c>
      <c r="Z195" s="257">
        <f>SUMIF(Lineups!$AC$60:$AC$109,$T195,Lineups!$R$60:$R$109)</f>
        <v>0</v>
      </c>
      <c r="AA195" s="59">
        <f t="shared" si="120"/>
        <v>0</v>
      </c>
      <c r="AC195" s="59" t="str">
        <f>IF(T195="","",SUM(V195,AA195))</f>
        <v/>
      </c>
      <c r="AF195" s="59" t="str">
        <f>IF($T195="","",SUMIF(Lineups!$AF$60:$AF$109,$T195,Lineups!$R$60:$R$109))</f>
        <v/>
      </c>
      <c r="AH195" s="59" t="str">
        <f>IF(T195="","",SUM(AC195,AF195))</f>
        <v/>
      </c>
    </row>
    <row r="196" spans="1:34">
      <c r="A196" s="109">
        <f>A195+1</f>
        <v>20</v>
      </c>
      <c r="B196" s="256" t="str">
        <f t="shared" si="123"/>
        <v/>
      </c>
      <c r="C196" s="256" t="str">
        <f t="shared" si="123"/>
        <v/>
      </c>
      <c r="D196" s="256" t="str">
        <f>IF($B196="","",SUMIF(Lineups!$B$60:$B$109,$B196,Lineups!$AJ$60:$AJ$109))</f>
        <v/>
      </c>
      <c r="F196" s="257" t="str">
        <f>IF($B196="","",SUMIF(Lineups!$E$60:$E$109,$B196,Lineups!$AJ$60:$AJ$109))</f>
        <v/>
      </c>
      <c r="G196" s="257" t="str">
        <f>IF($B196="","",SUMIF(Lineups!$H$60:$H$109,$B196,Lineups!$AJ$60:$AJ$109))</f>
        <v/>
      </c>
      <c r="H196" s="257" t="str">
        <f>IF($B196="","",SUMIF(Lineups!$K79:$K$109,$B196,Lineups!$AJ$60:$AJ$109))</f>
        <v/>
      </c>
      <c r="I196" s="256" t="str">
        <f>IF(B196="","",SUM(F196:H196))</f>
        <v/>
      </c>
      <c r="K196" s="256" t="str">
        <f>IF(B196="","",SUM(D196,I196))</f>
        <v/>
      </c>
      <c r="N196" s="256" t="str">
        <f>IF($B196="","",SUMIF(Lineups!$N$60:$N$109,$B196,Lineups!$AJ$60:$AJ$109))</f>
        <v/>
      </c>
      <c r="P196" s="256" t="str">
        <f>IF(B196="","",SUM(K196,N196))</f>
        <v/>
      </c>
      <c r="S196" s="109">
        <f>S195+1</f>
        <v>20</v>
      </c>
      <c r="T196" s="256" t="str">
        <f t="shared" si="124"/>
        <v/>
      </c>
      <c r="U196" s="256" t="str">
        <f t="shared" si="124"/>
        <v/>
      </c>
      <c r="V196" s="256">
        <f>SUMIF(Lineups!$T$60:$T$109,$T196,Lineups!$R$60:$R$109)</f>
        <v>0</v>
      </c>
      <c r="X196" s="257">
        <f>SUMIF(Lineups!$W$60:$W$109,$T196,Lineups!$R$60:$R$109)</f>
        <v>0</v>
      </c>
      <c r="Y196" s="257">
        <f>SUMIF(Lineups!$Z$60:$Z$109,$T196,Lineups!$R$60:$R$109)</f>
        <v>0</v>
      </c>
      <c r="Z196" s="257">
        <f>SUMIF(Lineups!$AC$60:$AC$109,$T196,Lineups!$R$60:$R$109)</f>
        <v>0</v>
      </c>
      <c r="AA196" s="256">
        <f t="shared" si="120"/>
        <v>0</v>
      </c>
      <c r="AC196" s="256" t="str">
        <f>IF(T196="","",SUM(V196,AA196))</f>
        <v/>
      </c>
      <c r="AF196" s="256" t="str">
        <f>IF($T196="","",SUMIF(Lineups!$AF$60:$AF$109,$T196,Lineups!$R$60:$R$109))</f>
        <v/>
      </c>
      <c r="AH196" s="256" t="str">
        <f>IF(T196="","",SUM(AC196,AF196))</f>
        <v/>
      </c>
    </row>
  </sheetData>
  <mergeCells count="16">
    <mergeCell ref="A106:C106"/>
    <mergeCell ref="S106:U106"/>
    <mergeCell ref="A152:C152"/>
    <mergeCell ref="A175:C175"/>
    <mergeCell ref="A129:C129"/>
    <mergeCell ref="S129:U129"/>
    <mergeCell ref="S152:U152"/>
    <mergeCell ref="S175:U175"/>
    <mergeCell ref="S53:U53"/>
    <mergeCell ref="S76:U76"/>
    <mergeCell ref="S30:U30"/>
    <mergeCell ref="S7:U7"/>
    <mergeCell ref="A30:C30"/>
    <mergeCell ref="A53:C53"/>
    <mergeCell ref="A76:C76"/>
    <mergeCell ref="A7:C7"/>
  </mergeCells>
  <phoneticPr fontId="4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tabColor indexed="45"/>
  </sheetPr>
  <dimension ref="A1:FW109"/>
  <sheetViews>
    <sheetView topLeftCell="A26" zoomScaleSheetLayoutView="100" workbookViewId="0">
      <selection activeCell="A59" sqref="A59:C59"/>
    </sheetView>
  </sheetViews>
  <sheetFormatPr defaultRowHeight="12.75"/>
  <cols>
    <col min="1" max="1" width="12.7109375" style="230" customWidth="1"/>
    <col min="2" max="2" width="7.7109375" style="230" customWidth="1"/>
    <col min="3" max="4" width="9.5703125" style="230" customWidth="1"/>
    <col min="5" max="5" width="5.7109375" style="230" customWidth="1"/>
    <col min="6" max="6" width="4.7109375" style="230" customWidth="1"/>
    <col min="7" max="7" width="8.7109375" style="230" customWidth="1"/>
    <col min="8" max="8" width="9" style="230" bestFit="1" customWidth="1"/>
    <col min="9" max="9" width="10.42578125" style="230" customWidth="1"/>
    <col min="10" max="10" width="9.5703125" style="230" customWidth="1"/>
    <col min="11" max="11" width="4.5703125" style="230" customWidth="1"/>
    <col min="12" max="12" width="6.140625" style="230" bestFit="1" customWidth="1"/>
    <col min="13" max="13" width="8.85546875" style="229" customWidth="1"/>
    <col min="14" max="14" width="11" style="229" customWidth="1"/>
    <col min="15" max="179" width="8.85546875" style="229" customWidth="1"/>
    <col min="180" max="16384" width="9.140625" style="230"/>
  </cols>
  <sheetData>
    <row r="1" spans="1:179" s="228" customFormat="1" ht="18.600000000000001" customHeight="1" thickBot="1">
      <c r="A1" s="928" t="s">
        <v>342</v>
      </c>
      <c r="B1" s="928"/>
      <c r="C1" s="928"/>
      <c r="D1" s="928"/>
      <c r="E1" s="928"/>
      <c r="F1" s="928"/>
      <c r="G1" s="928"/>
      <c r="H1" s="928"/>
      <c r="I1" s="928"/>
      <c r="J1" s="928"/>
      <c r="K1" s="928"/>
      <c r="L1" s="928"/>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c r="AL1" s="227"/>
      <c r="AM1" s="227"/>
      <c r="AN1" s="227"/>
      <c r="AO1" s="227"/>
      <c r="AP1" s="227"/>
      <c r="AQ1" s="227"/>
      <c r="AR1" s="227"/>
      <c r="AS1" s="227"/>
      <c r="AT1" s="227"/>
      <c r="AU1" s="227"/>
      <c r="AV1" s="227"/>
      <c r="AW1" s="227"/>
      <c r="AX1" s="227"/>
      <c r="AY1" s="227"/>
      <c r="AZ1" s="227"/>
      <c r="BA1" s="227"/>
      <c r="BB1" s="227"/>
      <c r="BC1" s="227"/>
      <c r="BD1" s="227"/>
      <c r="BE1" s="227"/>
      <c r="BF1" s="227"/>
      <c r="BG1" s="227"/>
      <c r="BH1" s="227"/>
      <c r="BI1" s="227"/>
      <c r="BJ1" s="227"/>
      <c r="BK1" s="227"/>
      <c r="BL1" s="227"/>
      <c r="BM1" s="227"/>
      <c r="BN1" s="227"/>
      <c r="BO1" s="227"/>
      <c r="BP1" s="227"/>
      <c r="BQ1" s="227"/>
      <c r="BR1" s="227"/>
      <c r="BS1" s="227"/>
      <c r="BT1" s="227"/>
      <c r="BU1" s="227"/>
      <c r="BV1" s="227"/>
      <c r="BW1" s="227"/>
      <c r="BX1" s="227"/>
      <c r="BY1" s="227"/>
      <c r="BZ1" s="227"/>
      <c r="CA1" s="227"/>
      <c r="CB1" s="227"/>
      <c r="CC1" s="227"/>
      <c r="CD1" s="227"/>
      <c r="CE1" s="227"/>
      <c r="CF1" s="227"/>
      <c r="CG1" s="227"/>
      <c r="CH1" s="227"/>
      <c r="CI1" s="227"/>
      <c r="CJ1" s="227"/>
      <c r="CK1" s="227"/>
      <c r="CL1" s="227"/>
      <c r="CM1" s="227"/>
      <c r="CN1" s="227"/>
      <c r="CO1" s="227"/>
      <c r="CP1" s="227"/>
      <c r="CQ1" s="227"/>
      <c r="CR1" s="227"/>
      <c r="CS1" s="227"/>
      <c r="CT1" s="227"/>
      <c r="CU1" s="227"/>
      <c r="CV1" s="227"/>
      <c r="CW1" s="227"/>
      <c r="CX1" s="227"/>
      <c r="CY1" s="227"/>
      <c r="CZ1" s="227"/>
      <c r="DA1" s="227"/>
      <c r="DB1" s="227"/>
      <c r="DC1" s="227"/>
      <c r="DD1" s="227"/>
      <c r="DE1" s="227"/>
      <c r="DF1" s="227"/>
      <c r="DG1" s="227"/>
      <c r="DH1" s="227"/>
      <c r="DI1" s="227"/>
      <c r="DJ1" s="227"/>
      <c r="DK1" s="227"/>
      <c r="DL1" s="227"/>
      <c r="DM1" s="227"/>
      <c r="DN1" s="227"/>
      <c r="DO1" s="227"/>
      <c r="DP1" s="227"/>
      <c r="DQ1" s="227"/>
      <c r="DR1" s="227"/>
      <c r="DS1" s="227"/>
      <c r="DT1" s="227"/>
      <c r="DU1" s="227"/>
      <c r="DV1" s="227"/>
      <c r="DW1" s="227"/>
      <c r="DX1" s="227"/>
      <c r="DY1" s="227"/>
      <c r="DZ1" s="227"/>
      <c r="EA1" s="227"/>
      <c r="EB1" s="227"/>
      <c r="EC1" s="227"/>
      <c r="ED1" s="227"/>
      <c r="EE1" s="227"/>
      <c r="EF1" s="227"/>
      <c r="EG1" s="227"/>
      <c r="EH1" s="227"/>
      <c r="EI1" s="227"/>
      <c r="EJ1" s="227"/>
      <c r="EK1" s="227"/>
      <c r="EL1" s="227"/>
      <c r="EM1" s="227"/>
      <c r="EN1" s="227"/>
      <c r="EO1" s="227"/>
      <c r="EP1" s="227"/>
      <c r="EQ1" s="227"/>
      <c r="ER1" s="227"/>
      <c r="ES1" s="227"/>
      <c r="ET1" s="227"/>
      <c r="EU1" s="227"/>
      <c r="EV1" s="227"/>
      <c r="EW1" s="227"/>
      <c r="EX1" s="227"/>
      <c r="EY1" s="227"/>
      <c r="EZ1" s="227"/>
      <c r="FA1" s="227"/>
      <c r="FB1" s="227"/>
      <c r="FC1" s="227"/>
      <c r="FD1" s="227"/>
      <c r="FE1" s="227"/>
      <c r="FF1" s="227"/>
      <c r="FG1" s="227"/>
      <c r="FH1" s="227"/>
      <c r="FI1" s="227"/>
      <c r="FJ1" s="227"/>
      <c r="FK1" s="227"/>
      <c r="FL1" s="227"/>
      <c r="FM1" s="227"/>
      <c r="FN1" s="227"/>
      <c r="FO1" s="227"/>
      <c r="FP1" s="227"/>
      <c r="FQ1" s="227"/>
      <c r="FR1" s="227"/>
      <c r="FS1" s="227"/>
      <c r="FT1" s="227"/>
      <c r="FU1" s="227"/>
      <c r="FV1" s="227"/>
      <c r="FW1" s="227"/>
    </row>
    <row r="2" spans="1:179" ht="12.75" customHeight="1">
      <c r="A2" s="929" t="s">
        <v>46</v>
      </c>
      <c r="B2" s="930"/>
      <c r="C2" s="930"/>
      <c r="D2" s="930"/>
      <c r="E2" s="930"/>
      <c r="F2" s="930"/>
      <c r="G2" s="930"/>
      <c r="H2" s="930"/>
      <c r="I2" s="930"/>
      <c r="J2" s="930"/>
      <c r="K2" s="930"/>
      <c r="L2" s="931"/>
    </row>
    <row r="3" spans="1:179" ht="14.45" customHeight="1">
      <c r="A3" s="932" t="s">
        <v>47</v>
      </c>
      <c r="B3" s="935" t="s">
        <v>471</v>
      </c>
      <c r="C3" s="935"/>
      <c r="D3" s="935"/>
      <c r="E3" s="935"/>
      <c r="F3" s="935"/>
      <c r="G3" s="935"/>
      <c r="H3" s="939" t="s">
        <v>472</v>
      </c>
      <c r="I3" s="940"/>
      <c r="J3" s="468" t="s">
        <v>473</v>
      </c>
      <c r="K3" s="933">
        <v>1</v>
      </c>
      <c r="L3" s="934"/>
    </row>
    <row r="4" spans="1:179" s="232" customFormat="1" ht="12.75" customHeight="1">
      <c r="A4" s="932"/>
      <c r="B4" s="936" t="s">
        <v>70</v>
      </c>
      <c r="C4" s="936"/>
      <c r="D4" s="936"/>
      <c r="E4" s="936"/>
      <c r="F4" s="936"/>
      <c r="G4" s="936"/>
      <c r="H4" s="941" t="s">
        <v>71</v>
      </c>
      <c r="I4" s="942"/>
      <c r="J4" s="456" t="s">
        <v>326</v>
      </c>
      <c r="K4" s="937" t="s">
        <v>327</v>
      </c>
      <c r="L4" s="938"/>
      <c r="M4" s="231"/>
      <c r="N4" s="231"/>
      <c r="O4" s="231"/>
      <c r="P4" s="231"/>
      <c r="Q4" s="231"/>
      <c r="R4" s="231"/>
      <c r="S4" s="231"/>
      <c r="T4" s="231"/>
      <c r="U4" s="231"/>
      <c r="V4" s="231"/>
      <c r="W4" s="231"/>
      <c r="X4" s="231"/>
      <c r="Y4" s="231"/>
      <c r="Z4" s="231"/>
      <c r="AA4" s="231"/>
      <c r="AB4" s="231"/>
      <c r="AC4" s="231"/>
      <c r="AD4" s="231"/>
      <c r="AE4" s="231"/>
      <c r="AF4" s="231"/>
      <c r="AG4" s="231"/>
      <c r="AH4" s="231"/>
      <c r="AI4" s="231"/>
      <c r="AJ4" s="231"/>
      <c r="AK4" s="231"/>
      <c r="AL4" s="231"/>
      <c r="AM4" s="231"/>
      <c r="AN4" s="231"/>
      <c r="AO4" s="231"/>
      <c r="AP4" s="231"/>
      <c r="AQ4" s="231"/>
      <c r="AR4" s="231"/>
      <c r="AS4" s="231"/>
      <c r="AT4" s="231"/>
      <c r="AU4" s="231"/>
      <c r="AV4" s="231"/>
      <c r="AW4" s="231"/>
      <c r="AX4" s="231"/>
      <c r="AY4" s="231"/>
      <c r="AZ4" s="231"/>
      <c r="BA4" s="231"/>
      <c r="BB4" s="231"/>
      <c r="BC4" s="231"/>
      <c r="BD4" s="231"/>
      <c r="BE4" s="231"/>
      <c r="BF4" s="231"/>
      <c r="BG4" s="231"/>
      <c r="BH4" s="231"/>
      <c r="BI4" s="231"/>
      <c r="BJ4" s="231"/>
      <c r="BK4" s="231"/>
      <c r="BL4" s="231"/>
      <c r="BM4" s="231"/>
      <c r="BN4" s="231"/>
      <c r="BO4" s="231"/>
      <c r="BP4" s="231"/>
      <c r="BQ4" s="231"/>
      <c r="BR4" s="231"/>
      <c r="BS4" s="231"/>
      <c r="BT4" s="231"/>
      <c r="BU4" s="231"/>
      <c r="BV4" s="231"/>
      <c r="BW4" s="231"/>
      <c r="BX4" s="231"/>
      <c r="BY4" s="231"/>
      <c r="BZ4" s="231"/>
      <c r="CA4" s="231"/>
      <c r="CB4" s="231"/>
      <c r="CC4" s="231"/>
      <c r="CD4" s="231"/>
      <c r="CE4" s="231"/>
      <c r="CF4" s="231"/>
      <c r="CG4" s="231"/>
      <c r="CH4" s="231"/>
      <c r="CI4" s="231"/>
      <c r="CJ4" s="231"/>
      <c r="CK4" s="231"/>
      <c r="CL4" s="231"/>
      <c r="CM4" s="231"/>
      <c r="CN4" s="231"/>
      <c r="CO4" s="231"/>
      <c r="CP4" s="231"/>
      <c r="CQ4" s="231"/>
      <c r="CR4" s="231"/>
      <c r="CS4" s="231"/>
      <c r="CT4" s="231"/>
      <c r="CU4" s="231"/>
      <c r="CV4" s="231"/>
      <c r="CW4" s="231"/>
      <c r="CX4" s="231"/>
      <c r="CY4" s="231"/>
      <c r="CZ4" s="231"/>
      <c r="DA4" s="231"/>
      <c r="DB4" s="231"/>
      <c r="DC4" s="231"/>
      <c r="DD4" s="231"/>
      <c r="DE4" s="231"/>
      <c r="DF4" s="231"/>
      <c r="DG4" s="231"/>
      <c r="DH4" s="231"/>
      <c r="DI4" s="231"/>
      <c r="DJ4" s="231"/>
      <c r="DK4" s="231"/>
      <c r="DL4" s="231"/>
      <c r="DM4" s="231"/>
      <c r="DN4" s="231"/>
      <c r="DO4" s="231"/>
      <c r="DP4" s="231"/>
      <c r="DQ4" s="231"/>
      <c r="DR4" s="231"/>
      <c r="DS4" s="231"/>
      <c r="DT4" s="231"/>
      <c r="DU4" s="231"/>
      <c r="DV4" s="231"/>
      <c r="DW4" s="231"/>
      <c r="DX4" s="231"/>
      <c r="DY4" s="231"/>
      <c r="DZ4" s="231"/>
      <c r="EA4" s="231"/>
      <c r="EB4" s="231"/>
      <c r="EC4" s="231"/>
      <c r="ED4" s="231"/>
      <c r="EE4" s="231"/>
      <c r="EF4" s="231"/>
      <c r="EG4" s="231"/>
      <c r="EH4" s="231"/>
      <c r="EI4" s="231"/>
      <c r="EJ4" s="231"/>
      <c r="EK4" s="231"/>
      <c r="EL4" s="231"/>
      <c r="EM4" s="231"/>
      <c r="EN4" s="231"/>
      <c r="EO4" s="231"/>
      <c r="EP4" s="231"/>
      <c r="EQ4" s="231"/>
      <c r="ER4" s="231"/>
      <c r="ES4" s="231"/>
      <c r="ET4" s="231"/>
      <c r="EU4" s="231"/>
      <c r="EV4" s="231"/>
      <c r="EW4" s="231"/>
      <c r="EX4" s="231"/>
      <c r="EY4" s="231"/>
      <c r="EZ4" s="231"/>
      <c r="FA4" s="231"/>
      <c r="FB4" s="231"/>
      <c r="FC4" s="231"/>
      <c r="FD4" s="231"/>
      <c r="FE4" s="231"/>
      <c r="FF4" s="231"/>
      <c r="FG4" s="231"/>
      <c r="FH4" s="231"/>
      <c r="FI4" s="231"/>
      <c r="FJ4" s="231"/>
      <c r="FK4" s="231"/>
      <c r="FL4" s="231"/>
      <c r="FM4" s="231"/>
      <c r="FN4" s="231"/>
      <c r="FO4" s="231"/>
      <c r="FP4" s="231"/>
      <c r="FQ4" s="231"/>
      <c r="FR4" s="231"/>
      <c r="FS4" s="231"/>
      <c r="FT4" s="231"/>
      <c r="FU4" s="231"/>
      <c r="FV4" s="231"/>
      <c r="FW4" s="231"/>
    </row>
    <row r="5" spans="1:179" s="238" customFormat="1" ht="14.45" customHeight="1">
      <c r="A5" s="233" t="s">
        <v>48</v>
      </c>
      <c r="B5" s="890">
        <v>41055</v>
      </c>
      <c r="C5" s="891"/>
      <c r="D5" s="892"/>
      <c r="E5" s="234"/>
      <c r="F5" s="881" t="s">
        <v>64</v>
      </c>
      <c r="G5" s="883"/>
      <c r="H5" s="567">
        <v>0.77083333333333337</v>
      </c>
      <c r="I5" s="235"/>
      <c r="J5" s="236" t="s">
        <v>65</v>
      </c>
      <c r="K5" s="900">
        <v>0.85416666666666663</v>
      </c>
      <c r="L5" s="901"/>
      <c r="M5" s="237"/>
      <c r="N5" s="237"/>
      <c r="O5" s="237"/>
      <c r="P5" s="237"/>
      <c r="Q5" s="237"/>
      <c r="R5" s="237"/>
      <c r="S5" s="237"/>
      <c r="T5" s="237"/>
      <c r="U5" s="237"/>
      <c r="V5" s="237"/>
      <c r="W5" s="237"/>
      <c r="X5" s="237"/>
      <c r="Y5" s="237"/>
      <c r="Z5" s="237"/>
      <c r="AA5" s="237"/>
      <c r="AB5" s="237"/>
      <c r="AC5" s="237"/>
      <c r="AD5" s="237"/>
      <c r="AE5" s="237"/>
      <c r="AF5" s="237"/>
      <c r="AG5" s="237"/>
      <c r="AH5" s="237"/>
      <c r="AI5" s="237"/>
      <c r="AJ5" s="237"/>
      <c r="AK5" s="237"/>
      <c r="AL5" s="237"/>
      <c r="AM5" s="237"/>
      <c r="AN5" s="237"/>
      <c r="AO5" s="237"/>
      <c r="AP5" s="237"/>
      <c r="AQ5" s="237"/>
      <c r="AR5" s="237"/>
      <c r="AS5" s="237"/>
      <c r="AT5" s="237"/>
      <c r="AU5" s="237"/>
      <c r="AV5" s="237"/>
      <c r="AW5" s="237"/>
      <c r="AX5" s="237"/>
      <c r="AY5" s="237"/>
      <c r="AZ5" s="237"/>
      <c r="BA5" s="237"/>
      <c r="BB5" s="237"/>
      <c r="BC5" s="237"/>
      <c r="BD5" s="237"/>
      <c r="BE5" s="237"/>
      <c r="BF5" s="237"/>
      <c r="BG5" s="237"/>
      <c r="BH5" s="237"/>
      <c r="BI5" s="237"/>
      <c r="BJ5" s="237"/>
      <c r="BK5" s="237"/>
      <c r="BL5" s="237"/>
      <c r="BM5" s="237"/>
      <c r="BN5" s="237"/>
      <c r="BO5" s="237"/>
      <c r="BP5" s="237"/>
      <c r="BQ5" s="237"/>
      <c r="BR5" s="237"/>
      <c r="BS5" s="237"/>
      <c r="BT5" s="237"/>
      <c r="BU5" s="237"/>
      <c r="BV5" s="237"/>
      <c r="BW5" s="237"/>
      <c r="BX5" s="237"/>
      <c r="BY5" s="237"/>
      <c r="BZ5" s="237"/>
      <c r="CA5" s="237"/>
      <c r="CB5" s="237"/>
      <c r="CC5" s="237"/>
      <c r="CD5" s="237"/>
      <c r="CE5" s="237"/>
      <c r="CF5" s="237"/>
      <c r="CG5" s="237"/>
      <c r="CH5" s="237"/>
      <c r="CI5" s="237"/>
      <c r="CJ5" s="237"/>
      <c r="CK5" s="237"/>
      <c r="CL5" s="237"/>
      <c r="CM5" s="237"/>
      <c r="CN5" s="237"/>
      <c r="CO5" s="237"/>
      <c r="CP5" s="237"/>
      <c r="CQ5" s="237"/>
      <c r="CR5" s="237"/>
      <c r="CS5" s="237"/>
      <c r="CT5" s="237"/>
      <c r="CU5" s="237"/>
      <c r="CV5" s="237"/>
      <c r="CW5" s="237"/>
      <c r="CX5" s="237"/>
      <c r="CY5" s="237"/>
      <c r="CZ5" s="237"/>
      <c r="DA5" s="237"/>
      <c r="DB5" s="237"/>
      <c r="DC5" s="237"/>
      <c r="DD5" s="237"/>
      <c r="DE5" s="237"/>
      <c r="DF5" s="237"/>
      <c r="DG5" s="237"/>
      <c r="DH5" s="237"/>
      <c r="DI5" s="237"/>
      <c r="DJ5" s="237"/>
      <c r="DK5" s="237"/>
      <c r="DL5" s="237"/>
      <c r="DM5" s="237"/>
      <c r="DN5" s="237"/>
      <c r="DO5" s="237"/>
      <c r="DP5" s="237"/>
      <c r="DQ5" s="237"/>
      <c r="DR5" s="237"/>
      <c r="DS5" s="237"/>
      <c r="DT5" s="237"/>
      <c r="DU5" s="237"/>
      <c r="DV5" s="237"/>
      <c r="DW5" s="237"/>
      <c r="DX5" s="237"/>
      <c r="DY5" s="237"/>
      <c r="DZ5" s="237"/>
      <c r="EA5" s="237"/>
      <c r="EB5" s="237"/>
      <c r="EC5" s="237"/>
      <c r="ED5" s="237"/>
      <c r="EE5" s="237"/>
      <c r="EF5" s="237"/>
      <c r="EG5" s="237"/>
      <c r="EH5" s="237"/>
      <c r="EI5" s="237"/>
      <c r="EJ5" s="237"/>
      <c r="EK5" s="237"/>
      <c r="EL5" s="237"/>
      <c r="EM5" s="237"/>
      <c r="EN5" s="237"/>
      <c r="EO5" s="237"/>
      <c r="EP5" s="237"/>
      <c r="EQ5" s="237"/>
      <c r="ER5" s="237"/>
      <c r="ES5" s="237"/>
      <c r="ET5" s="237"/>
      <c r="EU5" s="237"/>
      <c r="EV5" s="237"/>
      <c r="EW5" s="237"/>
      <c r="EX5" s="237"/>
      <c r="EY5" s="237"/>
      <c r="EZ5" s="237"/>
      <c r="FA5" s="237"/>
      <c r="FB5" s="237"/>
      <c r="FC5" s="237"/>
      <c r="FD5" s="237"/>
      <c r="FE5" s="237"/>
      <c r="FF5" s="237"/>
      <c r="FG5" s="237"/>
      <c r="FH5" s="237"/>
      <c r="FI5" s="237"/>
      <c r="FJ5" s="237"/>
      <c r="FK5" s="237"/>
      <c r="FL5" s="237"/>
      <c r="FM5" s="237"/>
      <c r="FN5" s="237"/>
      <c r="FO5" s="237"/>
      <c r="FP5" s="237"/>
      <c r="FQ5" s="237"/>
      <c r="FR5" s="237"/>
      <c r="FS5" s="237"/>
      <c r="FT5" s="237"/>
      <c r="FU5" s="237"/>
      <c r="FV5" s="237"/>
      <c r="FW5" s="237"/>
    </row>
    <row r="6" spans="1:179">
      <c r="A6" s="893" t="s">
        <v>470</v>
      </c>
      <c r="B6" s="894"/>
      <c r="C6" s="894"/>
      <c r="D6" s="894"/>
      <c r="E6" s="894"/>
      <c r="F6" s="894"/>
      <c r="G6" s="894"/>
      <c r="H6" s="894"/>
      <c r="I6" s="894"/>
      <c r="J6" s="894"/>
      <c r="K6" s="895"/>
      <c r="L6" s="896"/>
    </row>
    <row r="7" spans="1:179" ht="13.5" customHeight="1">
      <c r="A7" s="884" t="s">
        <v>66</v>
      </c>
      <c r="B7" s="885"/>
      <c r="C7" s="885"/>
      <c r="D7" s="885"/>
      <c r="E7" s="886"/>
      <c r="F7" s="902" t="s">
        <v>67</v>
      </c>
      <c r="G7" s="902"/>
      <c r="H7" s="902"/>
      <c r="I7" s="902"/>
      <c r="J7" s="902"/>
      <c r="K7" s="902"/>
      <c r="L7" s="903"/>
    </row>
    <row r="8" spans="1:179" ht="17.100000000000001" customHeight="1">
      <c r="A8" s="239" t="s">
        <v>63</v>
      </c>
      <c r="B8" s="897" t="s">
        <v>530</v>
      </c>
      <c r="C8" s="898"/>
      <c r="D8" s="898"/>
      <c r="E8" s="899"/>
      <c r="F8" s="887" t="s">
        <v>63</v>
      </c>
      <c r="G8" s="888"/>
      <c r="H8" s="897" t="s">
        <v>532</v>
      </c>
      <c r="I8" s="898"/>
      <c r="J8" s="898"/>
      <c r="K8" s="898"/>
      <c r="L8" s="899"/>
    </row>
    <row r="9" spans="1:179" ht="17.100000000000001" customHeight="1">
      <c r="A9" s="240" t="s">
        <v>8</v>
      </c>
      <c r="B9" s="897" t="s">
        <v>531</v>
      </c>
      <c r="C9" s="898"/>
      <c r="D9" s="898"/>
      <c r="E9" s="899"/>
      <c r="F9" s="887" t="s">
        <v>8</v>
      </c>
      <c r="G9" s="888"/>
      <c r="H9" s="897" t="s">
        <v>533</v>
      </c>
      <c r="I9" s="898"/>
      <c r="J9" s="898"/>
      <c r="K9" s="898"/>
      <c r="L9" s="899"/>
    </row>
    <row r="10" spans="1:179" ht="17.100000000000001" customHeight="1">
      <c r="A10" s="241" t="s">
        <v>49</v>
      </c>
      <c r="B10" s="236" t="s">
        <v>69</v>
      </c>
      <c r="C10" s="881" t="s">
        <v>68</v>
      </c>
      <c r="D10" s="904"/>
      <c r="E10" s="905"/>
      <c r="F10" s="889" t="s">
        <v>49</v>
      </c>
      <c r="G10" s="856"/>
      <c r="H10" s="236" t="s">
        <v>69</v>
      </c>
      <c r="I10" s="959" t="s">
        <v>68</v>
      </c>
      <c r="J10" s="959"/>
      <c r="K10" s="881"/>
      <c r="L10" s="960"/>
    </row>
    <row r="11" spans="1:179" ht="17.100000000000001" customHeight="1">
      <c r="A11" s="242">
        <v>1</v>
      </c>
      <c r="B11" s="751" t="s">
        <v>474</v>
      </c>
      <c r="C11" s="725" t="s">
        <v>475</v>
      </c>
      <c r="D11" s="374"/>
      <c r="E11" s="375"/>
      <c r="F11" s="868">
        <v>1</v>
      </c>
      <c r="G11" s="869"/>
      <c r="H11" s="724" t="s">
        <v>502</v>
      </c>
      <c r="I11" s="726" t="s">
        <v>503</v>
      </c>
      <c r="J11" s="377"/>
      <c r="K11" s="377"/>
      <c r="L11" s="385"/>
    </row>
    <row r="12" spans="1:179" ht="17.100000000000001" customHeight="1">
      <c r="A12" s="242">
        <v>2</v>
      </c>
      <c r="B12" s="751" t="s">
        <v>476</v>
      </c>
      <c r="C12" s="725" t="s">
        <v>477</v>
      </c>
      <c r="D12" s="377"/>
      <c r="E12" s="378"/>
      <c r="F12" s="868">
        <v>2</v>
      </c>
      <c r="G12" s="869"/>
      <c r="H12" s="727" t="s">
        <v>504</v>
      </c>
      <c r="I12" s="726" t="s">
        <v>505</v>
      </c>
      <c r="J12" s="377"/>
      <c r="K12" s="377"/>
      <c r="L12" s="385"/>
    </row>
    <row r="13" spans="1:179" ht="17.100000000000001" customHeight="1">
      <c r="A13" s="242">
        <v>3</v>
      </c>
      <c r="B13" s="751" t="s">
        <v>478</v>
      </c>
      <c r="C13" s="725" t="s">
        <v>479</v>
      </c>
      <c r="D13" s="377"/>
      <c r="E13" s="378"/>
      <c r="F13" s="868">
        <v>3</v>
      </c>
      <c r="G13" s="869"/>
      <c r="H13" s="724" t="s">
        <v>506</v>
      </c>
      <c r="I13" s="726" t="s">
        <v>507</v>
      </c>
      <c r="J13" s="377"/>
      <c r="K13" s="377"/>
      <c r="L13" s="385"/>
    </row>
    <row r="14" spans="1:179" ht="17.100000000000001" customHeight="1">
      <c r="A14" s="242">
        <v>4</v>
      </c>
      <c r="B14" s="751" t="s">
        <v>480</v>
      </c>
      <c r="C14" s="725" t="s">
        <v>481</v>
      </c>
      <c r="D14" s="377"/>
      <c r="E14" s="378"/>
      <c r="F14" s="868">
        <v>4</v>
      </c>
      <c r="G14" s="869"/>
      <c r="H14" s="727" t="s">
        <v>508</v>
      </c>
      <c r="I14" s="726" t="s">
        <v>509</v>
      </c>
      <c r="J14" s="377"/>
      <c r="K14" s="377"/>
      <c r="L14" s="385"/>
    </row>
    <row r="15" spans="1:179" ht="17.100000000000001" customHeight="1">
      <c r="A15" s="242">
        <v>5</v>
      </c>
      <c r="B15" s="751" t="s">
        <v>482</v>
      </c>
      <c r="C15" s="725" t="s">
        <v>483</v>
      </c>
      <c r="D15" s="377"/>
      <c r="E15" s="378"/>
      <c r="F15" s="868">
        <v>5</v>
      </c>
      <c r="G15" s="869"/>
      <c r="H15" s="724" t="s">
        <v>510</v>
      </c>
      <c r="I15" s="726" t="s">
        <v>511</v>
      </c>
      <c r="J15" s="377"/>
      <c r="K15" s="377"/>
      <c r="L15" s="385"/>
    </row>
    <row r="16" spans="1:179" ht="17.100000000000001" customHeight="1">
      <c r="A16" s="242">
        <v>6</v>
      </c>
      <c r="B16" s="751" t="s">
        <v>484</v>
      </c>
      <c r="C16" s="725" t="s">
        <v>485</v>
      </c>
      <c r="D16" s="377"/>
      <c r="E16" s="378"/>
      <c r="F16" s="868">
        <v>6</v>
      </c>
      <c r="G16" s="869"/>
      <c r="H16" s="727" t="s">
        <v>512</v>
      </c>
      <c r="I16" s="726" t="s">
        <v>513</v>
      </c>
      <c r="J16" s="377"/>
      <c r="K16" s="377"/>
      <c r="L16" s="385"/>
      <c r="N16" s="243"/>
      <c r="O16" s="243"/>
      <c r="P16" s="243"/>
      <c r="Q16" s="243"/>
    </row>
    <row r="17" spans="1:17" ht="17.100000000000001" customHeight="1">
      <c r="A17" s="242">
        <v>7</v>
      </c>
      <c r="B17" s="751" t="s">
        <v>486</v>
      </c>
      <c r="C17" s="725" t="s">
        <v>487</v>
      </c>
      <c r="D17" s="377"/>
      <c r="E17" s="378"/>
      <c r="F17" s="868">
        <v>7</v>
      </c>
      <c r="G17" s="869"/>
      <c r="H17" s="724" t="s">
        <v>514</v>
      </c>
      <c r="I17" s="726" t="s">
        <v>515</v>
      </c>
      <c r="J17" s="377"/>
      <c r="K17" s="377"/>
      <c r="L17" s="385"/>
    </row>
    <row r="18" spans="1:17" ht="17.100000000000001" customHeight="1">
      <c r="A18" s="242">
        <v>8</v>
      </c>
      <c r="B18" s="751" t="s">
        <v>488</v>
      </c>
      <c r="C18" s="725" t="s">
        <v>489</v>
      </c>
      <c r="D18" s="377"/>
      <c r="E18" s="378"/>
      <c r="F18" s="868">
        <v>8</v>
      </c>
      <c r="G18" s="869"/>
      <c r="H18" s="727" t="s">
        <v>516</v>
      </c>
      <c r="I18" s="726" t="s">
        <v>517</v>
      </c>
      <c r="J18" s="377"/>
      <c r="K18" s="377"/>
      <c r="L18" s="385"/>
    </row>
    <row r="19" spans="1:17" ht="17.100000000000001" customHeight="1">
      <c r="A19" s="242">
        <v>9</v>
      </c>
      <c r="B19" s="751" t="s">
        <v>490</v>
      </c>
      <c r="C19" s="725" t="s">
        <v>491</v>
      </c>
      <c r="D19" s="377"/>
      <c r="E19" s="378"/>
      <c r="F19" s="868">
        <v>9</v>
      </c>
      <c r="G19" s="869"/>
      <c r="H19" s="724" t="s">
        <v>518</v>
      </c>
      <c r="I19" s="726" t="s">
        <v>519</v>
      </c>
      <c r="J19" s="377"/>
      <c r="K19" s="377"/>
      <c r="L19" s="385"/>
    </row>
    <row r="20" spans="1:17" ht="17.100000000000001" customHeight="1">
      <c r="A20" s="242">
        <v>10</v>
      </c>
      <c r="B20" s="751" t="s">
        <v>492</v>
      </c>
      <c r="C20" s="725" t="s">
        <v>493</v>
      </c>
      <c r="D20" s="377"/>
      <c r="E20" s="378"/>
      <c r="F20" s="868">
        <v>10</v>
      </c>
      <c r="G20" s="869"/>
      <c r="H20" s="727" t="s">
        <v>520</v>
      </c>
      <c r="I20" s="726" t="s">
        <v>521</v>
      </c>
      <c r="J20" s="377"/>
      <c r="K20" s="377"/>
      <c r="L20" s="385"/>
    </row>
    <row r="21" spans="1:17" ht="17.100000000000001" customHeight="1">
      <c r="A21" s="242">
        <v>11</v>
      </c>
      <c r="B21" s="751" t="s">
        <v>494</v>
      </c>
      <c r="C21" s="725" t="s">
        <v>495</v>
      </c>
      <c r="D21" s="377"/>
      <c r="E21" s="378"/>
      <c r="F21" s="868">
        <v>11</v>
      </c>
      <c r="G21" s="869"/>
      <c r="H21" s="724" t="s">
        <v>522</v>
      </c>
      <c r="I21" s="726" t="s">
        <v>523</v>
      </c>
      <c r="J21" s="377"/>
      <c r="K21" s="377"/>
      <c r="L21" s="385"/>
    </row>
    <row r="22" spans="1:17" ht="17.100000000000001" customHeight="1">
      <c r="A22" s="242">
        <v>12</v>
      </c>
      <c r="B22" s="751" t="s">
        <v>496</v>
      </c>
      <c r="C22" s="725" t="s">
        <v>497</v>
      </c>
      <c r="D22" s="377"/>
      <c r="E22" s="378"/>
      <c r="F22" s="868">
        <v>12</v>
      </c>
      <c r="G22" s="869"/>
      <c r="H22" s="727" t="s">
        <v>524</v>
      </c>
      <c r="I22" s="726" t="s">
        <v>525</v>
      </c>
      <c r="J22" s="377"/>
      <c r="K22" s="377"/>
      <c r="L22" s="385"/>
    </row>
    <row r="23" spans="1:17" ht="17.100000000000001" customHeight="1">
      <c r="A23" s="242">
        <v>13</v>
      </c>
      <c r="B23" s="751" t="s">
        <v>498</v>
      </c>
      <c r="C23" s="725" t="s">
        <v>499</v>
      </c>
      <c r="D23" s="377"/>
      <c r="E23" s="378"/>
      <c r="F23" s="868">
        <v>13</v>
      </c>
      <c r="G23" s="869"/>
      <c r="H23" s="724" t="s">
        <v>526</v>
      </c>
      <c r="I23" s="726" t="s">
        <v>527</v>
      </c>
      <c r="J23" s="377"/>
      <c r="K23" s="377"/>
      <c r="L23" s="385"/>
    </row>
    <row r="24" spans="1:17" ht="17.100000000000001" customHeight="1">
      <c r="A24" s="244">
        <v>14</v>
      </c>
      <c r="B24" s="727" t="s">
        <v>500</v>
      </c>
      <c r="C24" s="725" t="s">
        <v>501</v>
      </c>
      <c r="D24" s="377"/>
      <c r="E24" s="378"/>
      <c r="F24" s="918">
        <v>14</v>
      </c>
      <c r="G24" s="919"/>
      <c r="H24" s="727" t="s">
        <v>528</v>
      </c>
      <c r="I24" s="726" t="s">
        <v>529</v>
      </c>
      <c r="J24" s="377"/>
      <c r="K24" s="377"/>
      <c r="L24" s="385"/>
      <c r="N24" s="243"/>
      <c r="O24" s="243"/>
      <c r="P24" s="243"/>
      <c r="Q24" s="243"/>
    </row>
    <row r="25" spans="1:17" ht="17.100000000000001" customHeight="1">
      <c r="A25" s="242" t="s">
        <v>378</v>
      </c>
      <c r="B25" s="386"/>
      <c r="C25" s="376"/>
      <c r="D25" s="377"/>
      <c r="E25" s="378"/>
      <c r="F25" s="868" t="s">
        <v>378</v>
      </c>
      <c r="G25" s="869"/>
      <c r="H25" s="386"/>
      <c r="I25" s="726"/>
      <c r="J25" s="377"/>
      <c r="K25" s="377"/>
      <c r="L25" s="385"/>
    </row>
    <row r="26" spans="1:17" ht="17.100000000000001" customHeight="1" thickBot="1">
      <c r="A26" s="244" t="s">
        <v>379</v>
      </c>
      <c r="B26" s="459"/>
      <c r="C26" s="379"/>
      <c r="D26" s="380"/>
      <c r="E26" s="381"/>
      <c r="F26" s="868" t="s">
        <v>379</v>
      </c>
      <c r="G26" s="869"/>
      <c r="H26" s="459"/>
      <c r="I26" s="379"/>
      <c r="J26" s="380"/>
      <c r="K26" s="380"/>
      <c r="L26" s="387"/>
    </row>
    <row r="27" spans="1:17" ht="17.100000000000001" hidden="1" customHeight="1">
      <c r="A27" s="244">
        <v>17</v>
      </c>
      <c r="B27" s="459"/>
      <c r="C27" s="379"/>
      <c r="D27" s="380"/>
      <c r="E27" s="381"/>
      <c r="F27" s="868">
        <v>17</v>
      </c>
      <c r="G27" s="869"/>
      <c r="H27" s="459"/>
      <c r="I27" s="379"/>
      <c r="J27" s="380"/>
      <c r="K27" s="380"/>
      <c r="L27" s="387"/>
    </row>
    <row r="28" spans="1:17" ht="17.100000000000001" hidden="1" customHeight="1">
      <c r="A28" s="244">
        <v>18</v>
      </c>
      <c r="B28" s="459"/>
      <c r="C28" s="379"/>
      <c r="D28" s="380"/>
      <c r="E28" s="381"/>
      <c r="F28" s="868">
        <v>18</v>
      </c>
      <c r="G28" s="869"/>
      <c r="H28" s="459"/>
      <c r="I28" s="379"/>
      <c r="J28" s="380"/>
      <c r="K28" s="380"/>
      <c r="L28" s="387"/>
    </row>
    <row r="29" spans="1:17" ht="17.100000000000001" hidden="1" customHeight="1">
      <c r="A29" s="244">
        <v>19</v>
      </c>
      <c r="B29" s="459"/>
      <c r="C29" s="379"/>
      <c r="D29" s="380"/>
      <c r="E29" s="381"/>
      <c r="F29" s="868">
        <v>19</v>
      </c>
      <c r="G29" s="869"/>
      <c r="H29" s="459"/>
      <c r="I29" s="379"/>
      <c r="J29" s="380"/>
      <c r="K29" s="380"/>
      <c r="L29" s="387"/>
    </row>
    <row r="30" spans="1:17" ht="17.100000000000001" hidden="1" customHeight="1" thickBot="1">
      <c r="A30" s="244">
        <v>20</v>
      </c>
      <c r="B30" s="459"/>
      <c r="C30" s="382"/>
      <c r="D30" s="383"/>
      <c r="E30" s="384"/>
      <c r="F30" s="918">
        <v>20</v>
      </c>
      <c r="G30" s="919"/>
      <c r="H30" s="459"/>
      <c r="I30" s="382"/>
      <c r="J30" s="383"/>
      <c r="K30" s="383"/>
      <c r="L30" s="388"/>
      <c r="N30" s="243"/>
      <c r="O30" s="243"/>
      <c r="P30" s="243"/>
      <c r="Q30" s="243"/>
    </row>
    <row r="31" spans="1:17" ht="13.5" thickBot="1">
      <c r="A31" s="957" t="s">
        <v>50</v>
      </c>
      <c r="B31" s="958"/>
      <c r="C31" s="330" t="s">
        <v>111</v>
      </c>
      <c r="D31" s="330" t="s">
        <v>112</v>
      </c>
      <c r="E31" s="331" t="s">
        <v>113</v>
      </c>
      <c r="F31" s="943" t="s">
        <v>50</v>
      </c>
      <c r="G31" s="944"/>
      <c r="H31" s="945"/>
      <c r="I31" s="332" t="s">
        <v>111</v>
      </c>
      <c r="J31" s="954" t="s">
        <v>112</v>
      </c>
      <c r="K31" s="945"/>
      <c r="L31" s="603" t="s">
        <v>113</v>
      </c>
    </row>
    <row r="32" spans="1:17" ht="15" customHeight="1">
      <c r="A32" s="911" t="s">
        <v>534</v>
      </c>
      <c r="B32" s="912"/>
      <c r="C32" s="389" t="s">
        <v>538</v>
      </c>
      <c r="D32" s="389" t="s">
        <v>539</v>
      </c>
      <c r="E32" s="390"/>
      <c r="F32" s="955" t="s">
        <v>542</v>
      </c>
      <c r="G32" s="955"/>
      <c r="H32" s="956"/>
      <c r="I32" s="604" t="s">
        <v>541</v>
      </c>
      <c r="J32" s="913" t="s">
        <v>539</v>
      </c>
      <c r="K32" s="913"/>
      <c r="L32" s="605"/>
    </row>
    <row r="33" spans="1:179" ht="15" customHeight="1">
      <c r="A33" s="469" t="s">
        <v>535</v>
      </c>
      <c r="B33" s="470"/>
      <c r="C33" s="391" t="s">
        <v>538</v>
      </c>
      <c r="D33" s="391" t="s">
        <v>539</v>
      </c>
      <c r="E33" s="392"/>
      <c r="F33" s="907" t="s">
        <v>543</v>
      </c>
      <c r="G33" s="907"/>
      <c r="H33" s="908"/>
      <c r="I33" s="395" t="s">
        <v>541</v>
      </c>
      <c r="J33" s="906" t="s">
        <v>539</v>
      </c>
      <c r="K33" s="906"/>
      <c r="L33" s="606"/>
    </row>
    <row r="34" spans="1:179" ht="15" customHeight="1">
      <c r="A34" s="916" t="s">
        <v>536</v>
      </c>
      <c r="B34" s="917"/>
      <c r="C34" s="391" t="s">
        <v>540</v>
      </c>
      <c r="D34" s="391" t="s">
        <v>539</v>
      </c>
      <c r="E34" s="392"/>
      <c r="F34" s="907" t="s">
        <v>544</v>
      </c>
      <c r="G34" s="907"/>
      <c r="H34" s="908"/>
      <c r="I34" s="395" t="s">
        <v>540</v>
      </c>
      <c r="J34" s="906" t="s">
        <v>545</v>
      </c>
      <c r="K34" s="906"/>
      <c r="L34" s="606"/>
    </row>
    <row r="35" spans="1:179" ht="15" customHeight="1" thickBot="1">
      <c r="A35" s="909" t="s">
        <v>537</v>
      </c>
      <c r="B35" s="910"/>
      <c r="C35" s="393" t="s">
        <v>540</v>
      </c>
      <c r="D35" s="393" t="s">
        <v>541</v>
      </c>
      <c r="E35" s="394"/>
      <c r="F35" s="914"/>
      <c r="G35" s="914"/>
      <c r="H35" s="915"/>
      <c r="I35" s="396"/>
      <c r="J35" s="870"/>
      <c r="K35" s="870"/>
      <c r="L35" s="607"/>
    </row>
    <row r="36" spans="1:179" s="245" customFormat="1" ht="12" customHeight="1">
      <c r="A36" s="860" t="s">
        <v>52</v>
      </c>
      <c r="B36" s="861"/>
      <c r="C36" s="861"/>
      <c r="D36" s="861"/>
      <c r="E36" s="861"/>
      <c r="F36" s="861"/>
      <c r="G36" s="861"/>
      <c r="H36" s="861"/>
      <c r="I36" s="861"/>
      <c r="J36" s="861"/>
      <c r="K36" s="861"/>
      <c r="L36" s="862"/>
      <c r="M36" s="243"/>
      <c r="N36" s="229"/>
      <c r="O36" s="229"/>
      <c r="P36" s="229"/>
      <c r="Q36" s="229"/>
      <c r="R36" s="243"/>
      <c r="S36" s="243"/>
      <c r="T36" s="243"/>
      <c r="U36" s="243"/>
      <c r="V36" s="243"/>
      <c r="W36" s="243"/>
      <c r="X36" s="243"/>
      <c r="Y36" s="243"/>
      <c r="Z36" s="243"/>
      <c r="AA36" s="243"/>
      <c r="AB36" s="243"/>
      <c r="AC36" s="243"/>
      <c r="AD36" s="243"/>
      <c r="AE36" s="243"/>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I36" s="243"/>
      <c r="BJ36" s="243"/>
      <c r="BK36" s="243"/>
      <c r="BL36" s="243"/>
      <c r="BM36" s="243"/>
      <c r="BN36" s="243"/>
      <c r="BO36" s="243"/>
      <c r="BP36" s="243"/>
      <c r="BQ36" s="243"/>
      <c r="BR36" s="243"/>
      <c r="BS36" s="243"/>
      <c r="BT36" s="243"/>
      <c r="BU36" s="243"/>
      <c r="BV36" s="243"/>
      <c r="BW36" s="243"/>
      <c r="BX36" s="243"/>
      <c r="BY36" s="243"/>
      <c r="BZ36" s="243"/>
      <c r="CA36" s="243"/>
      <c r="CB36" s="243"/>
      <c r="CC36" s="243"/>
      <c r="CD36" s="243"/>
      <c r="CE36" s="243"/>
      <c r="CF36" s="243"/>
      <c r="CG36" s="243"/>
      <c r="CH36" s="243"/>
      <c r="CI36" s="243"/>
      <c r="CJ36" s="243"/>
      <c r="CK36" s="243"/>
      <c r="CL36" s="243"/>
      <c r="CM36" s="243"/>
      <c r="CN36" s="243"/>
      <c r="CO36" s="243"/>
      <c r="CP36" s="243"/>
      <c r="CQ36" s="243"/>
      <c r="CR36" s="243"/>
      <c r="CS36" s="243"/>
      <c r="CT36" s="243"/>
      <c r="CU36" s="243"/>
      <c r="CV36" s="243"/>
      <c r="CW36" s="243"/>
      <c r="CX36" s="243"/>
      <c r="CY36" s="243"/>
      <c r="CZ36" s="243"/>
      <c r="DA36" s="243"/>
      <c r="DB36" s="243"/>
      <c r="DC36" s="243"/>
      <c r="DD36" s="243"/>
      <c r="DE36" s="243"/>
      <c r="DF36" s="243"/>
      <c r="DG36" s="243"/>
      <c r="DH36" s="243"/>
      <c r="DI36" s="243"/>
      <c r="DJ36" s="243"/>
      <c r="DK36" s="243"/>
      <c r="DL36" s="243"/>
      <c r="DM36" s="243"/>
      <c r="DN36" s="243"/>
      <c r="DO36" s="243"/>
      <c r="DP36" s="243"/>
      <c r="DQ36" s="243"/>
      <c r="DR36" s="243"/>
      <c r="DS36" s="243"/>
      <c r="DT36" s="243"/>
      <c r="DU36" s="243"/>
      <c r="DV36" s="243"/>
      <c r="DW36" s="243"/>
      <c r="DX36" s="243"/>
      <c r="DY36" s="243"/>
      <c r="DZ36" s="243"/>
      <c r="EA36" s="243"/>
      <c r="EB36" s="243"/>
      <c r="EC36" s="243"/>
      <c r="ED36" s="243"/>
      <c r="EE36" s="243"/>
      <c r="EF36" s="243"/>
      <c r="EG36" s="243"/>
      <c r="EH36" s="243"/>
      <c r="EI36" s="243"/>
      <c r="EJ36" s="243"/>
      <c r="EK36" s="243"/>
      <c r="EL36" s="243"/>
      <c r="EM36" s="243"/>
      <c r="EN36" s="243"/>
      <c r="EO36" s="243"/>
      <c r="EP36" s="243"/>
      <c r="EQ36" s="243"/>
      <c r="ER36" s="243"/>
      <c r="ES36" s="243"/>
      <c r="ET36" s="243"/>
      <c r="EU36" s="243"/>
      <c r="EV36" s="243"/>
      <c r="EW36" s="243"/>
      <c r="EX36" s="243"/>
      <c r="EY36" s="243"/>
      <c r="EZ36" s="243"/>
      <c r="FA36" s="243"/>
      <c r="FB36" s="243"/>
      <c r="FC36" s="243"/>
      <c r="FD36" s="243"/>
      <c r="FE36" s="243"/>
      <c r="FF36" s="243"/>
      <c r="FG36" s="243"/>
      <c r="FH36" s="243"/>
      <c r="FI36" s="243"/>
      <c r="FJ36" s="243"/>
      <c r="FK36" s="243"/>
      <c r="FL36" s="243"/>
      <c r="FM36" s="243"/>
      <c r="FN36" s="243"/>
      <c r="FO36" s="243"/>
      <c r="FP36" s="243"/>
      <c r="FQ36" s="243"/>
      <c r="FR36" s="243"/>
      <c r="FS36" s="243"/>
      <c r="FT36" s="243"/>
      <c r="FU36" s="243"/>
      <c r="FV36" s="243"/>
      <c r="FW36" s="243"/>
    </row>
    <row r="37" spans="1:179">
      <c r="A37" s="946" t="s">
        <v>53</v>
      </c>
      <c r="B37" s="947"/>
      <c r="C37" s="848"/>
      <c r="D37" s="246"/>
      <c r="E37" s="246" t="s">
        <v>73</v>
      </c>
      <c r="F37" s="246" t="s">
        <v>72</v>
      </c>
      <c r="G37" s="953" t="s">
        <v>54</v>
      </c>
      <c r="H37" s="947"/>
      <c r="I37" s="947"/>
      <c r="J37" s="848"/>
      <c r="K37" s="246" t="s">
        <v>73</v>
      </c>
      <c r="L37" s="247" t="s">
        <v>72</v>
      </c>
    </row>
    <row r="38" spans="1:179" ht="15" customHeight="1">
      <c r="A38" s="334" t="s">
        <v>55</v>
      </c>
      <c r="B38" s="335" t="s">
        <v>51</v>
      </c>
      <c r="C38" s="397">
        <v>155</v>
      </c>
      <c r="D38" s="336" t="s">
        <v>56</v>
      </c>
      <c r="E38" s="397">
        <v>18</v>
      </c>
      <c r="F38" s="397">
        <v>14</v>
      </c>
      <c r="G38" s="337" t="s">
        <v>55</v>
      </c>
      <c r="H38" s="335" t="s">
        <v>51</v>
      </c>
      <c r="I38" s="397">
        <v>48</v>
      </c>
      <c r="J38" s="336" t="s">
        <v>56</v>
      </c>
      <c r="K38" s="399">
        <v>32</v>
      </c>
      <c r="L38" s="400">
        <v>13</v>
      </c>
    </row>
    <row r="39" spans="1:179" ht="15" customHeight="1">
      <c r="A39" s="334" t="s">
        <v>57</v>
      </c>
      <c r="B39" s="335" t="s">
        <v>51</v>
      </c>
      <c r="C39" s="397">
        <v>121</v>
      </c>
      <c r="D39" s="336" t="s">
        <v>56</v>
      </c>
      <c r="E39" s="397">
        <v>25</v>
      </c>
      <c r="F39" s="397">
        <v>10</v>
      </c>
      <c r="G39" s="337" t="s">
        <v>57</v>
      </c>
      <c r="H39" s="335" t="s">
        <v>51</v>
      </c>
      <c r="I39" s="397">
        <v>57</v>
      </c>
      <c r="J39" s="336" t="s">
        <v>56</v>
      </c>
      <c r="K39" s="399">
        <v>16</v>
      </c>
      <c r="L39" s="400">
        <v>11</v>
      </c>
    </row>
    <row r="40" spans="1:179" ht="15" customHeight="1" thickBot="1">
      <c r="A40" s="951" t="s">
        <v>120</v>
      </c>
      <c r="B40" s="952"/>
      <c r="C40" s="398">
        <v>276</v>
      </c>
      <c r="D40" s="248" t="s">
        <v>121</v>
      </c>
      <c r="E40" s="398">
        <v>43</v>
      </c>
      <c r="F40" s="398">
        <v>24</v>
      </c>
      <c r="G40" s="879" t="s">
        <v>122</v>
      </c>
      <c r="H40" s="880"/>
      <c r="I40" s="398">
        <v>105</v>
      </c>
      <c r="J40" s="248" t="s">
        <v>121</v>
      </c>
      <c r="K40" s="398">
        <v>48</v>
      </c>
      <c r="L40" s="398">
        <v>24</v>
      </c>
    </row>
    <row r="41" spans="1:179" ht="15" customHeight="1">
      <c r="A41" s="865" t="s">
        <v>202</v>
      </c>
      <c r="B41" s="866"/>
      <c r="C41" s="867"/>
      <c r="D41" s="863"/>
      <c r="E41" s="863"/>
      <c r="F41" s="863"/>
      <c r="G41" s="863"/>
      <c r="H41" s="863"/>
      <c r="I41" s="863"/>
      <c r="J41" s="863"/>
      <c r="K41" s="863"/>
      <c r="L41" s="864"/>
      <c r="FO41" s="230"/>
      <c r="FP41" s="230"/>
      <c r="FQ41" s="230"/>
      <c r="FR41" s="230"/>
      <c r="FS41" s="230"/>
      <c r="FT41" s="230"/>
      <c r="FU41" s="230"/>
      <c r="FV41" s="230"/>
      <c r="FW41" s="230"/>
    </row>
    <row r="42" spans="1:179" ht="15" customHeight="1" thickBot="1">
      <c r="A42" s="948"/>
      <c r="B42" s="949"/>
      <c r="C42" s="949"/>
      <c r="D42" s="949"/>
      <c r="E42" s="949"/>
      <c r="F42" s="949"/>
      <c r="G42" s="949"/>
      <c r="H42" s="949"/>
      <c r="I42" s="949"/>
      <c r="J42" s="949"/>
      <c r="K42" s="949"/>
      <c r="L42" s="950"/>
      <c r="FO42" s="230"/>
      <c r="FP42" s="230"/>
      <c r="FQ42" s="230"/>
      <c r="FR42" s="230"/>
      <c r="FS42" s="230"/>
      <c r="FT42" s="230"/>
      <c r="FU42" s="230"/>
      <c r="FV42" s="230"/>
      <c r="FW42" s="230"/>
    </row>
    <row r="43" spans="1:179" s="245" customFormat="1" ht="12" customHeight="1" thickBot="1">
      <c r="A43" s="876" t="s">
        <v>58</v>
      </c>
      <c r="B43" s="877"/>
      <c r="C43" s="877"/>
      <c r="D43" s="877"/>
      <c r="E43" s="877"/>
      <c r="F43" s="877"/>
      <c r="G43" s="877"/>
      <c r="H43" s="877"/>
      <c r="I43" s="877"/>
      <c r="J43" s="877"/>
      <c r="K43" s="877"/>
      <c r="L43" s="878"/>
      <c r="M43" s="243"/>
      <c r="N43" s="229"/>
      <c r="O43" s="229"/>
      <c r="P43" s="229"/>
      <c r="Q43" s="229"/>
      <c r="R43" s="243"/>
      <c r="S43" s="243"/>
      <c r="T43" s="243"/>
      <c r="U43" s="243"/>
      <c r="V43" s="243"/>
      <c r="W43" s="243"/>
      <c r="X43" s="243"/>
      <c r="Y43" s="243"/>
      <c r="Z43" s="243"/>
      <c r="AA43" s="243"/>
      <c r="AB43" s="243"/>
      <c r="AC43" s="243"/>
      <c r="AD43" s="243"/>
      <c r="AE43" s="243"/>
      <c r="AF43" s="243"/>
      <c r="AG43" s="243"/>
      <c r="AH43" s="243"/>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O43" s="243"/>
      <c r="DP43" s="243"/>
      <c r="DQ43" s="243"/>
      <c r="DR43" s="243"/>
      <c r="DS43" s="243"/>
      <c r="DT43" s="243"/>
      <c r="DU43" s="243"/>
      <c r="DV43" s="243"/>
      <c r="DW43" s="243"/>
      <c r="DX43" s="243"/>
      <c r="DY43" s="243"/>
      <c r="DZ43" s="243"/>
      <c r="EA43" s="243"/>
      <c r="EB43" s="243"/>
      <c r="EC43" s="243"/>
      <c r="ED43" s="243"/>
      <c r="EE43" s="243"/>
      <c r="EF43" s="243"/>
      <c r="EG43" s="243"/>
      <c r="EH43" s="243"/>
      <c r="EI43" s="243"/>
      <c r="EJ43" s="243"/>
      <c r="EK43" s="243"/>
      <c r="EL43" s="243"/>
      <c r="EM43" s="243"/>
      <c r="EN43" s="243"/>
      <c r="EO43" s="243"/>
      <c r="EP43" s="243"/>
      <c r="EQ43" s="243"/>
      <c r="ER43" s="243"/>
      <c r="ES43" s="243"/>
      <c r="ET43" s="243"/>
      <c r="EU43" s="243"/>
      <c r="EV43" s="243"/>
      <c r="EW43" s="243"/>
      <c r="EX43" s="243"/>
      <c r="EY43" s="243"/>
      <c r="EZ43" s="243"/>
      <c r="FA43" s="243"/>
      <c r="FB43" s="243"/>
      <c r="FC43" s="243"/>
      <c r="FD43" s="243"/>
      <c r="FE43" s="243"/>
      <c r="FF43" s="243"/>
      <c r="FG43" s="243"/>
      <c r="FH43" s="243"/>
      <c r="FI43" s="243"/>
      <c r="FJ43" s="243"/>
      <c r="FK43" s="243"/>
      <c r="FL43" s="243"/>
      <c r="FM43" s="243"/>
      <c r="FN43" s="243"/>
      <c r="FO43" s="243"/>
      <c r="FP43" s="243"/>
      <c r="FQ43" s="243"/>
      <c r="FR43" s="243"/>
      <c r="FS43" s="243"/>
      <c r="FT43" s="243"/>
      <c r="FU43" s="243"/>
      <c r="FV43" s="243"/>
      <c r="FW43" s="243"/>
    </row>
    <row r="44" spans="1:179" ht="12" customHeight="1">
      <c r="A44" s="922" t="s">
        <v>74</v>
      </c>
      <c r="B44" s="923"/>
      <c r="C44" s="923"/>
      <c r="D44" s="923"/>
      <c r="E44" s="924"/>
      <c r="F44" s="873" t="s">
        <v>75</v>
      </c>
      <c r="G44" s="874"/>
      <c r="H44" s="874"/>
      <c r="I44" s="874"/>
      <c r="J44" s="874"/>
      <c r="K44" s="874"/>
      <c r="L44" s="875"/>
    </row>
    <row r="45" spans="1:179">
      <c r="A45" s="241" t="s">
        <v>59</v>
      </c>
      <c r="B45" s="871" t="s">
        <v>485</v>
      </c>
      <c r="C45" s="871"/>
      <c r="D45" s="871"/>
      <c r="E45" s="872"/>
      <c r="F45" s="856" t="s">
        <v>59</v>
      </c>
      <c r="G45" s="857"/>
      <c r="H45" s="871" t="s">
        <v>521</v>
      </c>
      <c r="I45" s="871"/>
      <c r="J45" s="871"/>
      <c r="K45" s="871"/>
      <c r="L45" s="872"/>
    </row>
    <row r="46" spans="1:179">
      <c r="A46" s="241" t="s">
        <v>60</v>
      </c>
      <c r="B46" s="871" t="s">
        <v>546</v>
      </c>
      <c r="C46" s="871"/>
      <c r="D46" s="871"/>
      <c r="E46" s="872"/>
      <c r="F46" s="856" t="s">
        <v>60</v>
      </c>
      <c r="G46" s="857"/>
      <c r="H46" s="871" t="s">
        <v>547</v>
      </c>
      <c r="I46" s="871"/>
      <c r="J46" s="871"/>
      <c r="K46" s="871"/>
      <c r="L46" s="872"/>
    </row>
    <row r="47" spans="1:179" ht="18" customHeight="1" thickBot="1">
      <c r="A47" s="333" t="s">
        <v>61</v>
      </c>
      <c r="B47" s="844"/>
      <c r="C47" s="844"/>
      <c r="D47" s="844"/>
      <c r="E47" s="845"/>
      <c r="F47" s="846" t="s">
        <v>61</v>
      </c>
      <c r="G47" s="847"/>
      <c r="H47" s="844"/>
      <c r="I47" s="844"/>
      <c r="J47" s="844"/>
      <c r="K47" s="844"/>
      <c r="L47" s="845"/>
    </row>
    <row r="48" spans="1:179" ht="12" customHeight="1">
      <c r="A48" s="853" t="s">
        <v>62</v>
      </c>
      <c r="B48" s="854"/>
      <c r="C48" s="854"/>
      <c r="D48" s="854"/>
      <c r="E48" s="855"/>
      <c r="F48" s="848" t="s">
        <v>345</v>
      </c>
      <c r="G48" s="849"/>
      <c r="H48" s="849"/>
      <c r="I48" s="849"/>
      <c r="J48" s="849"/>
      <c r="K48" s="849"/>
      <c r="L48" s="850"/>
    </row>
    <row r="49" spans="1:179">
      <c r="A49" s="241" t="s">
        <v>59</v>
      </c>
      <c r="B49" s="858" t="s">
        <v>534</v>
      </c>
      <c r="C49" s="858"/>
      <c r="D49" s="858"/>
      <c r="E49" s="859"/>
      <c r="F49" s="856" t="s">
        <v>59</v>
      </c>
      <c r="G49" s="857"/>
      <c r="H49" s="871" t="s">
        <v>549</v>
      </c>
      <c r="I49" s="871"/>
      <c r="J49" s="871"/>
      <c r="K49" s="871"/>
      <c r="L49" s="872"/>
    </row>
    <row r="50" spans="1:179">
      <c r="A50" s="241" t="s">
        <v>60</v>
      </c>
      <c r="B50" s="858" t="s">
        <v>548</v>
      </c>
      <c r="C50" s="858"/>
      <c r="D50" s="858"/>
      <c r="E50" s="859"/>
      <c r="F50" s="856" t="s">
        <v>60</v>
      </c>
      <c r="G50" s="857"/>
      <c r="H50" s="871" t="s">
        <v>550</v>
      </c>
      <c r="I50" s="871"/>
      <c r="J50" s="871"/>
      <c r="K50" s="871"/>
      <c r="L50" s="872"/>
    </row>
    <row r="51" spans="1:179" ht="18" customHeight="1" thickBot="1">
      <c r="A51" s="333" t="s">
        <v>61</v>
      </c>
      <c r="B51" s="851"/>
      <c r="C51" s="851"/>
      <c r="D51" s="851"/>
      <c r="E51" s="852"/>
      <c r="F51" s="846" t="s">
        <v>61</v>
      </c>
      <c r="G51" s="847"/>
      <c r="H51" s="844"/>
      <c r="I51" s="844"/>
      <c r="J51" s="844"/>
      <c r="K51" s="844"/>
      <c r="L51" s="845"/>
    </row>
    <row r="52" spans="1:179" ht="17.25" customHeight="1">
      <c r="A52" s="920" t="s">
        <v>344</v>
      </c>
      <c r="B52" s="920"/>
      <c r="C52" s="920"/>
      <c r="D52" s="920"/>
      <c r="E52" s="920"/>
      <c r="F52" s="920"/>
      <c r="G52" s="920"/>
      <c r="H52" s="920"/>
      <c r="I52" s="920"/>
      <c r="J52" s="920"/>
      <c r="K52" s="920"/>
      <c r="L52" s="920"/>
    </row>
    <row r="53" spans="1:179" ht="15" customHeight="1">
      <c r="A53" s="921" t="s">
        <v>461</v>
      </c>
      <c r="B53" s="921"/>
      <c r="C53" s="921"/>
      <c r="D53" s="921"/>
      <c r="E53" s="921"/>
      <c r="F53" s="921"/>
      <c r="G53" s="921"/>
      <c r="H53" s="921"/>
      <c r="I53" s="921"/>
      <c r="J53" s="921"/>
      <c r="K53" s="229"/>
      <c r="L53" s="229"/>
      <c r="FT53" s="230"/>
      <c r="FU53" s="230"/>
      <c r="FV53" s="230"/>
      <c r="FW53" s="230"/>
    </row>
    <row r="54" spans="1:179" ht="18.600000000000001" customHeight="1">
      <c r="A54" s="925" t="s">
        <v>77</v>
      </c>
      <c r="B54" s="926"/>
      <c r="C54" s="926"/>
      <c r="D54" s="926"/>
      <c r="E54" s="926"/>
      <c r="F54" s="926"/>
      <c r="G54" s="926"/>
      <c r="H54" s="926"/>
      <c r="I54" s="926"/>
      <c r="J54" s="926"/>
      <c r="K54" s="926"/>
      <c r="L54" s="927"/>
    </row>
    <row r="55" spans="1:179">
      <c r="A55" s="881" t="s">
        <v>114</v>
      </c>
      <c r="B55" s="882"/>
      <c r="C55" s="883"/>
      <c r="D55" s="881" t="s">
        <v>76</v>
      </c>
      <c r="E55" s="882"/>
      <c r="F55" s="882"/>
      <c r="G55" s="883"/>
      <c r="H55" s="881" t="s">
        <v>112</v>
      </c>
      <c r="I55" s="883"/>
      <c r="J55" s="881" t="s">
        <v>115</v>
      </c>
      <c r="K55" s="882"/>
      <c r="L55" s="883"/>
    </row>
    <row r="56" spans="1:179">
      <c r="A56" s="823" t="s">
        <v>551</v>
      </c>
      <c r="B56" s="824"/>
      <c r="C56" s="825"/>
      <c r="D56" s="823" t="s">
        <v>552</v>
      </c>
      <c r="E56" s="824"/>
      <c r="F56" s="824"/>
      <c r="G56" s="825"/>
      <c r="H56" s="823" t="s">
        <v>553</v>
      </c>
      <c r="I56" s="825"/>
      <c r="J56" s="823"/>
      <c r="K56" s="824"/>
      <c r="L56" s="825"/>
    </row>
    <row r="57" spans="1:179">
      <c r="A57" s="823" t="s">
        <v>554</v>
      </c>
      <c r="B57" s="824"/>
      <c r="C57" s="825"/>
      <c r="D57" s="823" t="s">
        <v>555</v>
      </c>
      <c r="E57" s="824"/>
      <c r="F57" s="824"/>
      <c r="G57" s="825"/>
      <c r="H57" s="823" t="s">
        <v>539</v>
      </c>
      <c r="I57" s="825"/>
      <c r="J57" s="823"/>
      <c r="K57" s="824"/>
      <c r="L57" s="825"/>
    </row>
    <row r="58" spans="1:179">
      <c r="A58" s="841" t="s">
        <v>556</v>
      </c>
      <c r="B58" s="842"/>
      <c r="C58" s="843"/>
      <c r="D58" s="841" t="s">
        <v>557</v>
      </c>
      <c r="E58" s="842"/>
      <c r="F58" s="842"/>
      <c r="G58" s="843"/>
      <c r="H58" s="823" t="s">
        <v>539</v>
      </c>
      <c r="I58" s="825"/>
      <c r="J58" s="823"/>
      <c r="K58" s="824"/>
      <c r="L58" s="825"/>
    </row>
    <row r="59" spans="1:179">
      <c r="A59" s="841" t="s">
        <v>558</v>
      </c>
      <c r="B59" s="842"/>
      <c r="C59" s="843"/>
      <c r="D59" s="841" t="s">
        <v>557</v>
      </c>
      <c r="E59" s="842"/>
      <c r="F59" s="842"/>
      <c r="G59" s="843"/>
      <c r="H59" s="823" t="s">
        <v>539</v>
      </c>
      <c r="I59" s="825"/>
      <c r="J59" s="823"/>
      <c r="K59" s="824"/>
      <c r="L59" s="825"/>
    </row>
    <row r="60" spans="1:179">
      <c r="A60" s="841" t="s">
        <v>559</v>
      </c>
      <c r="B60" s="842"/>
      <c r="C60" s="843"/>
      <c r="D60" s="841" t="s">
        <v>560</v>
      </c>
      <c r="E60" s="842"/>
      <c r="F60" s="842"/>
      <c r="G60" s="843"/>
      <c r="H60" s="823" t="s">
        <v>539</v>
      </c>
      <c r="I60" s="825"/>
      <c r="J60" s="823"/>
      <c r="K60" s="824"/>
      <c r="L60" s="825"/>
    </row>
    <row r="61" spans="1:179">
      <c r="A61" s="823" t="s">
        <v>561</v>
      </c>
      <c r="B61" s="824"/>
      <c r="C61" s="825"/>
      <c r="D61" s="823" t="s">
        <v>562</v>
      </c>
      <c r="E61" s="824"/>
      <c r="F61" s="824"/>
      <c r="G61" s="825"/>
      <c r="H61" s="823" t="s">
        <v>539</v>
      </c>
      <c r="I61" s="825"/>
      <c r="J61" s="823"/>
      <c r="K61" s="824"/>
      <c r="L61" s="825"/>
    </row>
    <row r="62" spans="1:179">
      <c r="A62" s="823" t="s">
        <v>563</v>
      </c>
      <c r="B62" s="824"/>
      <c r="C62" s="825"/>
      <c r="D62" s="823" t="s">
        <v>562</v>
      </c>
      <c r="E62" s="824"/>
      <c r="F62" s="824"/>
      <c r="G62" s="825"/>
      <c r="H62" s="823" t="s">
        <v>539</v>
      </c>
      <c r="I62" s="825"/>
      <c r="J62" s="823"/>
      <c r="K62" s="824"/>
      <c r="L62" s="825"/>
    </row>
    <row r="63" spans="1:179">
      <c r="A63" s="823" t="s">
        <v>564</v>
      </c>
      <c r="B63" s="824"/>
      <c r="C63" s="825"/>
      <c r="D63" s="823" t="s">
        <v>565</v>
      </c>
      <c r="E63" s="824"/>
      <c r="F63" s="824"/>
      <c r="G63" s="825"/>
      <c r="H63" s="823" t="s">
        <v>539</v>
      </c>
      <c r="I63" s="825"/>
      <c r="J63" s="823"/>
      <c r="K63" s="824"/>
      <c r="L63" s="825"/>
    </row>
    <row r="64" spans="1:179">
      <c r="A64" s="823" t="s">
        <v>566</v>
      </c>
      <c r="B64" s="824"/>
      <c r="C64" s="825"/>
      <c r="D64" s="823" t="s">
        <v>565</v>
      </c>
      <c r="E64" s="824"/>
      <c r="F64" s="824"/>
      <c r="G64" s="825"/>
      <c r="H64" s="823" t="s">
        <v>545</v>
      </c>
      <c r="I64" s="825"/>
      <c r="J64" s="823"/>
      <c r="K64" s="824"/>
      <c r="L64" s="825"/>
    </row>
    <row r="65" spans="1:12">
      <c r="A65" s="823" t="s">
        <v>567</v>
      </c>
      <c r="B65" s="824"/>
      <c r="C65" s="825"/>
      <c r="D65" s="823" t="s">
        <v>568</v>
      </c>
      <c r="E65" s="824"/>
      <c r="F65" s="824"/>
      <c r="G65" s="825"/>
      <c r="H65" s="823" t="s">
        <v>539</v>
      </c>
      <c r="I65" s="825"/>
      <c r="J65" s="823"/>
      <c r="K65" s="824"/>
      <c r="L65" s="825"/>
    </row>
    <row r="66" spans="1:12">
      <c r="A66" s="823" t="s">
        <v>569</v>
      </c>
      <c r="B66" s="824"/>
      <c r="C66" s="825"/>
      <c r="D66" s="823" t="s">
        <v>568</v>
      </c>
      <c r="E66" s="824"/>
      <c r="F66" s="824"/>
      <c r="G66" s="825"/>
      <c r="H66" s="823" t="s">
        <v>539</v>
      </c>
      <c r="I66" s="825"/>
      <c r="J66" s="823"/>
      <c r="K66" s="824"/>
      <c r="L66" s="825"/>
    </row>
    <row r="67" spans="1:12">
      <c r="A67" s="823" t="s">
        <v>570</v>
      </c>
      <c r="B67" s="824"/>
      <c r="C67" s="825"/>
      <c r="D67" s="823" t="s">
        <v>571</v>
      </c>
      <c r="E67" s="824"/>
      <c r="F67" s="824"/>
      <c r="G67" s="825"/>
      <c r="H67" s="823" t="s">
        <v>553</v>
      </c>
      <c r="I67" s="825"/>
      <c r="J67" s="823"/>
      <c r="K67" s="824"/>
      <c r="L67" s="825"/>
    </row>
    <row r="68" spans="1:12">
      <c r="A68" s="823" t="s">
        <v>572</v>
      </c>
      <c r="B68" s="824"/>
      <c r="C68" s="825"/>
      <c r="D68" s="823" t="s">
        <v>573</v>
      </c>
      <c r="E68" s="824"/>
      <c r="F68" s="824"/>
      <c r="G68" s="825"/>
      <c r="H68" s="823" t="s">
        <v>539</v>
      </c>
      <c r="I68" s="825"/>
      <c r="J68" s="823"/>
      <c r="K68" s="824"/>
      <c r="L68" s="825"/>
    </row>
    <row r="69" spans="1:12">
      <c r="A69" s="823" t="s">
        <v>574</v>
      </c>
      <c r="B69" s="824"/>
      <c r="C69" s="825"/>
      <c r="D69" s="823" t="s">
        <v>573</v>
      </c>
      <c r="E69" s="824"/>
      <c r="F69" s="824"/>
      <c r="G69" s="825"/>
      <c r="H69" s="823" t="s">
        <v>539</v>
      </c>
      <c r="I69" s="825"/>
      <c r="J69" s="823"/>
      <c r="K69" s="824"/>
      <c r="L69" s="825"/>
    </row>
    <row r="70" spans="1:12">
      <c r="A70" s="823" t="s">
        <v>575</v>
      </c>
      <c r="B70" s="824"/>
      <c r="C70" s="825"/>
      <c r="D70" s="823" t="s">
        <v>576</v>
      </c>
      <c r="E70" s="824"/>
      <c r="F70" s="824"/>
      <c r="G70" s="825"/>
      <c r="H70" s="823" t="s">
        <v>545</v>
      </c>
      <c r="I70" s="825"/>
      <c r="J70" s="823"/>
      <c r="K70" s="824"/>
      <c r="L70" s="825"/>
    </row>
    <row r="71" spans="1:12">
      <c r="A71" s="823" t="s">
        <v>577</v>
      </c>
      <c r="B71" s="824"/>
      <c r="C71" s="825"/>
      <c r="D71" s="823" t="s">
        <v>576</v>
      </c>
      <c r="E71" s="824"/>
      <c r="F71" s="824"/>
      <c r="G71" s="825"/>
      <c r="H71" s="823" t="s">
        <v>539</v>
      </c>
      <c r="I71" s="825"/>
      <c r="J71" s="823"/>
      <c r="K71" s="824"/>
      <c r="L71" s="825"/>
    </row>
    <row r="72" spans="1:12">
      <c r="A72" s="823" t="s">
        <v>578</v>
      </c>
      <c r="B72" s="824"/>
      <c r="C72" s="825"/>
      <c r="D72" s="823" t="s">
        <v>579</v>
      </c>
      <c r="E72" s="824"/>
      <c r="F72" s="824"/>
      <c r="G72" s="825"/>
      <c r="H72" s="823" t="s">
        <v>539</v>
      </c>
      <c r="I72" s="825"/>
      <c r="J72" s="823"/>
      <c r="K72" s="824"/>
      <c r="L72" s="825"/>
    </row>
    <row r="73" spans="1:12">
      <c r="A73" s="823" t="s">
        <v>580</v>
      </c>
      <c r="B73" s="824"/>
      <c r="C73" s="825"/>
      <c r="D73" s="823" t="s">
        <v>579</v>
      </c>
      <c r="E73" s="824"/>
      <c r="F73" s="824"/>
      <c r="G73" s="825"/>
      <c r="H73" s="823" t="s">
        <v>539</v>
      </c>
      <c r="I73" s="825"/>
      <c r="J73" s="823"/>
      <c r="K73" s="824"/>
      <c r="L73" s="825"/>
    </row>
    <row r="74" spans="1:12">
      <c r="A74" s="823" t="s">
        <v>581</v>
      </c>
      <c r="B74" s="824"/>
      <c r="C74" s="825"/>
      <c r="D74" s="823" t="s">
        <v>579</v>
      </c>
      <c r="E74" s="824"/>
      <c r="F74" s="824"/>
      <c r="G74" s="825"/>
      <c r="H74" s="823" t="s">
        <v>539</v>
      </c>
      <c r="I74" s="825"/>
      <c r="J74" s="823"/>
      <c r="K74" s="824"/>
      <c r="L74" s="825"/>
    </row>
    <row r="75" spans="1:12">
      <c r="A75" s="823" t="s">
        <v>582</v>
      </c>
      <c r="B75" s="824"/>
      <c r="C75" s="825"/>
      <c r="D75" s="823" t="s">
        <v>579</v>
      </c>
      <c r="E75" s="824"/>
      <c r="F75" s="824"/>
      <c r="G75" s="825"/>
      <c r="H75" s="823" t="s">
        <v>539</v>
      </c>
      <c r="I75" s="825"/>
      <c r="J75" s="249"/>
      <c r="K75" s="250"/>
      <c r="L75" s="251"/>
    </row>
    <row r="76" spans="1:12" ht="13.5" thickBot="1">
      <c r="A76" s="826"/>
      <c r="B76" s="827"/>
      <c r="C76" s="828"/>
      <c r="D76" s="826"/>
      <c r="E76" s="827"/>
      <c r="F76" s="827"/>
      <c r="G76" s="828"/>
      <c r="H76" s="826"/>
      <c r="I76" s="828"/>
      <c r="J76" s="826"/>
      <c r="K76" s="827"/>
      <c r="L76" s="828"/>
    </row>
    <row r="77" spans="1:12" ht="13.5" thickBot="1">
      <c r="A77" s="831" t="s">
        <v>343</v>
      </c>
      <c r="B77" s="832"/>
      <c r="C77" s="832"/>
      <c r="D77" s="832"/>
      <c r="E77" s="832"/>
      <c r="F77" s="832"/>
      <c r="G77" s="832"/>
      <c r="H77" s="832"/>
      <c r="I77" s="832"/>
      <c r="J77" s="832"/>
      <c r="K77" s="832"/>
      <c r="L77" s="833"/>
    </row>
    <row r="78" spans="1:12">
      <c r="A78" s="839" t="s">
        <v>143</v>
      </c>
      <c r="B78" s="836"/>
      <c r="C78" s="836"/>
      <c r="D78" s="836"/>
      <c r="E78" s="836"/>
      <c r="F78" s="836"/>
      <c r="G78" s="836"/>
      <c r="H78" s="836"/>
      <c r="I78" s="836"/>
      <c r="J78" s="836"/>
      <c r="K78" s="836"/>
      <c r="L78" s="837"/>
    </row>
    <row r="79" spans="1:12">
      <c r="A79" s="838"/>
      <c r="B79" s="829"/>
      <c r="C79" s="829"/>
      <c r="D79" s="829"/>
      <c r="E79" s="829"/>
      <c r="F79" s="829"/>
      <c r="G79" s="829"/>
      <c r="H79" s="829"/>
      <c r="I79" s="829"/>
      <c r="J79" s="829"/>
      <c r="K79" s="829"/>
      <c r="L79" s="830"/>
    </row>
    <row r="80" spans="1:12">
      <c r="A80" s="838"/>
      <c r="B80" s="829"/>
      <c r="C80" s="829"/>
      <c r="D80" s="829"/>
      <c r="E80" s="829"/>
      <c r="F80" s="829"/>
      <c r="G80" s="829"/>
      <c r="H80" s="829"/>
      <c r="I80" s="829"/>
      <c r="J80" s="829"/>
      <c r="K80" s="829"/>
      <c r="L80" s="830"/>
    </row>
    <row r="81" spans="1:12" ht="13.5" thickBot="1">
      <c r="A81" s="834"/>
      <c r="B81" s="835"/>
      <c r="C81" s="835"/>
      <c r="D81" s="835"/>
      <c r="E81" s="835"/>
      <c r="F81" s="835"/>
      <c r="G81" s="835"/>
      <c r="H81" s="835"/>
      <c r="I81" s="835"/>
      <c r="J81" s="835"/>
      <c r="K81" s="835"/>
      <c r="L81" s="840"/>
    </row>
    <row r="82" spans="1:12" ht="15" customHeight="1">
      <c r="A82" s="920" t="s">
        <v>344</v>
      </c>
      <c r="B82" s="920"/>
      <c r="C82" s="920"/>
      <c r="D82" s="920"/>
      <c r="E82" s="920"/>
      <c r="F82" s="920"/>
      <c r="G82" s="920"/>
      <c r="H82" s="920"/>
      <c r="I82" s="920"/>
      <c r="J82" s="920"/>
      <c r="K82" s="920"/>
      <c r="L82" s="920"/>
    </row>
    <row r="83" spans="1:12" ht="15" customHeight="1">
      <c r="A83" s="921" t="s">
        <v>461</v>
      </c>
      <c r="B83" s="921"/>
      <c r="C83" s="921"/>
      <c r="D83" s="921"/>
      <c r="E83" s="921"/>
      <c r="F83" s="921"/>
      <c r="G83" s="921"/>
      <c r="H83" s="921"/>
      <c r="I83" s="921"/>
      <c r="J83" s="921"/>
      <c r="K83" s="229"/>
      <c r="L83" s="229"/>
    </row>
    <row r="84" spans="1:12">
      <c r="A84" s="229"/>
      <c r="B84" s="229"/>
      <c r="C84" s="229"/>
      <c r="D84" s="229"/>
      <c r="E84" s="229"/>
      <c r="F84" s="229"/>
      <c r="G84" s="229"/>
      <c r="H84" s="229"/>
      <c r="I84" s="229"/>
      <c r="J84" s="229"/>
      <c r="K84" s="229"/>
      <c r="L84" s="229"/>
    </row>
    <row r="85" spans="1:12">
      <c r="A85" s="229"/>
      <c r="B85" s="229"/>
      <c r="C85" s="229"/>
      <c r="D85" s="229"/>
      <c r="E85" s="229"/>
      <c r="F85" s="229"/>
      <c r="G85" s="229"/>
      <c r="H85" s="229"/>
      <c r="I85" s="229"/>
      <c r="J85" s="229"/>
      <c r="K85" s="229"/>
      <c r="L85" s="229"/>
    </row>
    <row r="86" spans="1:12">
      <c r="A86" s="229"/>
      <c r="B86" s="229"/>
      <c r="C86" s="229"/>
      <c r="D86" s="229"/>
      <c r="E86" s="229"/>
      <c r="F86" s="229"/>
      <c r="G86" s="229"/>
      <c r="H86" s="229"/>
      <c r="I86" s="229"/>
      <c r="J86" s="229"/>
      <c r="K86" s="229"/>
      <c r="L86" s="229"/>
    </row>
    <row r="87" spans="1:12">
      <c r="A87" s="229"/>
      <c r="B87" s="229"/>
      <c r="C87" s="229"/>
      <c r="D87" s="229"/>
      <c r="E87" s="229"/>
      <c r="F87" s="229"/>
      <c r="G87" s="229"/>
      <c r="H87" s="229"/>
      <c r="I87" s="229"/>
      <c r="J87" s="229"/>
      <c r="K87" s="229"/>
      <c r="L87" s="229"/>
    </row>
    <row r="88" spans="1:12">
      <c r="A88" s="229"/>
      <c r="B88" s="229"/>
      <c r="C88" s="229"/>
      <c r="D88" s="229"/>
      <c r="E88" s="229"/>
      <c r="F88" s="229"/>
      <c r="G88" s="229"/>
      <c r="H88" s="229"/>
      <c r="I88" s="229"/>
      <c r="J88" s="229"/>
      <c r="K88" s="229"/>
      <c r="L88" s="229"/>
    </row>
    <row r="89" spans="1:12">
      <c r="A89" s="229"/>
      <c r="B89" s="229"/>
      <c r="C89" s="229"/>
      <c r="D89" s="229"/>
      <c r="E89" s="229"/>
      <c r="F89" s="229"/>
      <c r="G89" s="229"/>
      <c r="H89" s="229"/>
      <c r="I89" s="229"/>
      <c r="J89" s="229"/>
      <c r="K89" s="229"/>
      <c r="L89" s="229"/>
    </row>
    <row r="90" spans="1:12">
      <c r="A90" s="229"/>
      <c r="B90" s="229"/>
      <c r="C90" s="229"/>
      <c r="D90" s="229"/>
      <c r="E90" s="229"/>
      <c r="F90" s="229"/>
      <c r="G90" s="229"/>
      <c r="H90" s="229"/>
      <c r="I90" s="229"/>
      <c r="J90" s="229"/>
      <c r="K90" s="229"/>
      <c r="L90" s="229"/>
    </row>
    <row r="91" spans="1:12">
      <c r="A91" s="229"/>
      <c r="B91" s="229"/>
      <c r="C91" s="229"/>
      <c r="D91" s="229"/>
      <c r="E91" s="229"/>
      <c r="F91" s="229"/>
      <c r="G91" s="229"/>
      <c r="H91" s="229"/>
      <c r="I91" s="229"/>
      <c r="J91" s="229"/>
      <c r="K91" s="229"/>
      <c r="L91" s="229"/>
    </row>
    <row r="92" spans="1:12">
      <c r="A92" s="229"/>
      <c r="B92" s="229"/>
      <c r="C92" s="229"/>
      <c r="D92" s="229"/>
      <c r="E92" s="229"/>
      <c r="F92" s="229"/>
      <c r="G92" s="229"/>
      <c r="H92" s="229"/>
      <c r="I92" s="229"/>
      <c r="J92" s="229"/>
      <c r="K92" s="229"/>
      <c r="L92" s="229"/>
    </row>
    <row r="93" spans="1:12">
      <c r="A93" s="229"/>
      <c r="B93" s="229"/>
      <c r="C93" s="229"/>
      <c r="D93" s="229"/>
      <c r="E93" s="229"/>
      <c r="F93" s="229"/>
      <c r="G93" s="229"/>
      <c r="H93" s="229"/>
      <c r="I93" s="229"/>
      <c r="J93" s="229"/>
      <c r="K93" s="229"/>
      <c r="L93" s="229"/>
    </row>
    <row r="94" spans="1:12">
      <c r="A94" s="229"/>
      <c r="B94" s="229"/>
      <c r="C94" s="229"/>
      <c r="D94" s="229"/>
      <c r="E94" s="229"/>
      <c r="F94" s="229"/>
      <c r="G94" s="229"/>
      <c r="H94" s="229"/>
      <c r="I94" s="229"/>
      <c r="J94" s="229"/>
      <c r="K94" s="229"/>
      <c r="L94" s="229"/>
    </row>
    <row r="95" spans="1:12">
      <c r="A95" s="229"/>
      <c r="B95" s="229"/>
      <c r="C95" s="229"/>
      <c r="D95" s="229"/>
      <c r="E95" s="229"/>
      <c r="F95" s="229"/>
      <c r="G95" s="229"/>
      <c r="H95" s="229"/>
      <c r="I95" s="229"/>
      <c r="J95" s="229"/>
      <c r="K95" s="229"/>
      <c r="L95" s="229"/>
    </row>
    <row r="96" spans="1:12">
      <c r="A96" s="229"/>
      <c r="B96" s="229"/>
      <c r="C96" s="229"/>
      <c r="D96" s="229"/>
      <c r="E96" s="229"/>
      <c r="F96" s="229"/>
      <c r="G96" s="229"/>
      <c r="H96" s="229"/>
      <c r="I96" s="229"/>
      <c r="J96" s="229"/>
      <c r="K96" s="229"/>
      <c r="L96" s="229"/>
    </row>
    <row r="97" spans="1:12">
      <c r="A97" s="229"/>
      <c r="B97" s="229"/>
      <c r="C97" s="229"/>
      <c r="D97" s="229"/>
      <c r="E97" s="229"/>
      <c r="F97" s="229"/>
      <c r="G97" s="229"/>
      <c r="H97" s="229"/>
      <c r="I97" s="229"/>
      <c r="J97" s="229"/>
      <c r="K97" s="229"/>
      <c r="L97" s="229"/>
    </row>
    <row r="98" spans="1:12">
      <c r="A98" s="229"/>
      <c r="B98" s="229"/>
      <c r="C98" s="229"/>
      <c r="D98" s="229"/>
      <c r="E98" s="229"/>
      <c r="F98" s="229"/>
      <c r="G98" s="229"/>
      <c r="H98" s="229"/>
      <c r="I98" s="229"/>
      <c r="J98" s="229"/>
      <c r="K98" s="229"/>
      <c r="L98" s="229"/>
    </row>
    <row r="99" spans="1:12">
      <c r="A99" s="229"/>
      <c r="B99" s="229"/>
      <c r="C99" s="229"/>
      <c r="D99" s="229"/>
      <c r="E99" s="229"/>
      <c r="F99" s="229"/>
      <c r="G99" s="229"/>
      <c r="H99" s="229"/>
      <c r="I99" s="229"/>
      <c r="J99" s="229"/>
      <c r="K99" s="229"/>
      <c r="L99" s="229"/>
    </row>
    <row r="100" spans="1:12">
      <c r="A100" s="229"/>
      <c r="B100" s="229"/>
      <c r="C100" s="229"/>
      <c r="D100" s="229"/>
      <c r="E100" s="229"/>
      <c r="F100" s="229"/>
      <c r="G100" s="229"/>
      <c r="H100" s="229"/>
      <c r="I100" s="229"/>
      <c r="J100" s="229"/>
      <c r="K100" s="229"/>
      <c r="L100" s="229"/>
    </row>
    <row r="101" spans="1:12">
      <c r="A101" s="229"/>
      <c r="B101" s="229"/>
      <c r="C101" s="229"/>
      <c r="D101" s="229"/>
      <c r="E101" s="229"/>
      <c r="F101" s="229"/>
      <c r="G101" s="229"/>
      <c r="H101" s="229"/>
      <c r="I101" s="229"/>
      <c r="J101" s="229"/>
      <c r="K101" s="229"/>
      <c r="L101" s="229"/>
    </row>
    <row r="102" spans="1:12">
      <c r="A102" s="229"/>
      <c r="B102" s="229"/>
      <c r="C102" s="229"/>
      <c r="D102" s="229"/>
      <c r="E102" s="229"/>
      <c r="F102" s="229"/>
      <c r="G102" s="229"/>
      <c r="H102" s="229"/>
      <c r="I102" s="229"/>
      <c r="J102" s="229"/>
      <c r="K102" s="229"/>
      <c r="L102" s="229"/>
    </row>
    <row r="103" spans="1:12">
      <c r="A103" s="229"/>
      <c r="B103" s="229"/>
      <c r="C103" s="229"/>
      <c r="D103" s="229"/>
      <c r="E103" s="229"/>
      <c r="F103" s="229"/>
      <c r="G103" s="229"/>
      <c r="H103" s="229"/>
      <c r="I103" s="229"/>
      <c r="J103" s="229"/>
      <c r="K103" s="229"/>
      <c r="L103" s="229"/>
    </row>
    <row r="104" spans="1:12">
      <c r="A104" s="229"/>
      <c r="B104" s="229"/>
      <c r="C104" s="229"/>
      <c r="D104" s="229"/>
      <c r="E104" s="229"/>
      <c r="F104" s="229"/>
      <c r="G104" s="229"/>
      <c r="H104" s="229"/>
      <c r="I104" s="229"/>
      <c r="J104" s="229"/>
      <c r="K104" s="229"/>
      <c r="L104" s="229"/>
    </row>
    <row r="105" spans="1:12">
      <c r="A105" s="229"/>
      <c r="B105" s="229"/>
      <c r="C105" s="229"/>
      <c r="D105" s="229"/>
      <c r="E105" s="229"/>
      <c r="F105" s="229"/>
      <c r="G105" s="229"/>
      <c r="H105" s="229"/>
      <c r="I105" s="229"/>
      <c r="J105" s="229"/>
      <c r="K105" s="229"/>
      <c r="L105" s="229"/>
    </row>
    <row r="106" spans="1:12">
      <c r="A106" s="229"/>
      <c r="B106" s="229"/>
      <c r="C106" s="229"/>
      <c r="D106" s="229"/>
      <c r="E106" s="229"/>
      <c r="F106" s="229"/>
      <c r="G106" s="229"/>
      <c r="H106" s="229"/>
      <c r="I106" s="229"/>
      <c r="J106" s="229"/>
      <c r="K106" s="229"/>
      <c r="L106" s="229"/>
    </row>
    <row r="107" spans="1:12">
      <c r="A107" s="229"/>
      <c r="B107" s="229"/>
      <c r="C107" s="229"/>
      <c r="D107" s="229"/>
      <c r="E107" s="229"/>
      <c r="F107" s="229"/>
      <c r="G107" s="229"/>
      <c r="H107" s="229"/>
      <c r="I107" s="229"/>
      <c r="J107" s="229"/>
      <c r="K107" s="229"/>
      <c r="L107" s="229"/>
    </row>
    <row r="108" spans="1:12">
      <c r="A108" s="229"/>
      <c r="B108" s="229"/>
      <c r="C108" s="229"/>
      <c r="D108" s="229"/>
      <c r="E108" s="229"/>
      <c r="F108" s="229"/>
      <c r="G108" s="229"/>
      <c r="H108" s="229"/>
      <c r="I108" s="229"/>
      <c r="J108" s="229"/>
      <c r="K108" s="229"/>
      <c r="L108" s="229"/>
    </row>
    <row r="109" spans="1:12">
      <c r="A109" s="229"/>
      <c r="B109" s="229"/>
      <c r="C109" s="229"/>
      <c r="D109" s="229"/>
      <c r="E109" s="229"/>
      <c r="F109" s="229"/>
      <c r="G109" s="229"/>
      <c r="H109" s="229"/>
      <c r="I109" s="229"/>
      <c r="J109" s="229"/>
      <c r="K109" s="229"/>
      <c r="L109" s="229"/>
    </row>
  </sheetData>
  <mergeCells count="194">
    <mergeCell ref="B46:E46"/>
    <mergeCell ref="A1:L1"/>
    <mergeCell ref="A2:L2"/>
    <mergeCell ref="A3:A4"/>
    <mergeCell ref="K3:L3"/>
    <mergeCell ref="B3:G3"/>
    <mergeCell ref="B4:G4"/>
    <mergeCell ref="K4:L4"/>
    <mergeCell ref="H3:I3"/>
    <mergeCell ref="H4:I4"/>
    <mergeCell ref="H8:L8"/>
    <mergeCell ref="F20:G20"/>
    <mergeCell ref="F28:G28"/>
    <mergeCell ref="F29:G29"/>
    <mergeCell ref="F31:H31"/>
    <mergeCell ref="F30:G30"/>
    <mergeCell ref="A37:C37"/>
    <mergeCell ref="A42:L42"/>
    <mergeCell ref="A40:B40"/>
    <mergeCell ref="G37:J37"/>
    <mergeCell ref="J31:K31"/>
    <mergeCell ref="F32:H32"/>
    <mergeCell ref="A31:B31"/>
    <mergeCell ref="I10:L10"/>
    <mergeCell ref="A52:L52"/>
    <mergeCell ref="A83:J83"/>
    <mergeCell ref="A44:E44"/>
    <mergeCell ref="A54:L54"/>
    <mergeCell ref="A53:J53"/>
    <mergeCell ref="H50:L50"/>
    <mergeCell ref="B50:E50"/>
    <mergeCell ref="A63:C63"/>
    <mergeCell ref="H63:I63"/>
    <mergeCell ref="A82:L82"/>
    <mergeCell ref="A57:C57"/>
    <mergeCell ref="D56:G56"/>
    <mergeCell ref="H57:I57"/>
    <mergeCell ref="J55:L55"/>
    <mergeCell ref="H56:I56"/>
    <mergeCell ref="D55:G55"/>
    <mergeCell ref="H55:I55"/>
    <mergeCell ref="B45:E45"/>
    <mergeCell ref="A61:C61"/>
    <mergeCell ref="D61:G61"/>
    <mergeCell ref="D60:G60"/>
    <mergeCell ref="A60:C60"/>
    <mergeCell ref="A62:C62"/>
    <mergeCell ref="D62:G62"/>
    <mergeCell ref="F13:G13"/>
    <mergeCell ref="F22:G22"/>
    <mergeCell ref="F18:G18"/>
    <mergeCell ref="F34:H34"/>
    <mergeCell ref="A34:B34"/>
    <mergeCell ref="F27:G27"/>
    <mergeCell ref="F24:G24"/>
    <mergeCell ref="F26:G26"/>
    <mergeCell ref="F23:G23"/>
    <mergeCell ref="F25:G25"/>
    <mergeCell ref="F19:G19"/>
    <mergeCell ref="F17:G17"/>
    <mergeCell ref="J33:K33"/>
    <mergeCell ref="F33:H33"/>
    <mergeCell ref="A35:B35"/>
    <mergeCell ref="A32:B32"/>
    <mergeCell ref="J32:K32"/>
    <mergeCell ref="J34:K34"/>
    <mergeCell ref="F35:H35"/>
    <mergeCell ref="F14:G14"/>
    <mergeCell ref="F16:G16"/>
    <mergeCell ref="F15:G15"/>
    <mergeCell ref="A7:E7"/>
    <mergeCell ref="F8:G8"/>
    <mergeCell ref="F10:G10"/>
    <mergeCell ref="B5:D5"/>
    <mergeCell ref="F12:G12"/>
    <mergeCell ref="A6:L6"/>
    <mergeCell ref="H9:L9"/>
    <mergeCell ref="K5:L5"/>
    <mergeCell ref="F5:G5"/>
    <mergeCell ref="F7:L7"/>
    <mergeCell ref="F11:G11"/>
    <mergeCell ref="B9:E9"/>
    <mergeCell ref="C10:E10"/>
    <mergeCell ref="F9:G9"/>
    <mergeCell ref="B8:E8"/>
    <mergeCell ref="A36:L36"/>
    <mergeCell ref="D41:L41"/>
    <mergeCell ref="A41:C41"/>
    <mergeCell ref="F21:G21"/>
    <mergeCell ref="A59:C59"/>
    <mergeCell ref="F46:G46"/>
    <mergeCell ref="F47:G47"/>
    <mergeCell ref="J35:K35"/>
    <mergeCell ref="H45:L45"/>
    <mergeCell ref="H46:L46"/>
    <mergeCell ref="F44:L44"/>
    <mergeCell ref="F45:G45"/>
    <mergeCell ref="A43:L43"/>
    <mergeCell ref="G40:H40"/>
    <mergeCell ref="J58:L58"/>
    <mergeCell ref="H58:I58"/>
    <mergeCell ref="A56:C56"/>
    <mergeCell ref="H49:L49"/>
    <mergeCell ref="A55:C55"/>
    <mergeCell ref="D58:G58"/>
    <mergeCell ref="A58:C58"/>
    <mergeCell ref="D57:G57"/>
    <mergeCell ref="J57:L57"/>
    <mergeCell ref="J56:L56"/>
    <mergeCell ref="B47:E47"/>
    <mergeCell ref="F51:G51"/>
    <mergeCell ref="H47:L47"/>
    <mergeCell ref="H70:I70"/>
    <mergeCell ref="J70:L70"/>
    <mergeCell ref="J65:L65"/>
    <mergeCell ref="D66:G66"/>
    <mergeCell ref="D68:G68"/>
    <mergeCell ref="F48:L48"/>
    <mergeCell ref="B51:E51"/>
    <mergeCell ref="H51:L51"/>
    <mergeCell ref="A48:E48"/>
    <mergeCell ref="F49:G49"/>
    <mergeCell ref="F50:G50"/>
    <mergeCell ref="B49:E49"/>
    <mergeCell ref="J59:L59"/>
    <mergeCell ref="J60:L60"/>
    <mergeCell ref="J62:L62"/>
    <mergeCell ref="H61:I61"/>
    <mergeCell ref="H60:I60"/>
    <mergeCell ref="D67:G67"/>
    <mergeCell ref="J64:L64"/>
    <mergeCell ref="J67:L67"/>
    <mergeCell ref="D65:G65"/>
    <mergeCell ref="D59:G59"/>
    <mergeCell ref="A64:C64"/>
    <mergeCell ref="D63:G63"/>
    <mergeCell ref="D64:G64"/>
    <mergeCell ref="D80:G80"/>
    <mergeCell ref="D78:G78"/>
    <mergeCell ref="A76:C76"/>
    <mergeCell ref="A74:C74"/>
    <mergeCell ref="A67:C67"/>
    <mergeCell ref="A66:C66"/>
    <mergeCell ref="A65:C65"/>
    <mergeCell ref="A71:C71"/>
    <mergeCell ref="D70:G70"/>
    <mergeCell ref="D76:G76"/>
    <mergeCell ref="D74:G74"/>
    <mergeCell ref="D75:G75"/>
    <mergeCell ref="A68:C68"/>
    <mergeCell ref="D71:G71"/>
    <mergeCell ref="A73:C73"/>
    <mergeCell ref="A72:C72"/>
    <mergeCell ref="D72:G72"/>
    <mergeCell ref="D73:G73"/>
    <mergeCell ref="A69:C69"/>
    <mergeCell ref="A70:C70"/>
    <mergeCell ref="H71:I71"/>
    <mergeCell ref="H65:I65"/>
    <mergeCell ref="H80:L80"/>
    <mergeCell ref="A77:L77"/>
    <mergeCell ref="A81:C81"/>
    <mergeCell ref="D81:G81"/>
    <mergeCell ref="H78:L78"/>
    <mergeCell ref="H79:L79"/>
    <mergeCell ref="A80:C80"/>
    <mergeCell ref="A79:C79"/>
    <mergeCell ref="D79:G79"/>
    <mergeCell ref="A78:C78"/>
    <mergeCell ref="H81:L81"/>
    <mergeCell ref="A75:C75"/>
    <mergeCell ref="H75:I75"/>
    <mergeCell ref="D69:G69"/>
    <mergeCell ref="J76:L76"/>
    <mergeCell ref="H59:I59"/>
    <mergeCell ref="J61:L61"/>
    <mergeCell ref="H68:I68"/>
    <mergeCell ref="H62:I62"/>
    <mergeCell ref="J68:L68"/>
    <mergeCell ref="J69:L69"/>
    <mergeCell ref="H67:I67"/>
    <mergeCell ref="H69:I69"/>
    <mergeCell ref="J63:L63"/>
    <mergeCell ref="H64:I64"/>
    <mergeCell ref="H76:I76"/>
    <mergeCell ref="H74:I74"/>
    <mergeCell ref="J66:L66"/>
    <mergeCell ref="H66:I66"/>
    <mergeCell ref="J74:L74"/>
    <mergeCell ref="H72:I72"/>
    <mergeCell ref="J73:L73"/>
    <mergeCell ref="J72:L72"/>
    <mergeCell ref="H73:I73"/>
    <mergeCell ref="J71:L71"/>
  </mergeCells>
  <phoneticPr fontId="8" type="noConversion"/>
  <pageMargins left="0.56000000000000005" right="0.49" top="0.44" bottom="0.51" header="0.4" footer="0.5"/>
  <pageSetup scale="90" fitToHeight="2" orientation="portrait" horizontalDpi="300" verticalDpi="1200" r:id="rId1"/>
  <headerFooter alignWithMargins="0">
    <oddFooter>&amp;RForm Printed: &amp;D</oddFooter>
  </headerFooter>
  <rowBreaks count="1" manualBreakCount="1">
    <brk id="53" max="11" man="1"/>
  </rowBreaks>
  <drawing r:id="rId2"/>
  <legacyDrawing r:id="rId3"/>
</worksheet>
</file>

<file path=xl/worksheets/sheet3.xml><?xml version="1.0" encoding="utf-8"?>
<worksheet xmlns="http://schemas.openxmlformats.org/spreadsheetml/2006/main" xmlns:r="http://schemas.openxmlformats.org/officeDocument/2006/relationships">
  <sheetPr codeName="Sheet3">
    <tabColor rgb="FFFF99CC"/>
  </sheetPr>
  <dimension ref="A1:BW118"/>
  <sheetViews>
    <sheetView topLeftCell="AC67" zoomScale="75" zoomScaleNormal="75" zoomScalePageLayoutView="75" workbookViewId="0">
      <selection activeCell="AS72" sqref="AS72:AS73"/>
    </sheetView>
  </sheetViews>
  <sheetFormatPr defaultRowHeight="12.75"/>
  <cols>
    <col min="1" max="1" width="5.7109375" style="59" customWidth="1"/>
    <col min="2" max="2" width="10.7109375" style="59" customWidth="1"/>
    <col min="3" max="7" width="3.42578125" style="59" customWidth="1"/>
    <col min="8" max="8" width="10.7109375" style="59" customWidth="1"/>
    <col min="9" max="10" width="3.7109375" style="59" customWidth="1"/>
    <col min="11" max="11" width="10.7109375" style="59" customWidth="1"/>
    <col min="12" max="13" width="3.7109375" style="59" customWidth="1"/>
    <col min="14" max="14" width="10.7109375" style="59" customWidth="1"/>
    <col min="15" max="16" width="3.7109375" style="59" customWidth="1"/>
    <col min="17" max="17" width="10.7109375" style="59" customWidth="1"/>
    <col min="18" max="19" width="3.7109375" style="59" customWidth="1"/>
    <col min="20" max="20" width="10.7109375" style="59" customWidth="1"/>
    <col min="21" max="22" width="3.7109375" style="59" customWidth="1"/>
    <col min="23" max="23" width="10.7109375" style="59" customWidth="1"/>
    <col min="24" max="25" width="3.7109375" style="59" customWidth="1"/>
    <col min="26" max="26" width="10.7109375" style="59" customWidth="1"/>
    <col min="27" max="28" width="3.7109375" style="59" customWidth="1"/>
    <col min="29" max="30" width="11.7109375" style="59" customWidth="1"/>
    <col min="31" max="32" width="7.7109375" style="59" hidden="1" customWidth="1"/>
    <col min="33" max="37" width="4.7109375" style="59" hidden="1" customWidth="1"/>
    <col min="38" max="38" width="5.7109375" style="59" customWidth="1"/>
    <col min="39" max="39" width="10.7109375" style="59" customWidth="1"/>
    <col min="40" max="44" width="3.42578125" style="59" customWidth="1"/>
    <col min="45" max="45" width="10.7109375" style="59" customWidth="1"/>
    <col min="46" max="47" width="3.7109375" style="59" customWidth="1"/>
    <col min="48" max="48" width="10.7109375" style="59" customWidth="1"/>
    <col min="49" max="50" width="3.7109375" style="59" customWidth="1"/>
    <col min="51" max="51" width="10.7109375" style="59" customWidth="1"/>
    <col min="52" max="53" width="3.7109375" style="59" customWidth="1"/>
    <col min="54" max="54" width="10.7109375" style="59" customWidth="1"/>
    <col min="55" max="56" width="3.7109375" style="59" customWidth="1"/>
    <col min="57" max="57" width="10.7109375" style="59" customWidth="1"/>
    <col min="58" max="59" width="3.7109375" style="59" customWidth="1"/>
    <col min="60" max="60" width="10.7109375" style="59" customWidth="1"/>
    <col min="61" max="62" width="3.7109375" style="59" customWidth="1"/>
    <col min="63" max="63" width="10.7109375" style="59" customWidth="1"/>
    <col min="64" max="65" width="3.7109375" style="59" customWidth="1"/>
    <col min="66" max="67" width="11.7109375" style="59" customWidth="1"/>
    <col min="68" max="69" width="7.7109375" style="59" hidden="1" customWidth="1"/>
    <col min="70" max="74" width="4.7109375" style="59" hidden="1" customWidth="1"/>
    <col min="75" max="16384" width="9.140625" style="59"/>
  </cols>
  <sheetData>
    <row r="1" spans="1:74" ht="14.25" customHeight="1" thickBot="1">
      <c r="A1" s="57" t="s">
        <v>14</v>
      </c>
      <c r="B1" s="1011" t="str">
        <f>IF(IBRF!B9="","Home Team",IF(IBRF!B8=IBRF!H8,IBRF!B9,IF(IBRF!B8=IBRF!B9,IBRF!B8,IF(OR(IBRF!K3="A",IBRF!K3="B"),IBRF!B8&amp;" "&amp;IBRF!K3,IBRF!B8&amp;"/"&amp;IBRF!B9))))</f>
        <v>Fabulous Sin City Rollergirls/SCRG All-Stars</v>
      </c>
      <c r="C1" s="1011"/>
      <c r="D1" s="1011"/>
      <c r="E1" s="1011"/>
      <c r="F1" s="1011"/>
      <c r="G1" s="1011"/>
      <c r="H1" s="1011"/>
      <c r="I1" s="1010" t="s">
        <v>27</v>
      </c>
      <c r="J1" s="1010"/>
      <c r="K1" s="1010"/>
      <c r="L1" s="1009" t="s">
        <v>566</v>
      </c>
      <c r="M1" s="1009"/>
      <c r="N1" s="1009"/>
      <c r="O1" s="1009"/>
      <c r="P1" s="1009"/>
      <c r="Q1" s="58" t="s">
        <v>106</v>
      </c>
      <c r="R1" s="1009" t="s">
        <v>584</v>
      </c>
      <c r="S1" s="1009"/>
      <c r="T1" s="1009"/>
      <c r="U1" s="1009"/>
      <c r="V1" s="1009"/>
      <c r="W1" s="457" t="str">
        <f>IF(IBRF!$K$3="","",CONCATENATE("BOUT ",IBRF!$K$3))</f>
        <v>BOUT 1</v>
      </c>
      <c r="X1" s="995" t="s">
        <v>399</v>
      </c>
      <c r="Y1" s="995"/>
      <c r="Z1" s="1005">
        <f>IF(ISBLANK(IBRF!B5),"",IBRF!B5)</f>
        <v>41055</v>
      </c>
      <c r="AA1" s="1005"/>
      <c r="AB1" s="1005"/>
      <c r="AC1" s="993" t="s">
        <v>172</v>
      </c>
      <c r="AD1" s="994"/>
      <c r="AE1" s="1018" t="s">
        <v>234</v>
      </c>
      <c r="AF1" s="1019"/>
      <c r="AG1" s="1019"/>
      <c r="AH1" s="1019"/>
      <c r="AI1" s="1019"/>
      <c r="AJ1" s="1019"/>
      <c r="AK1" s="1020"/>
      <c r="AL1" s="57" t="s">
        <v>14</v>
      </c>
      <c r="AM1" s="1011" t="str">
        <f>IF(IBRF!H9="","Away Team",IF(IBRF!B8=IBRF!H8,IBRF!H9,IF(IBRF!H8=IBRF!H9,IBRF!H9,IF(OR(IBRF!K3="A",IBRF!K3="B"),IBRF!H8&amp;" "&amp;IBRF!K3,IBRF!H8&amp;"/"&amp;IBRF!H9))))</f>
        <v>Central Coast Roller Derby/SK805</v>
      </c>
      <c r="AN1" s="1011"/>
      <c r="AO1" s="1011"/>
      <c r="AP1" s="1011"/>
      <c r="AQ1" s="1011"/>
      <c r="AR1" s="1011"/>
      <c r="AS1" s="1011"/>
      <c r="AT1" s="1010" t="s">
        <v>27</v>
      </c>
      <c r="AU1" s="1010"/>
      <c r="AV1" s="1010"/>
      <c r="AW1" s="1009" t="s">
        <v>564</v>
      </c>
      <c r="AX1" s="1009"/>
      <c r="AY1" s="1009"/>
      <c r="AZ1" s="1009"/>
      <c r="BA1" s="1009"/>
      <c r="BB1" s="58" t="s">
        <v>106</v>
      </c>
      <c r="BC1" s="1009" t="s">
        <v>544</v>
      </c>
      <c r="BD1" s="1009"/>
      <c r="BE1" s="1009"/>
      <c r="BF1" s="1009"/>
      <c r="BG1" s="1009"/>
      <c r="BH1" s="457" t="str">
        <f>IF(IBRF!$K$3="","",CONCATENATE("BOUT ",IBRF!$K$3))</f>
        <v>BOUT 1</v>
      </c>
      <c r="BI1" s="995" t="s">
        <v>399</v>
      </c>
      <c r="BJ1" s="995"/>
      <c r="BK1" s="1005">
        <f>Z1</f>
        <v>41055</v>
      </c>
      <c r="BL1" s="1005"/>
      <c r="BM1" s="1005"/>
      <c r="BN1" s="993" t="s">
        <v>172</v>
      </c>
      <c r="BO1" s="994"/>
      <c r="BP1" s="1018" t="s">
        <v>234</v>
      </c>
      <c r="BQ1" s="1019"/>
      <c r="BR1" s="1019"/>
      <c r="BS1" s="1019"/>
      <c r="BT1" s="1019"/>
      <c r="BU1" s="1019"/>
      <c r="BV1" s="1020"/>
    </row>
    <row r="2" spans="1:74" ht="30" customHeight="1" thickBot="1">
      <c r="A2" s="60" t="s">
        <v>20</v>
      </c>
      <c r="B2" s="587" t="s">
        <v>305</v>
      </c>
      <c r="C2" s="61" t="s">
        <v>79</v>
      </c>
      <c r="D2" s="62" t="s">
        <v>80</v>
      </c>
      <c r="E2" s="62" t="s">
        <v>81</v>
      </c>
      <c r="F2" s="62" t="s">
        <v>82</v>
      </c>
      <c r="G2" s="63" t="s">
        <v>17</v>
      </c>
      <c r="H2" s="64" t="s">
        <v>205</v>
      </c>
      <c r="I2" s="999" t="s">
        <v>18</v>
      </c>
      <c r="J2" s="999"/>
      <c r="K2" s="79" t="s">
        <v>206</v>
      </c>
      <c r="L2" s="999" t="s">
        <v>18</v>
      </c>
      <c r="M2" s="999"/>
      <c r="N2" s="79" t="s">
        <v>207</v>
      </c>
      <c r="O2" s="999" t="s">
        <v>18</v>
      </c>
      <c r="P2" s="999"/>
      <c r="Q2" s="79" t="s">
        <v>208</v>
      </c>
      <c r="R2" s="999" t="s">
        <v>18</v>
      </c>
      <c r="S2" s="999"/>
      <c r="T2" s="79" t="s">
        <v>209</v>
      </c>
      <c r="U2" s="999" t="s">
        <v>18</v>
      </c>
      <c r="V2" s="999"/>
      <c r="W2" s="79" t="s">
        <v>210</v>
      </c>
      <c r="X2" s="999" t="s">
        <v>18</v>
      </c>
      <c r="Y2" s="1006"/>
      <c r="Z2" s="79" t="s">
        <v>336</v>
      </c>
      <c r="AA2" s="999" t="s">
        <v>18</v>
      </c>
      <c r="AB2" s="999"/>
      <c r="AC2" s="65" t="s">
        <v>41</v>
      </c>
      <c r="AD2" s="294" t="s">
        <v>335</v>
      </c>
      <c r="AE2" s="67" t="s">
        <v>45</v>
      </c>
      <c r="AF2" s="67" t="s">
        <v>389</v>
      </c>
      <c r="AG2" s="68" t="s">
        <v>221</v>
      </c>
      <c r="AH2" s="68" t="s">
        <v>222</v>
      </c>
      <c r="AI2" s="68" t="s">
        <v>223</v>
      </c>
      <c r="AJ2" s="78" t="s">
        <v>224</v>
      </c>
      <c r="AK2" s="588" t="s">
        <v>390</v>
      </c>
      <c r="AL2" s="60" t="s">
        <v>20</v>
      </c>
      <c r="AM2" s="587" t="s">
        <v>305</v>
      </c>
      <c r="AN2" s="61" t="s">
        <v>79</v>
      </c>
      <c r="AO2" s="62" t="s">
        <v>80</v>
      </c>
      <c r="AP2" s="62" t="s">
        <v>81</v>
      </c>
      <c r="AQ2" s="62" t="s">
        <v>82</v>
      </c>
      <c r="AR2" s="63" t="s">
        <v>17</v>
      </c>
      <c r="AS2" s="64" t="s">
        <v>205</v>
      </c>
      <c r="AT2" s="999" t="s">
        <v>18</v>
      </c>
      <c r="AU2" s="999"/>
      <c r="AV2" s="79" t="s">
        <v>206</v>
      </c>
      <c r="AW2" s="999" t="s">
        <v>18</v>
      </c>
      <c r="AX2" s="999"/>
      <c r="AY2" s="79" t="s">
        <v>207</v>
      </c>
      <c r="AZ2" s="999" t="s">
        <v>18</v>
      </c>
      <c r="BA2" s="999"/>
      <c r="BB2" s="79" t="s">
        <v>208</v>
      </c>
      <c r="BC2" s="999" t="s">
        <v>18</v>
      </c>
      <c r="BD2" s="999"/>
      <c r="BE2" s="79" t="s">
        <v>209</v>
      </c>
      <c r="BF2" s="999" t="s">
        <v>18</v>
      </c>
      <c r="BG2" s="999"/>
      <c r="BH2" s="79" t="s">
        <v>210</v>
      </c>
      <c r="BI2" s="999" t="s">
        <v>18</v>
      </c>
      <c r="BJ2" s="1006"/>
      <c r="BK2" s="79" t="s">
        <v>336</v>
      </c>
      <c r="BL2" s="999" t="s">
        <v>18</v>
      </c>
      <c r="BM2" s="999"/>
      <c r="BN2" s="65" t="s">
        <v>41</v>
      </c>
      <c r="BO2" s="294" t="s">
        <v>335</v>
      </c>
      <c r="BP2" s="67" t="s">
        <v>45</v>
      </c>
      <c r="BQ2" s="67" t="s">
        <v>389</v>
      </c>
      <c r="BR2" s="68" t="s">
        <v>221</v>
      </c>
      <c r="BS2" s="68" t="s">
        <v>222</v>
      </c>
      <c r="BT2" s="68" t="s">
        <v>223</v>
      </c>
      <c r="BU2" s="78" t="s">
        <v>224</v>
      </c>
      <c r="BV2" s="601" t="s">
        <v>390</v>
      </c>
    </row>
    <row r="3" spans="1:74" ht="14.25" customHeight="1">
      <c r="A3" s="1037">
        <v>1</v>
      </c>
      <c r="B3" s="1014" t="s">
        <v>484</v>
      </c>
      <c r="C3" s="975"/>
      <c r="D3" s="1012" t="s">
        <v>37</v>
      </c>
      <c r="E3" s="1012" t="s">
        <v>37</v>
      </c>
      <c r="F3" s="1012"/>
      <c r="G3" s="1013"/>
      <c r="H3" s="1007">
        <v>4</v>
      </c>
      <c r="I3" s="594"/>
      <c r="J3" s="595"/>
      <c r="K3" s="1008"/>
      <c r="L3" s="594"/>
      <c r="M3" s="595"/>
      <c r="N3" s="1004"/>
      <c r="O3" s="594"/>
      <c r="P3" s="595"/>
      <c r="Q3" s="1004"/>
      <c r="R3" s="594"/>
      <c r="S3" s="595"/>
      <c r="T3" s="1004"/>
      <c r="U3" s="594"/>
      <c r="V3" s="595"/>
      <c r="W3" s="1004"/>
      <c r="X3" s="594"/>
      <c r="Y3" s="595"/>
      <c r="Z3" s="1004"/>
      <c r="AA3" s="594"/>
      <c r="AB3" s="595"/>
      <c r="AC3" s="997">
        <f>IF(ISBLANK(A3),"",IF(ISBLANK(G3),SUM(H3,K3,N3,Q3,T3,W3,Z3),0))</f>
        <v>4</v>
      </c>
      <c r="AD3" s="996">
        <f>IF(AC3="","",AC3)</f>
        <v>4</v>
      </c>
      <c r="AE3" s="961">
        <f>IF(G3="X",0,COUNT(H3,K3,N3,Q3,T3,W3,Z3))</f>
        <v>1</v>
      </c>
      <c r="AF3" s="969">
        <f>COUNTIF(I3:J4,"L")+COUNTIF(L3:M4,"L")+COUNTIF(O3:P4,"L")+COUNTIF(R3:S4,"L")+COUNTIF(U3:V4,"L")+COUNTIF(X3:Y4,"L")+COUNTIF(AA3:AB4,"L")</f>
        <v>0</v>
      </c>
      <c r="AG3" s="961">
        <f>COUNTIF(I3:$J4,"B")+COUNTIF(L3:M4,"B")+COUNTIF(O3:P4,"B")+COUNTIF(R3:S4,"B")+COUNTIF(U3:V4,"B")+COUNTIF(X3:Y4,"B")+COUNTIF(AA3:AB4,"B")</f>
        <v>0</v>
      </c>
      <c r="AH3" s="961">
        <f>COUNTIF(I3:J4,"J")+COUNTIF(L3:M4,"J")+COUNTIF(O3:P4,"J")+COUNTIF(R3:S4,"J")+COUNTIF(U3:V4,"J")+COUNTIF(X3:Y4,"J")+COUNTIF(AA3:AB4,"J")</f>
        <v>0</v>
      </c>
      <c r="AI3" s="961">
        <f>COUNTIF(I3:J4,"N")+COUNTIF(L3:M4,"N")+COUNTIF(O3:P4,"N")+COUNTIF(R3:S4,"N")+COUNTIF(U3:V4,"N")+COUNTIF(X3:Y4,"N")+COUNTIF(AA3:AB4,"N")</f>
        <v>0</v>
      </c>
      <c r="AJ3" s="973">
        <f>COUNTIF(I3:J4,"O")+COUNTIF(L3:M4,"O")+COUNTIF(O3:P4,"O")+COUNTIF(R3:S4,"O")+COUNTIF(U3:V4,"O")+COUNTIF(X3:Y4,"O")+COUNTIF(AA3:AB4,"O")</f>
        <v>0</v>
      </c>
      <c r="AK3" s="973">
        <f>COUNTIF(I3:J4,"GP")+COUNTIF(L3:M4,"GP")+COUNTIF(O3:P4,"GP")+COUNTIF(R3:S4,"GP")+COUNTIF(U3:V4,"GP")+COUNTIF(X3:Y4,"GP")+COUNTIF(AA3:AB4,"GP")</f>
        <v>0</v>
      </c>
      <c r="AL3" s="975">
        <v>1</v>
      </c>
      <c r="AM3" s="982" t="s">
        <v>520</v>
      </c>
      <c r="AN3" s="975"/>
      <c r="AO3" s="1012"/>
      <c r="AP3" s="1012"/>
      <c r="AQ3" s="1012"/>
      <c r="AR3" s="1013"/>
      <c r="AS3" s="1007">
        <v>0</v>
      </c>
      <c r="AT3" s="568"/>
      <c r="AU3" s="569"/>
      <c r="AV3" s="1008"/>
      <c r="AW3" s="568"/>
      <c r="AX3" s="569"/>
      <c r="AY3" s="1008"/>
      <c r="AZ3" s="594"/>
      <c r="BA3" s="595"/>
      <c r="BB3" s="1004"/>
      <c r="BC3" s="594"/>
      <c r="BD3" s="595"/>
      <c r="BE3" s="1004"/>
      <c r="BF3" s="594"/>
      <c r="BG3" s="595"/>
      <c r="BH3" s="1004"/>
      <c r="BI3" s="594"/>
      <c r="BJ3" s="595"/>
      <c r="BK3" s="1004"/>
      <c r="BL3" s="594"/>
      <c r="BM3" s="595"/>
      <c r="BN3" s="997">
        <f>IF(ISBLANK(AL3),"",IF(ISBLANK(AR3),SUM(AS3,AV3,AY3,BB3,BE3,BH3,BK3),0))</f>
        <v>0</v>
      </c>
      <c r="BO3" s="996">
        <f>IF(BN3="","",BN3)</f>
        <v>0</v>
      </c>
      <c r="BP3" s="961">
        <f>IF(AR3="X",0,COUNT(AS3,AV3,AY3,BB3,BE3,BH3,BK3))</f>
        <v>1</v>
      </c>
      <c r="BQ3" s="969">
        <f>COUNTIF(AT3:AU4,"L")+COUNTIF(AW3:AX4,"L")+COUNTIF(AZ3:BA4,"L")+COUNTIF(BC3:BD4,"L")+COUNTIF(BF3:BG4,"L")+COUNTIF(BI3:BJ4,"L")+COUNTIF(BL3:BM4,"L")</f>
        <v>0</v>
      </c>
      <c r="BR3" s="961">
        <f>COUNTIF(AT3:AU4,"B")+COUNTIF(AW3:AX4,"B")+COUNTIF(AZ3:BA4,"B")+COUNTIF(BC3:BD4,"B")+COUNTIF(BF3:BG4,"B")+COUNTIF(BI3:BJ4,"B")+COUNTIF(BL3:BM4,"B")</f>
        <v>0</v>
      </c>
      <c r="BS3" s="961">
        <f>COUNTIF(AT3:AU4,"J")+COUNTIF(AW3:AX4,"J")+COUNTIF(AZ3:BA4,"J")+COUNTIF(BC3:BD4,"J")+COUNTIF(BF3:BG4,"J")+COUNTIF(BI3:BJ4,"J")+COUNTIF(BL3:BM4,"J")</f>
        <v>0</v>
      </c>
      <c r="BT3" s="961">
        <f>COUNTIF(AT3:AU4,"N")+COUNTIF(AW3:AX4,"N")+COUNTIF(AZ3:BA4,"N")+COUNTIF(BC3:BD4,"N")+COUNTIF(BF3:BG4,"N")+COUNTIF(BI3:BJ4,"N")+COUNTIF(BL3:BM4,"N")</f>
        <v>0</v>
      </c>
      <c r="BU3" s="973">
        <f>COUNTIF(AT3:AU4,"O")+COUNTIF(AW3:AX4,"O")+COUNTIF(AZ3:BA4,"O")+COUNTIF(BC3:BD4,"O")+COUNTIF(BF3:BG4,"O")+COUNTIF(BI3:BJ4,"O")+COUNTIF(BL3:BM4,"O")</f>
        <v>0</v>
      </c>
      <c r="BV3" s="961">
        <f>COUNTIF(AT3:AU4,"GP")+COUNTIF(AW3:AX4,"GP")+COUNTIF(AZ3:BA4,"GP")+COUNTIF(BC3:BD4,"GP")+COUNTIF(BF3:BG4,"GP")+COUNTIF(BI3:BJ4,"GP")+COUNTIF(BL3:BM4,"GP")</f>
        <v>0</v>
      </c>
    </row>
    <row r="4" spans="1:74" ht="14.25" customHeight="1">
      <c r="A4" s="1022"/>
      <c r="B4" s="1015"/>
      <c r="C4" s="976"/>
      <c r="D4" s="987"/>
      <c r="E4" s="987"/>
      <c r="F4" s="987"/>
      <c r="G4" s="989"/>
      <c r="H4" s="981"/>
      <c r="I4" s="596"/>
      <c r="J4" s="597"/>
      <c r="K4" s="1001"/>
      <c r="L4" s="596"/>
      <c r="M4" s="597"/>
      <c r="N4" s="964"/>
      <c r="O4" s="596"/>
      <c r="P4" s="597"/>
      <c r="Q4" s="964"/>
      <c r="R4" s="596"/>
      <c r="S4" s="597"/>
      <c r="T4" s="964"/>
      <c r="U4" s="596"/>
      <c r="V4" s="597"/>
      <c r="W4" s="964"/>
      <c r="X4" s="596"/>
      <c r="Y4" s="597"/>
      <c r="Z4" s="964"/>
      <c r="AA4" s="596"/>
      <c r="AB4" s="597"/>
      <c r="AC4" s="998"/>
      <c r="AD4" s="968"/>
      <c r="AE4" s="962"/>
      <c r="AF4" s="970"/>
      <c r="AG4" s="962"/>
      <c r="AH4" s="962"/>
      <c r="AI4" s="962"/>
      <c r="AJ4" s="974"/>
      <c r="AK4" s="974"/>
      <c r="AL4" s="976"/>
      <c r="AM4" s="983"/>
      <c r="AN4" s="976"/>
      <c r="AO4" s="987"/>
      <c r="AP4" s="987"/>
      <c r="AQ4" s="987"/>
      <c r="AR4" s="989"/>
      <c r="AS4" s="981"/>
      <c r="AT4" s="570"/>
      <c r="AU4" s="571"/>
      <c r="AV4" s="1001"/>
      <c r="AW4" s="570"/>
      <c r="AX4" s="571"/>
      <c r="AY4" s="1001"/>
      <c r="AZ4" s="596"/>
      <c r="BA4" s="597"/>
      <c r="BB4" s="964"/>
      <c r="BC4" s="596"/>
      <c r="BD4" s="597"/>
      <c r="BE4" s="964"/>
      <c r="BF4" s="596"/>
      <c r="BG4" s="597"/>
      <c r="BH4" s="964"/>
      <c r="BI4" s="596"/>
      <c r="BJ4" s="597"/>
      <c r="BK4" s="964"/>
      <c r="BL4" s="596"/>
      <c r="BM4" s="597"/>
      <c r="BN4" s="998"/>
      <c r="BO4" s="968"/>
      <c r="BP4" s="962"/>
      <c r="BQ4" s="970"/>
      <c r="BR4" s="962"/>
      <c r="BS4" s="962"/>
      <c r="BT4" s="962"/>
      <c r="BU4" s="974"/>
      <c r="BV4" s="962"/>
    </row>
    <row r="5" spans="1:74" ht="14.25" customHeight="1">
      <c r="A5" s="1023">
        <v>2</v>
      </c>
      <c r="B5" s="1016" t="s">
        <v>488</v>
      </c>
      <c r="C5" s="977"/>
      <c r="D5" s="991" t="s">
        <v>37</v>
      </c>
      <c r="E5" s="991" t="s">
        <v>37</v>
      </c>
      <c r="F5" s="991"/>
      <c r="G5" s="1002"/>
      <c r="H5" s="979">
        <v>5</v>
      </c>
      <c r="I5" s="598"/>
      <c r="J5" s="597"/>
      <c r="K5" s="986">
        <v>5</v>
      </c>
      <c r="L5" s="598"/>
      <c r="M5" s="597"/>
      <c r="N5" s="967">
        <v>5</v>
      </c>
      <c r="O5" s="598"/>
      <c r="P5" s="597"/>
      <c r="Q5" s="967">
        <v>4</v>
      </c>
      <c r="R5" s="598"/>
      <c r="S5" s="597"/>
      <c r="T5" s="967"/>
      <c r="U5" s="598"/>
      <c r="V5" s="597"/>
      <c r="W5" s="967"/>
      <c r="X5" s="598"/>
      <c r="Y5" s="597"/>
      <c r="Z5" s="967"/>
      <c r="AA5" s="598"/>
      <c r="AB5" s="597"/>
      <c r="AC5" s="965">
        <f>IF(ISBLANK(A5),"",IF(ISBLANK(G5),SUM(H5,K5,N5,Q5,T5,W5,Z5),0))</f>
        <v>19</v>
      </c>
      <c r="AD5" s="968">
        <f>IF(AC5="","",AC5+AD3)</f>
        <v>23</v>
      </c>
      <c r="AE5" s="961">
        <f>IF(G5="X",0,COUNT(H5,K5,N5,Q5,T5,W5,Z5))</f>
        <v>4</v>
      </c>
      <c r="AF5" s="969">
        <f>COUNTIF(I5:J6,"L")+COUNTIF(L5:M6,"L")+COUNTIF(O5:P6,"L")+COUNTIF(R5:S6,"L")+COUNTIF(U5:V6,"L")+COUNTIF(X5:Y6,"L")+COUNTIF(AA5:AB6,"L")</f>
        <v>0</v>
      </c>
      <c r="AG5" s="961">
        <f>COUNTIF(I5:J6,"B")+COUNTIF(L5:M6,"B")+COUNTIF(O5:P6,"B")+COUNTIF(R5:S6,"B")+COUNTIF(U5:V6,"B")+COUNTIF(X5:Y6,"B")+COUNTIF(AA5:AB6,"B")</f>
        <v>0</v>
      </c>
      <c r="AH5" s="961">
        <f>COUNTIF(I5:J6,"J")+COUNTIF(L5:M6,"J")+COUNTIF(O5:P6,"J")+COUNTIF(R5:S6,"J")+COUNTIF(U5:V6,"J")+COUNTIF(X5:Y6,"J")+COUNTIF(AA5:AB6,"J")</f>
        <v>0</v>
      </c>
      <c r="AI5" s="961">
        <f>COUNTIF(I5:J6,"N")+COUNTIF(L5:M6,"N")+COUNTIF(O5:P6,"N")+COUNTIF(R5:S6,"N")+COUNTIF(U5:V6,"N")+COUNTIF(X5:Y6,"N")+COUNTIF(AA5:AB6,"N")</f>
        <v>0</v>
      </c>
      <c r="AJ5" s="961">
        <f>COUNTIF(I5:J6,"O")+COUNTIF(L5:M6,"O")+COUNTIF(O5:P6,"O")+COUNTIF(R5:S6,"O")+COUNTIF(U5:V6,"O")+COUNTIF(X5:Y6,"O")+COUNTIF(AA5:AB6,"O")</f>
        <v>0</v>
      </c>
      <c r="AK5" s="973">
        <f>COUNTIF(I5:J6,"GP")+COUNTIF(L5:M6,"GP")+COUNTIF(O5:P6,"GP")+COUNTIF(R5:S6,"GP")+COUNTIF(U5:V6,"GP")+COUNTIF(X5:Y6,"GP")+COUNTIF(AA5:AB6,"GP")</f>
        <v>0</v>
      </c>
      <c r="AL5" s="977">
        <v>2</v>
      </c>
      <c r="AM5" s="984" t="s">
        <v>526</v>
      </c>
      <c r="AN5" s="977"/>
      <c r="AO5" s="991"/>
      <c r="AP5" s="991"/>
      <c r="AQ5" s="991"/>
      <c r="AR5" s="1002"/>
      <c r="AS5" s="979">
        <v>0</v>
      </c>
      <c r="AT5" s="572"/>
      <c r="AU5" s="571"/>
      <c r="AV5" s="986"/>
      <c r="AW5" s="572"/>
      <c r="AX5" s="571"/>
      <c r="AY5" s="986"/>
      <c r="AZ5" s="598"/>
      <c r="BA5" s="597"/>
      <c r="BB5" s="967"/>
      <c r="BC5" s="598"/>
      <c r="BD5" s="597"/>
      <c r="BE5" s="967"/>
      <c r="BF5" s="598"/>
      <c r="BG5" s="597"/>
      <c r="BH5" s="967"/>
      <c r="BI5" s="598"/>
      <c r="BJ5" s="597"/>
      <c r="BK5" s="967"/>
      <c r="BL5" s="598"/>
      <c r="BM5" s="597"/>
      <c r="BN5" s="965">
        <f>IF(ISBLANK(AL5),"",IF(ISBLANK(AR5),SUM(AS5,AV5,AY5,BB5,BE5,BH5,BK5),0))</f>
        <v>0</v>
      </c>
      <c r="BO5" s="968">
        <f>IF(BN5="","",BN5+BO3)</f>
        <v>0</v>
      </c>
      <c r="BP5" s="961">
        <f>IF(AR5="X",0,COUNT(AS5,AV5,AY5,BB5,BE5,BH5,BK5))</f>
        <v>1</v>
      </c>
      <c r="BQ5" s="969">
        <f>COUNTIF(AT5:AU6,"L")+COUNTIF(AW5:AX6,"L")+COUNTIF(AZ5:BA6,"L")+COUNTIF(BC5:BD6,"L")+COUNTIF(BF5:BG6,"L")+COUNTIF(BI5:BJ6,"L")+COUNTIF(BL5:BM6,"L")</f>
        <v>0</v>
      </c>
      <c r="BR5" s="961">
        <f>COUNTIF(AT5:AU6,"B")+COUNTIF(AW5:AX6,"B")+COUNTIF(AZ5:BA6,"B")+COUNTIF(BC5:BD6,"B")+COUNTIF(BF5:BG6,"B")+COUNTIF(BI5:BJ6,"B")+COUNTIF(BL5:BM6,"B")</f>
        <v>0</v>
      </c>
      <c r="BS5" s="961">
        <f>COUNTIF(AT5:AU6,"J")+COUNTIF(AW5:AX6,"J")+COUNTIF(AZ5:BA6,"J")+COUNTIF(BC5:BD6,"J")+COUNTIF(BF5:BG6,"J")+COUNTIF(BI5:BJ6,"J")+COUNTIF(BL5:BM6,"J")</f>
        <v>0</v>
      </c>
      <c r="BT5" s="961">
        <f>COUNTIF(AT5:AU6,"N")+COUNTIF(AW5:AX6,"N")+COUNTIF(AZ5:BA6,"N")+COUNTIF(BC5:BD6,"N")+COUNTIF(BF5:BG6,"N")+COUNTIF(BI5:BJ6,"N")+COUNTIF(BL5:BM6,"N")</f>
        <v>0</v>
      </c>
      <c r="BU5" s="973">
        <f>COUNTIF(AT5:AU6,"O")+COUNTIF(AW5:AX6,"O")+COUNTIF(AZ5:BA6,"O")+COUNTIF(BC5:BD6,"O")+COUNTIF(BF5:BG6,"O")+COUNTIF(BI5:BJ6,"O")+COUNTIF(BL5:BM6,"O")</f>
        <v>0</v>
      </c>
      <c r="BV5" s="961">
        <f>COUNTIF(AT5:AU6,"GP")+COUNTIF(AW5:AX6,"GP")+COUNTIF(AZ5:BA6,"GP")+COUNTIF(BC5:BD6,"GP")+COUNTIF(BF5:BG6,"GP")+COUNTIF(BI5:BJ6,"GP")+COUNTIF(BL5:BM6,"GP")</f>
        <v>0</v>
      </c>
    </row>
    <row r="6" spans="1:74" ht="14.25" customHeight="1">
      <c r="A6" s="1024"/>
      <c r="B6" s="1017"/>
      <c r="C6" s="978"/>
      <c r="D6" s="992"/>
      <c r="E6" s="992"/>
      <c r="F6" s="992"/>
      <c r="G6" s="1003"/>
      <c r="H6" s="976"/>
      <c r="I6" s="598"/>
      <c r="J6" s="597"/>
      <c r="K6" s="987"/>
      <c r="L6" s="598"/>
      <c r="M6" s="597"/>
      <c r="N6" s="967"/>
      <c r="O6" s="598"/>
      <c r="P6" s="597"/>
      <c r="Q6" s="967"/>
      <c r="R6" s="598"/>
      <c r="S6" s="597"/>
      <c r="T6" s="967"/>
      <c r="U6" s="598"/>
      <c r="V6" s="597"/>
      <c r="W6" s="967"/>
      <c r="X6" s="598"/>
      <c r="Y6" s="597"/>
      <c r="Z6" s="967"/>
      <c r="AA6" s="598"/>
      <c r="AB6" s="597"/>
      <c r="AC6" s="966"/>
      <c r="AD6" s="968"/>
      <c r="AE6" s="962"/>
      <c r="AF6" s="970"/>
      <c r="AG6" s="962"/>
      <c r="AH6" s="962"/>
      <c r="AI6" s="962"/>
      <c r="AJ6" s="962"/>
      <c r="AK6" s="974"/>
      <c r="AL6" s="978"/>
      <c r="AM6" s="985"/>
      <c r="AN6" s="978"/>
      <c r="AO6" s="992"/>
      <c r="AP6" s="992"/>
      <c r="AQ6" s="992"/>
      <c r="AR6" s="1003"/>
      <c r="AS6" s="976"/>
      <c r="AT6" s="572"/>
      <c r="AU6" s="571"/>
      <c r="AV6" s="987"/>
      <c r="AW6" s="572"/>
      <c r="AX6" s="571"/>
      <c r="AY6" s="987"/>
      <c r="AZ6" s="598"/>
      <c r="BA6" s="597"/>
      <c r="BB6" s="967"/>
      <c r="BC6" s="598"/>
      <c r="BD6" s="597"/>
      <c r="BE6" s="967"/>
      <c r="BF6" s="598"/>
      <c r="BG6" s="597"/>
      <c r="BH6" s="967"/>
      <c r="BI6" s="598"/>
      <c r="BJ6" s="597"/>
      <c r="BK6" s="967"/>
      <c r="BL6" s="598"/>
      <c r="BM6" s="597"/>
      <c r="BN6" s="966"/>
      <c r="BO6" s="968"/>
      <c r="BP6" s="962"/>
      <c r="BQ6" s="970"/>
      <c r="BR6" s="962"/>
      <c r="BS6" s="962"/>
      <c r="BT6" s="962"/>
      <c r="BU6" s="974"/>
      <c r="BV6" s="962"/>
    </row>
    <row r="7" spans="1:74" ht="14.25" customHeight="1">
      <c r="A7" s="1021">
        <v>3</v>
      </c>
      <c r="B7" s="1025" t="s">
        <v>494</v>
      </c>
      <c r="C7" s="979"/>
      <c r="D7" s="986" t="s">
        <v>37</v>
      </c>
      <c r="E7" s="986" t="s">
        <v>37</v>
      </c>
      <c r="F7" s="986"/>
      <c r="G7" s="988"/>
      <c r="H7" s="980">
        <v>5</v>
      </c>
      <c r="I7" s="596"/>
      <c r="J7" s="597"/>
      <c r="K7" s="1000">
        <v>5</v>
      </c>
      <c r="L7" s="596"/>
      <c r="M7" s="597"/>
      <c r="N7" s="963">
        <v>5</v>
      </c>
      <c r="O7" s="596"/>
      <c r="P7" s="597"/>
      <c r="Q7" s="963">
        <v>5</v>
      </c>
      <c r="R7" s="596"/>
      <c r="S7" s="597"/>
      <c r="T7" s="963">
        <v>1</v>
      </c>
      <c r="U7" s="596"/>
      <c r="V7" s="597"/>
      <c r="W7" s="963"/>
      <c r="X7" s="596"/>
      <c r="Y7" s="597"/>
      <c r="Z7" s="963"/>
      <c r="AA7" s="596"/>
      <c r="AB7" s="597"/>
      <c r="AC7" s="971">
        <f>IF(ISBLANK(A7),"",IF(ISBLANK(G7),SUM(H7,K7,N7,Q7,T7,W7,Z7),0))</f>
        <v>21</v>
      </c>
      <c r="AD7" s="968">
        <f>IF(AC7="","",AC7+AD5)</f>
        <v>44</v>
      </c>
      <c r="AE7" s="961">
        <f>IF(G7="X",0,COUNT(H7,K7,N7,Q7,T7,W7,Z7))</f>
        <v>5</v>
      </c>
      <c r="AF7" s="969">
        <f>COUNTIF(I7:J8,"L")+COUNTIF(L7:M8,"L")+COUNTIF(O7:P8,"L")+COUNTIF(R7:S8,"L")+COUNTIF(U7:V8,"L")+COUNTIF(X7:Y8,"L")+COUNTIF(AA7:AB8,"L")</f>
        <v>0</v>
      </c>
      <c r="AG7" s="961">
        <f>COUNTIF(I7:J8,"B")+COUNTIF(L7:M8,"B")+COUNTIF(O7:P8,"B")+COUNTIF(R7:S8,"B")+COUNTIF(U7:V8,"B")+COUNTIF(X7:Y8,"B")+COUNTIF(AA7:AB8,"B")</f>
        <v>0</v>
      </c>
      <c r="AH7" s="961">
        <f>COUNTIF(I7:J8,"J")+COUNTIF(L7:M8,"J")+COUNTIF(O7:P8,"J")+COUNTIF(R7:S8,"J")+COUNTIF(U7:V8,"J")+COUNTIF(X7:Y8,"J")+COUNTIF(AA7:AB8,"J")</f>
        <v>0</v>
      </c>
      <c r="AI7" s="961">
        <f>COUNTIF(I7:J8,"N")+COUNTIF(L7:M8,"N")+COUNTIF(O7:P8,"N")+COUNTIF(R7:S8,"N")+COUNTIF(U7:V8,"N")+COUNTIF(X7:Y8,"N")+COUNTIF(AA7:AB8,"N")</f>
        <v>0</v>
      </c>
      <c r="AJ7" s="961">
        <f>COUNTIF(I7:J8,"O")+COUNTIF(L7:M8,"O")+COUNTIF(O7:P8,"O")+COUNTIF(R7:S8,"O")+COUNTIF(U7:V8,"O")+COUNTIF(X7:Y8,"O")+COUNTIF(AA7:AB8,"O")</f>
        <v>0</v>
      </c>
      <c r="AK7" s="973">
        <f>COUNTIF(I7:J8,"GP")+COUNTIF(L7:M8,"GP")+COUNTIF(O7:P8,"GP")+COUNTIF(R7:S8,"GP")+COUNTIF(U7:V8,"GP")+COUNTIF(X7:Y8,"GP")+COUNTIF(AA7:AB8,"GP")</f>
        <v>0</v>
      </c>
      <c r="AL7" s="979">
        <v>3</v>
      </c>
      <c r="AM7" s="990" t="s">
        <v>506</v>
      </c>
      <c r="AN7" s="979"/>
      <c r="AO7" s="986"/>
      <c r="AP7" s="986"/>
      <c r="AQ7" s="986"/>
      <c r="AR7" s="988"/>
      <c r="AS7" s="980">
        <v>0</v>
      </c>
      <c r="AT7" s="570"/>
      <c r="AU7" s="571"/>
      <c r="AV7" s="1000"/>
      <c r="AW7" s="570"/>
      <c r="AX7" s="571"/>
      <c r="AY7" s="1000"/>
      <c r="AZ7" s="596"/>
      <c r="BA7" s="597"/>
      <c r="BB7" s="963"/>
      <c r="BC7" s="596"/>
      <c r="BD7" s="597"/>
      <c r="BE7" s="963"/>
      <c r="BF7" s="596"/>
      <c r="BG7" s="597"/>
      <c r="BH7" s="963"/>
      <c r="BI7" s="596"/>
      <c r="BJ7" s="597"/>
      <c r="BK7" s="963"/>
      <c r="BL7" s="596"/>
      <c r="BM7" s="597"/>
      <c r="BN7" s="971">
        <f>IF(ISBLANK(AL7),"",IF(ISBLANK(AR7),SUM(AS7,AV7,AY7,BB7,BE7,BH7,BK7),0))</f>
        <v>0</v>
      </c>
      <c r="BO7" s="968">
        <f>IF(BN7="","",BN7+BO5)</f>
        <v>0</v>
      </c>
      <c r="BP7" s="961">
        <f>IF(AR7="X",0,COUNT(AS7,AV7,AY7,BB7,BE7,BH7,BK7))</f>
        <v>1</v>
      </c>
      <c r="BQ7" s="969">
        <f>COUNTIF(AT7:AU8,"L")+COUNTIF(AW7:AX8,"L")+COUNTIF(AZ7:BA8,"L")+COUNTIF(BC7:BD8,"L")+COUNTIF(BF7:BG8,"L")+COUNTIF(BI7:BJ8,"L")+COUNTIF(BL7:BM8,"L")</f>
        <v>0</v>
      </c>
      <c r="BR7" s="961">
        <f>COUNTIF(AT7:AU8,"B")+COUNTIF(AW7:AX8,"B")+COUNTIF(AZ7:BA8,"B")+COUNTIF(BC7:BD8,"B")+COUNTIF(BF7:BG8,"B")+COUNTIF(BI7:BJ8,"B")+COUNTIF(BL7:BM8,"B")</f>
        <v>0</v>
      </c>
      <c r="BS7" s="961">
        <f>COUNTIF(AT7:AU8,"J")+COUNTIF(AW7:AX8,"J")+COUNTIF(AZ7:BA8,"J")+COUNTIF(BC7:BD8,"J")+COUNTIF(BF7:BG8,"J")+COUNTIF(BI7:BJ8,"J")+COUNTIF(BL7:BM8,"J")</f>
        <v>0</v>
      </c>
      <c r="BT7" s="961">
        <f>COUNTIF(AT7:AU8,"N")+COUNTIF(AW7:AX8,"N")+COUNTIF(AZ7:BA8,"N")+COUNTIF(BC7:BD8,"N")+COUNTIF(BF7:BG8,"N")+COUNTIF(BI7:BJ8,"N")+COUNTIF(BL7:BM8,"N")</f>
        <v>0</v>
      </c>
      <c r="BU7" s="973">
        <f>COUNTIF(AT7:AU8,"O")+COUNTIF(AW7:AX8,"O")+COUNTIF(AZ7:BA8,"O")+COUNTIF(BC7:BD8,"O")+COUNTIF(BF7:BG8,"O")+COUNTIF(BI7:BJ8,"O")+COUNTIF(BL7:BM8,"O")</f>
        <v>0</v>
      </c>
      <c r="BV7" s="961">
        <f>COUNTIF(AT7:AU8,"GP")+COUNTIF(AW7:AX8,"GP")+COUNTIF(AZ7:BA8,"GP")+COUNTIF(BC7:BD8,"GP")+COUNTIF(BF7:BG8,"GP")+COUNTIF(BI7:BJ8,"GP")+COUNTIF(BL7:BM8,"GP")</f>
        <v>0</v>
      </c>
    </row>
    <row r="8" spans="1:74" ht="14.25" customHeight="1">
      <c r="A8" s="1022"/>
      <c r="B8" s="1015"/>
      <c r="C8" s="976"/>
      <c r="D8" s="987"/>
      <c r="E8" s="987"/>
      <c r="F8" s="987"/>
      <c r="G8" s="989"/>
      <c r="H8" s="981"/>
      <c r="I8" s="596"/>
      <c r="J8" s="597"/>
      <c r="K8" s="1001"/>
      <c r="L8" s="596"/>
      <c r="M8" s="597"/>
      <c r="N8" s="964"/>
      <c r="O8" s="596"/>
      <c r="P8" s="597"/>
      <c r="Q8" s="964"/>
      <c r="R8" s="596"/>
      <c r="S8" s="597"/>
      <c r="T8" s="964"/>
      <c r="U8" s="596"/>
      <c r="V8" s="597"/>
      <c r="W8" s="964"/>
      <c r="X8" s="596"/>
      <c r="Y8" s="597"/>
      <c r="Z8" s="964"/>
      <c r="AA8" s="596"/>
      <c r="AB8" s="597"/>
      <c r="AC8" s="972"/>
      <c r="AD8" s="968"/>
      <c r="AE8" s="962"/>
      <c r="AF8" s="970"/>
      <c r="AG8" s="962"/>
      <c r="AH8" s="962"/>
      <c r="AI8" s="962"/>
      <c r="AJ8" s="962"/>
      <c r="AK8" s="974"/>
      <c r="AL8" s="976"/>
      <c r="AM8" s="983"/>
      <c r="AN8" s="976"/>
      <c r="AO8" s="987"/>
      <c r="AP8" s="987"/>
      <c r="AQ8" s="987"/>
      <c r="AR8" s="989"/>
      <c r="AS8" s="981"/>
      <c r="AT8" s="570"/>
      <c r="AU8" s="571"/>
      <c r="AV8" s="1001"/>
      <c r="AW8" s="570"/>
      <c r="AX8" s="571"/>
      <c r="AY8" s="1001"/>
      <c r="AZ8" s="596"/>
      <c r="BA8" s="597"/>
      <c r="BB8" s="964"/>
      <c r="BC8" s="596"/>
      <c r="BD8" s="597"/>
      <c r="BE8" s="964"/>
      <c r="BF8" s="596"/>
      <c r="BG8" s="597"/>
      <c r="BH8" s="964"/>
      <c r="BI8" s="596"/>
      <c r="BJ8" s="597"/>
      <c r="BK8" s="964"/>
      <c r="BL8" s="596"/>
      <c r="BM8" s="597"/>
      <c r="BN8" s="972"/>
      <c r="BO8" s="968"/>
      <c r="BP8" s="962"/>
      <c r="BQ8" s="970"/>
      <c r="BR8" s="962"/>
      <c r="BS8" s="962"/>
      <c r="BT8" s="962"/>
      <c r="BU8" s="974"/>
      <c r="BV8" s="962"/>
    </row>
    <row r="9" spans="1:74" ht="14.25" customHeight="1">
      <c r="A9" s="1023">
        <v>4</v>
      </c>
      <c r="B9" s="1016" t="s">
        <v>484</v>
      </c>
      <c r="C9" s="977"/>
      <c r="D9" s="991"/>
      <c r="E9" s="991"/>
      <c r="F9" s="991"/>
      <c r="G9" s="1002"/>
      <c r="H9" s="979">
        <v>4</v>
      </c>
      <c r="I9" s="598"/>
      <c r="J9" s="597"/>
      <c r="K9" s="986"/>
      <c r="L9" s="598"/>
      <c r="M9" s="597"/>
      <c r="N9" s="967"/>
      <c r="O9" s="598"/>
      <c r="P9" s="597"/>
      <c r="Q9" s="967"/>
      <c r="R9" s="598"/>
      <c r="S9" s="597"/>
      <c r="T9" s="967"/>
      <c r="U9" s="598"/>
      <c r="V9" s="597"/>
      <c r="W9" s="967"/>
      <c r="X9" s="598"/>
      <c r="Y9" s="597"/>
      <c r="Z9" s="967"/>
      <c r="AA9" s="598"/>
      <c r="AB9" s="597"/>
      <c r="AC9" s="965">
        <f>IF(ISBLANK(A9),"",IF(ISBLANK(G9),SUM(H9,K9,N9,Q9,T9,W9,Z9),0))</f>
        <v>4</v>
      </c>
      <c r="AD9" s="968">
        <f>IF(AC9="","",AC9+AD7)</f>
        <v>48</v>
      </c>
      <c r="AE9" s="961">
        <f>IF(G9="X",0,COUNT(H9,K9,N9,Q9,T9,W9,Z9))</f>
        <v>1</v>
      </c>
      <c r="AF9" s="969">
        <f>COUNTIF(I9:J10,"L")+COUNTIF(L9:M10,"L")+COUNTIF(O9:P10,"L")+COUNTIF(R9:S10,"L")+COUNTIF(U9:V10,"L")+COUNTIF(X9:Y10,"L")+COUNTIF(AA9:AB10,"L")</f>
        <v>0</v>
      </c>
      <c r="AG9" s="961">
        <f>COUNTIF(I9:J10,"B")+COUNTIF(L9:M10,"B")+COUNTIF(O9:P10,"B")+COUNTIF(R9:S10,"B")+COUNTIF(U9:V10,"B")+COUNTIF(X9:Y10,"B")+COUNTIF(AA9:AB10,"B")</f>
        <v>0</v>
      </c>
      <c r="AH9" s="961">
        <f>COUNTIF(I9:J10,"J")+COUNTIF(L9:M10,"J")+COUNTIF(O9:P10,"J")+COUNTIF(R9:S10,"J")+COUNTIF(U9:V10,"J")+COUNTIF(X9:Y10,"J")+COUNTIF(AA9:AB10,"J")</f>
        <v>0</v>
      </c>
      <c r="AI9" s="961">
        <f>COUNTIF(I9:J10,"N")+COUNTIF(L9:M10,"N")+COUNTIF(O9:P10,"N")+COUNTIF(R9:S10,"N")+COUNTIF(U9:V10,"N")+COUNTIF(X9:Y10,"N")+COUNTIF(AA9:AB10,"N")</f>
        <v>0</v>
      </c>
      <c r="AJ9" s="961">
        <f>COUNTIF(I9:J10,"O")+COUNTIF(L9:M10,"O")+COUNTIF(O9:P10,"O")+COUNTIF(R9:S10,"O")+COUNTIF(U9:V10,"O")+COUNTIF(X9:Y10,"O")+COUNTIF(AA9:AB10,"O")</f>
        <v>0</v>
      </c>
      <c r="AK9" s="973">
        <f>COUNTIF(I9:J10,"GP")+COUNTIF(L9:M10,"GP")+COUNTIF(O9:P10,"GP")+COUNTIF(R9:S10,"GP")+COUNTIF(U9:V10,"GP")+COUNTIF(X9:Y10,"GP")+COUNTIF(AA9:AB10,"GP")</f>
        <v>0</v>
      </c>
      <c r="AL9" s="977">
        <v>4</v>
      </c>
      <c r="AM9" s="984" t="s">
        <v>506</v>
      </c>
      <c r="AN9" s="977"/>
      <c r="AO9" s="991" t="s">
        <v>37</v>
      </c>
      <c r="AP9" s="991" t="s">
        <v>37</v>
      </c>
      <c r="AQ9" s="991"/>
      <c r="AR9" s="1002"/>
      <c r="AS9" s="979">
        <v>3</v>
      </c>
      <c r="AT9" s="572"/>
      <c r="AU9" s="571"/>
      <c r="AV9" s="986"/>
      <c r="AW9" s="572"/>
      <c r="AX9" s="571"/>
      <c r="AY9" s="986"/>
      <c r="AZ9" s="598"/>
      <c r="BA9" s="597"/>
      <c r="BB9" s="967"/>
      <c r="BC9" s="598"/>
      <c r="BD9" s="597"/>
      <c r="BE9" s="967"/>
      <c r="BF9" s="598"/>
      <c r="BG9" s="597"/>
      <c r="BH9" s="967"/>
      <c r="BI9" s="598"/>
      <c r="BJ9" s="597"/>
      <c r="BK9" s="967"/>
      <c r="BL9" s="598"/>
      <c r="BM9" s="597"/>
      <c r="BN9" s="965">
        <f>IF(ISBLANK(AL9),"",IF(ISBLANK(AR9),SUM(AS9,AV9,AY9,BB9,BE9,BH9,BK9),0))</f>
        <v>3</v>
      </c>
      <c r="BO9" s="968">
        <f>IF(BN9="","",BN9+BO7)</f>
        <v>3</v>
      </c>
      <c r="BP9" s="961">
        <f>IF(AR9="X",0,COUNT(AS9,AV9,AY9,BB9,BE9,BH9,BK9))</f>
        <v>1</v>
      </c>
      <c r="BQ9" s="969">
        <f>COUNTIF(AT9:AU10,"L")+COUNTIF(AW9:AX10,"L")+COUNTIF(AZ9:BA10,"L")+COUNTIF(BC9:BD10,"L")+COUNTIF(BF9:BG10,"L")+COUNTIF(BI9:BJ10,"L")+COUNTIF(BL9:BM10,"L")</f>
        <v>0</v>
      </c>
      <c r="BR9" s="961">
        <f>COUNTIF(AT9:AU10,"B")+COUNTIF(AW9:AX10,"B")+COUNTIF(AZ9:BA10,"B")+COUNTIF(BC9:BD10,"B")+COUNTIF(BF9:BG10,"B")+COUNTIF(BI9:BJ10,"B")+COUNTIF(BL9:BM10,"B")</f>
        <v>0</v>
      </c>
      <c r="BS9" s="961">
        <f>COUNTIF(AT9:AU10,"J")+COUNTIF(AW9:AX10,"J")+COUNTIF(AZ9:BA10,"J")+COUNTIF(BC9:BD10,"J")+COUNTIF(BF9:BG10,"J")+COUNTIF(BI9:BJ10,"J")+COUNTIF(BL9:BM10,"J")</f>
        <v>0</v>
      </c>
      <c r="BT9" s="961">
        <f>COUNTIF(AT9:AU10,"N")+COUNTIF(AW9:AX10,"N")+COUNTIF(AZ9:BA10,"N")+COUNTIF(BC9:BD10,"N")+COUNTIF(BF9:BG10,"N")+COUNTIF(BI9:BJ10,"N")+COUNTIF(BL9:BM10,"N")</f>
        <v>0</v>
      </c>
      <c r="BU9" s="973">
        <f>COUNTIF(AT9:AU10,"O")+COUNTIF(AW9:AX10,"O")+COUNTIF(AZ9:BA10,"O")+COUNTIF(BC9:BD10,"O")+COUNTIF(BF9:BG10,"O")+COUNTIF(BI9:BJ10,"O")+COUNTIF(BL9:BM10,"O")</f>
        <v>0</v>
      </c>
      <c r="BV9" s="961">
        <f>COUNTIF(AT9:AU10,"GP")+COUNTIF(AW9:AX10,"GP")+COUNTIF(AZ9:BA10,"GP")+COUNTIF(BC9:BD10,"GP")+COUNTIF(BF9:BG10,"GP")+COUNTIF(BI9:BJ10,"GP")+COUNTIF(BL9:BM10,"GP")</f>
        <v>0</v>
      </c>
    </row>
    <row r="10" spans="1:74" ht="14.25" customHeight="1">
      <c r="A10" s="1024"/>
      <c r="B10" s="1017"/>
      <c r="C10" s="978"/>
      <c r="D10" s="992"/>
      <c r="E10" s="992"/>
      <c r="F10" s="992"/>
      <c r="G10" s="1003"/>
      <c r="H10" s="976"/>
      <c r="I10" s="598"/>
      <c r="J10" s="597"/>
      <c r="K10" s="987"/>
      <c r="L10" s="598"/>
      <c r="M10" s="597"/>
      <c r="N10" s="967"/>
      <c r="O10" s="598"/>
      <c r="P10" s="597"/>
      <c r="Q10" s="967"/>
      <c r="R10" s="598"/>
      <c r="S10" s="597"/>
      <c r="T10" s="967"/>
      <c r="U10" s="598"/>
      <c r="V10" s="597"/>
      <c r="W10" s="967"/>
      <c r="X10" s="598"/>
      <c r="Y10" s="597"/>
      <c r="Z10" s="967"/>
      <c r="AA10" s="598"/>
      <c r="AB10" s="597"/>
      <c r="AC10" s="966"/>
      <c r="AD10" s="968"/>
      <c r="AE10" s="962"/>
      <c r="AF10" s="970"/>
      <c r="AG10" s="962"/>
      <c r="AH10" s="962"/>
      <c r="AI10" s="962"/>
      <c r="AJ10" s="962"/>
      <c r="AK10" s="974"/>
      <c r="AL10" s="978"/>
      <c r="AM10" s="985"/>
      <c r="AN10" s="978"/>
      <c r="AO10" s="992"/>
      <c r="AP10" s="992"/>
      <c r="AQ10" s="992"/>
      <c r="AR10" s="1003"/>
      <c r="AS10" s="976"/>
      <c r="AT10" s="572"/>
      <c r="AU10" s="571"/>
      <c r="AV10" s="987"/>
      <c r="AW10" s="572"/>
      <c r="AX10" s="571"/>
      <c r="AY10" s="987"/>
      <c r="AZ10" s="598"/>
      <c r="BA10" s="597"/>
      <c r="BB10" s="967"/>
      <c r="BC10" s="598"/>
      <c r="BD10" s="597"/>
      <c r="BE10" s="967"/>
      <c r="BF10" s="598"/>
      <c r="BG10" s="597"/>
      <c r="BH10" s="967"/>
      <c r="BI10" s="598"/>
      <c r="BJ10" s="597"/>
      <c r="BK10" s="967"/>
      <c r="BL10" s="598"/>
      <c r="BM10" s="597"/>
      <c r="BN10" s="966"/>
      <c r="BO10" s="968"/>
      <c r="BP10" s="962"/>
      <c r="BQ10" s="970"/>
      <c r="BR10" s="962"/>
      <c r="BS10" s="962"/>
      <c r="BT10" s="962"/>
      <c r="BU10" s="974"/>
      <c r="BV10" s="962"/>
    </row>
    <row r="11" spans="1:74" ht="14.25" customHeight="1">
      <c r="A11" s="1021">
        <v>5</v>
      </c>
      <c r="B11" s="1025" t="s">
        <v>488</v>
      </c>
      <c r="C11" s="979"/>
      <c r="D11" s="986" t="s">
        <v>37</v>
      </c>
      <c r="E11" s="986" t="s">
        <v>37</v>
      </c>
      <c r="F11" s="986"/>
      <c r="G11" s="988"/>
      <c r="H11" s="980">
        <v>0</v>
      </c>
      <c r="I11" s="596"/>
      <c r="J11" s="597"/>
      <c r="K11" s="1000"/>
      <c r="L11" s="596"/>
      <c r="M11" s="597"/>
      <c r="N11" s="963"/>
      <c r="O11" s="596"/>
      <c r="P11" s="597"/>
      <c r="Q11" s="963"/>
      <c r="R11" s="596"/>
      <c r="S11" s="597"/>
      <c r="T11" s="963"/>
      <c r="U11" s="596"/>
      <c r="V11" s="597"/>
      <c r="W11" s="963"/>
      <c r="X11" s="596"/>
      <c r="Y11" s="597"/>
      <c r="Z11" s="963"/>
      <c r="AA11" s="596"/>
      <c r="AB11" s="597"/>
      <c r="AC11" s="971">
        <f>IF(ISBLANK(A11),"",IF(ISBLANK(G11),SUM(H11,K11,N11,Q11,T11,W11,Z11),0))</f>
        <v>0</v>
      </c>
      <c r="AD11" s="968">
        <f>IF(AC11="","",AC11+AD9)</f>
        <v>48</v>
      </c>
      <c r="AE11" s="961">
        <f>IF(G11="X",0,COUNT(H11,K11,N11,Q11,T11,W11,Z11))</f>
        <v>1</v>
      </c>
      <c r="AF11" s="969">
        <f>COUNTIF(I11:J12,"L")+COUNTIF(L11:M12,"L")+COUNTIF(O11:P12,"L")+COUNTIF(R11:S12,"L")+COUNTIF(U11:V12,"L")+COUNTIF(X11:Y12,"L")+COUNTIF(AA11:AB12,"L")</f>
        <v>0</v>
      </c>
      <c r="AG11" s="961">
        <f>COUNTIF(I11:J12,"B")+COUNTIF(L11:M12,"B")+COUNTIF(O11:P12,"B")+COUNTIF(R11:S12,"B")+COUNTIF(U11:V12,"B")+COUNTIF(X11:Y12,"B")+COUNTIF(AA11:AB12,"B")</f>
        <v>0</v>
      </c>
      <c r="AH11" s="961">
        <f>COUNTIF(I11:J12,"J")+COUNTIF(L11:M12,"J")+COUNTIF(O11:P12,"J")+COUNTIF(R11:S12,"J")+COUNTIF(U11:V12,"J")+COUNTIF(X11:Y12,"J")+COUNTIF(AA11:AB12,"J")</f>
        <v>0</v>
      </c>
      <c r="AI11" s="961">
        <f>COUNTIF(I11:J12,"N")+COUNTIF(L11:M12,"N")+COUNTIF(O11:P12,"N")+COUNTIF(R11:S12,"N")+COUNTIF(U11:V12,"N")+COUNTIF(X11:Y12,"N")+COUNTIF(AA11:AB12,"N")</f>
        <v>0</v>
      </c>
      <c r="AJ11" s="961">
        <f>COUNTIF(I11:J12,"O")+COUNTIF(L11:M12,"O")+COUNTIF(O11:P12,"O")+COUNTIF(R11:S12,"O")+COUNTIF(U11:V12,"O")+COUNTIF(X11:Y12,"O")+COUNTIF(AA11:AB12,"O")</f>
        <v>0</v>
      </c>
      <c r="AK11" s="973">
        <f>COUNTIF(I11:J12,"GP")+COUNTIF(L11:M12,"GP")+COUNTIF(O11:P12,"GP")+COUNTIF(R11:S12,"GP")+COUNTIF(U11:V12,"GP")+COUNTIF(X11:Y12,"GP")+COUNTIF(AA11:AB12,"GP")</f>
        <v>0</v>
      </c>
      <c r="AL11" s="979">
        <v>5</v>
      </c>
      <c r="AM11" s="990" t="s">
        <v>520</v>
      </c>
      <c r="AN11" s="979"/>
      <c r="AO11" s="986"/>
      <c r="AP11" s="986"/>
      <c r="AQ11" s="986"/>
      <c r="AR11" s="988"/>
      <c r="AS11" s="980">
        <v>0</v>
      </c>
      <c r="AT11" s="570"/>
      <c r="AU11" s="571"/>
      <c r="AV11" s="1000"/>
      <c r="AW11" s="570"/>
      <c r="AX11" s="571"/>
      <c r="AY11" s="1000"/>
      <c r="AZ11" s="596"/>
      <c r="BA11" s="597"/>
      <c r="BB11" s="963"/>
      <c r="BC11" s="596"/>
      <c r="BD11" s="597"/>
      <c r="BE11" s="963"/>
      <c r="BF11" s="596"/>
      <c r="BG11" s="597"/>
      <c r="BH11" s="963"/>
      <c r="BI11" s="596"/>
      <c r="BJ11" s="597"/>
      <c r="BK11" s="963"/>
      <c r="BL11" s="596"/>
      <c r="BM11" s="597"/>
      <c r="BN11" s="971">
        <f>IF(ISBLANK(AL11),"",IF(ISBLANK(AR11),SUM(AS11,AV11,AY11,BB11,BE11,BH11,BK11),0))</f>
        <v>0</v>
      </c>
      <c r="BO11" s="968">
        <f>IF(BN11="","",BN11+BO9)</f>
        <v>3</v>
      </c>
      <c r="BP11" s="961">
        <f>IF(AR11="X",0,COUNT(AS11,AV11,AY11,BB11,BE11,BH11,BK11))</f>
        <v>1</v>
      </c>
      <c r="BQ11" s="969">
        <f>COUNTIF(AT11:AU12,"L")+COUNTIF(AW11:AX12,"L")+COUNTIF(AZ11:BA12,"L")+COUNTIF(BC11:BD12,"L")+COUNTIF(BF11:BG12,"L")+COUNTIF(BI11:BJ12,"L")+COUNTIF(BL11:BM12,"L")</f>
        <v>0</v>
      </c>
      <c r="BR11" s="961">
        <f>COUNTIF(AT11:AU12,"B")+COUNTIF(AW11:AX12,"B")+COUNTIF(AZ11:BA12,"B")+COUNTIF(BC11:BD12,"B")+COUNTIF(BF11:BG12,"B")+COUNTIF(BI11:BJ12,"B")+COUNTIF(BL11:BM12,"B")</f>
        <v>0</v>
      </c>
      <c r="BS11" s="961">
        <f>COUNTIF(AT11:AU12,"J")+COUNTIF(AW11:AX12,"J")+COUNTIF(AZ11:BA12,"J")+COUNTIF(BC11:BD12,"J")+COUNTIF(BF11:BG12,"J")+COUNTIF(BI11:BJ12,"J")+COUNTIF(BL11:BM12,"J")</f>
        <v>0</v>
      </c>
      <c r="BT11" s="961">
        <f>COUNTIF(AT11:AU12,"N")+COUNTIF(AW11:AX12,"N")+COUNTIF(AZ11:BA12,"N")+COUNTIF(BC11:BD12,"N")+COUNTIF(BF11:BG12,"N")+COUNTIF(BI11:BJ12,"N")+COUNTIF(BL11:BM12,"N")</f>
        <v>0</v>
      </c>
      <c r="BU11" s="973">
        <f>COUNTIF(AT11:AU12,"O")+COUNTIF(AW11:AX12,"O")+COUNTIF(AZ11:BA12,"O")+COUNTIF(BC11:BD12,"O")+COUNTIF(BF11:BG12,"O")+COUNTIF(BI11:BJ12,"O")+COUNTIF(BL11:BM12,"O")</f>
        <v>0</v>
      </c>
      <c r="BV11" s="961">
        <f>COUNTIF(AT11:AU12,"GP")+COUNTIF(AW11:AX12,"GP")+COUNTIF(AZ11:BA12,"GP")+COUNTIF(BC11:BD12,"GP")+COUNTIF(BF11:BG12,"GP")+COUNTIF(BI11:BJ12,"GP")+COUNTIF(BL11:BM12,"GP")</f>
        <v>0</v>
      </c>
    </row>
    <row r="12" spans="1:74" ht="14.25" customHeight="1">
      <c r="A12" s="1022"/>
      <c r="B12" s="1015"/>
      <c r="C12" s="976"/>
      <c r="D12" s="987"/>
      <c r="E12" s="987"/>
      <c r="F12" s="987"/>
      <c r="G12" s="989"/>
      <c r="H12" s="981"/>
      <c r="I12" s="596"/>
      <c r="J12" s="597"/>
      <c r="K12" s="1001"/>
      <c r="L12" s="596"/>
      <c r="M12" s="597"/>
      <c r="N12" s="964"/>
      <c r="O12" s="596"/>
      <c r="P12" s="597"/>
      <c r="Q12" s="964"/>
      <c r="R12" s="596"/>
      <c r="S12" s="597"/>
      <c r="T12" s="964"/>
      <c r="U12" s="596"/>
      <c r="V12" s="597"/>
      <c r="W12" s="964"/>
      <c r="X12" s="596"/>
      <c r="Y12" s="597"/>
      <c r="Z12" s="964"/>
      <c r="AA12" s="596"/>
      <c r="AB12" s="597"/>
      <c r="AC12" s="972"/>
      <c r="AD12" s="968"/>
      <c r="AE12" s="962"/>
      <c r="AF12" s="970"/>
      <c r="AG12" s="962"/>
      <c r="AH12" s="962"/>
      <c r="AI12" s="962"/>
      <c r="AJ12" s="962"/>
      <c r="AK12" s="974"/>
      <c r="AL12" s="976"/>
      <c r="AM12" s="983"/>
      <c r="AN12" s="976"/>
      <c r="AO12" s="987"/>
      <c r="AP12" s="987"/>
      <c r="AQ12" s="987"/>
      <c r="AR12" s="989"/>
      <c r="AS12" s="981"/>
      <c r="AT12" s="570"/>
      <c r="AU12" s="571"/>
      <c r="AV12" s="1001"/>
      <c r="AW12" s="570"/>
      <c r="AX12" s="571"/>
      <c r="AY12" s="1001"/>
      <c r="AZ12" s="596"/>
      <c r="BA12" s="597"/>
      <c r="BB12" s="964"/>
      <c r="BC12" s="596"/>
      <c r="BD12" s="597"/>
      <c r="BE12" s="964"/>
      <c r="BF12" s="596"/>
      <c r="BG12" s="597"/>
      <c r="BH12" s="964"/>
      <c r="BI12" s="596"/>
      <c r="BJ12" s="597"/>
      <c r="BK12" s="964"/>
      <c r="BL12" s="596"/>
      <c r="BM12" s="597"/>
      <c r="BN12" s="972"/>
      <c r="BO12" s="968"/>
      <c r="BP12" s="962"/>
      <c r="BQ12" s="970"/>
      <c r="BR12" s="962"/>
      <c r="BS12" s="962"/>
      <c r="BT12" s="962"/>
      <c r="BU12" s="974"/>
      <c r="BV12" s="962"/>
    </row>
    <row r="13" spans="1:74" ht="14.25" customHeight="1">
      <c r="A13" s="1023">
        <v>6</v>
      </c>
      <c r="B13" s="1016" t="s">
        <v>494</v>
      </c>
      <c r="C13" s="977"/>
      <c r="D13" s="991"/>
      <c r="E13" s="991"/>
      <c r="F13" s="991"/>
      <c r="G13" s="1002" t="s">
        <v>37</v>
      </c>
      <c r="H13" s="979"/>
      <c r="I13" s="598"/>
      <c r="J13" s="597"/>
      <c r="K13" s="986"/>
      <c r="L13" s="598"/>
      <c r="M13" s="597"/>
      <c r="N13" s="967"/>
      <c r="O13" s="598"/>
      <c r="P13" s="597"/>
      <c r="Q13" s="967"/>
      <c r="R13" s="598"/>
      <c r="S13" s="597"/>
      <c r="T13" s="967"/>
      <c r="U13" s="598"/>
      <c r="V13" s="597"/>
      <c r="W13" s="967"/>
      <c r="X13" s="598"/>
      <c r="Y13" s="597"/>
      <c r="Z13" s="967"/>
      <c r="AA13" s="598"/>
      <c r="AB13" s="597"/>
      <c r="AC13" s="965">
        <f>IF(ISBLANK(A13),"",IF(ISBLANK(G13),SUM(H13,K13,N13,Q13,T13,W13,Z13),0))</f>
        <v>0</v>
      </c>
      <c r="AD13" s="968">
        <f>IF(AC13="","",AC13+AD11)</f>
        <v>48</v>
      </c>
      <c r="AE13" s="961">
        <f>IF(G13="X",0,COUNT(H13,K13,N13,Q13,T13,W13,Z13))</f>
        <v>0</v>
      </c>
      <c r="AF13" s="969">
        <f>COUNTIF(I13:J14,"L")+COUNTIF(L13:M14,"L")+COUNTIF(O13:P14,"L")+COUNTIF(R13:S14,"L")+COUNTIF(U13:V14,"L")+COUNTIF(X13:Y14,"L")+COUNTIF(AA13:AB14,"L")</f>
        <v>0</v>
      </c>
      <c r="AG13" s="961">
        <f>COUNTIF(I13:J14,"B")+COUNTIF(L13:M14,"B")+COUNTIF(O13:P14,"B")+COUNTIF(R13:S14,"B")+COUNTIF(U13:V14,"B")+COUNTIF(X13:Y14,"B")+COUNTIF(AA13:AB14,"B")</f>
        <v>0</v>
      </c>
      <c r="AH13" s="961">
        <f>COUNTIF(I13:J14,"J")+COUNTIF(L13:M14,"J")+COUNTIF(O13:P14,"J")+COUNTIF(R13:S14,"J")+COUNTIF(U13:V14,"J")+COUNTIF(X13:Y14,"J")+COUNTIF(AA13:AB14,"J")</f>
        <v>0</v>
      </c>
      <c r="AI13" s="961">
        <f>COUNTIF(I13:J14,"N")+COUNTIF(L13:M14,"N")+COUNTIF(O13:P14,"N")+COUNTIF(R13:S14,"N")+COUNTIF(U13:V14,"N")+COUNTIF(X13:Y14,"N")+COUNTIF(AA13:AB14,"N")</f>
        <v>0</v>
      </c>
      <c r="AJ13" s="961">
        <f>COUNTIF(I13:J14,"O")+COUNTIF(L13:M14,"O")+COUNTIF(O13:P14,"O")+COUNTIF(R13:S14,"O")+COUNTIF(U13:V14,"O")+COUNTIF(X13:Y14,"O")+COUNTIF(AA13:AB14,"O")</f>
        <v>0</v>
      </c>
      <c r="AK13" s="973">
        <f>COUNTIF(I13:J14,"GP")+COUNTIF(L13:M14,"GP")+COUNTIF(O13:P14,"GP")+COUNTIF(R13:S14,"GP")+COUNTIF(U13:V14,"GP")+COUNTIF(X13:Y14,"GP")+COUNTIF(AA13:AB14,"GP")</f>
        <v>0</v>
      </c>
      <c r="AL13" s="977">
        <v>6</v>
      </c>
      <c r="AM13" s="984" t="s">
        <v>512</v>
      </c>
      <c r="AN13" s="977"/>
      <c r="AO13" s="991" t="s">
        <v>37</v>
      </c>
      <c r="AP13" s="991"/>
      <c r="AQ13" s="991"/>
      <c r="AR13" s="1002"/>
      <c r="AS13" s="979">
        <v>5</v>
      </c>
      <c r="AT13" s="572"/>
      <c r="AU13" s="571"/>
      <c r="AV13" s="986">
        <v>2</v>
      </c>
      <c r="AW13" s="572"/>
      <c r="AX13" s="571"/>
      <c r="AY13" s="986"/>
      <c r="AZ13" s="598"/>
      <c r="BA13" s="597"/>
      <c r="BB13" s="967"/>
      <c r="BC13" s="598"/>
      <c r="BD13" s="597"/>
      <c r="BE13" s="967"/>
      <c r="BF13" s="598"/>
      <c r="BG13" s="597"/>
      <c r="BH13" s="967"/>
      <c r="BI13" s="598"/>
      <c r="BJ13" s="597"/>
      <c r="BK13" s="967"/>
      <c r="BL13" s="598"/>
      <c r="BM13" s="597"/>
      <c r="BN13" s="965">
        <f>IF(ISBLANK(AL13),"",IF(ISBLANK(AR13),SUM(AS13,AV13,AY13,BB13,BE13,BH13,BK13),0))</f>
        <v>7</v>
      </c>
      <c r="BO13" s="968">
        <f>IF(BN13="","",BN13+BO11)</f>
        <v>10</v>
      </c>
      <c r="BP13" s="961">
        <f>IF(AR13="X",0,COUNT(AS13,AV13,AY13,BB13,BE13,BH13,BK13))</f>
        <v>2</v>
      </c>
      <c r="BQ13" s="969">
        <f>COUNTIF(AT13:AU14,"L")+COUNTIF(AW13:AX14,"L")+COUNTIF(AZ13:BA14,"L")+COUNTIF(BC13:BD14,"L")+COUNTIF(BF13:BG14,"L")+COUNTIF(BI13:BJ14,"L")+COUNTIF(BL13:BM14,"L")</f>
        <v>0</v>
      </c>
      <c r="BR13" s="961">
        <f>COUNTIF(AT13:AU14,"B")+COUNTIF(AW13:AX14,"B")+COUNTIF(AZ13:BA14,"B")+COUNTIF(BC13:BD14,"B")+COUNTIF(BF13:BG14,"B")+COUNTIF(BI13:BJ14,"B")+COUNTIF(BL13:BM14,"B")</f>
        <v>0</v>
      </c>
      <c r="BS13" s="961">
        <f>COUNTIF(AT13:AU14,"J")+COUNTIF(AW13:AX14,"J")+COUNTIF(AZ13:BA14,"J")+COUNTIF(BC13:BD14,"J")+COUNTIF(BF13:BG14,"J")+COUNTIF(BI13:BJ14,"J")+COUNTIF(BL13:BM14,"J")</f>
        <v>0</v>
      </c>
      <c r="BT13" s="961">
        <f>COUNTIF(AT13:AU14,"N")+COUNTIF(AW13:AX14,"N")+COUNTIF(AZ13:BA14,"N")+COUNTIF(BC13:BD14,"N")+COUNTIF(BF13:BG14,"N")+COUNTIF(BI13:BJ14,"N")+COUNTIF(BL13:BM14,"N")</f>
        <v>0</v>
      </c>
      <c r="BU13" s="973">
        <f>COUNTIF(AT13:AU14,"O")+COUNTIF(AW13:AX14,"O")+COUNTIF(AZ13:BA14,"O")+COUNTIF(BC13:BD14,"O")+COUNTIF(BF13:BG14,"O")+COUNTIF(BI13:BJ14,"O")+COUNTIF(BL13:BM14,"O")</f>
        <v>0</v>
      </c>
      <c r="BV13" s="961">
        <f>COUNTIF(AT13:AU14,"GP")+COUNTIF(AW13:AX14,"GP")+COUNTIF(AZ13:BA14,"GP")+COUNTIF(BC13:BD14,"GP")+COUNTIF(BF13:BG14,"GP")+COUNTIF(BI13:BJ14,"GP")+COUNTIF(BL13:BM14,"GP")</f>
        <v>0</v>
      </c>
    </row>
    <row r="14" spans="1:74" ht="14.25" customHeight="1">
      <c r="A14" s="1024"/>
      <c r="B14" s="1017"/>
      <c r="C14" s="978"/>
      <c r="D14" s="992"/>
      <c r="E14" s="992"/>
      <c r="F14" s="992"/>
      <c r="G14" s="1003"/>
      <c r="H14" s="976"/>
      <c r="I14" s="598"/>
      <c r="J14" s="597"/>
      <c r="K14" s="987"/>
      <c r="L14" s="598"/>
      <c r="M14" s="597"/>
      <c r="N14" s="967"/>
      <c r="O14" s="598"/>
      <c r="P14" s="597"/>
      <c r="Q14" s="967"/>
      <c r="R14" s="598"/>
      <c r="S14" s="597"/>
      <c r="T14" s="967"/>
      <c r="U14" s="598"/>
      <c r="V14" s="597"/>
      <c r="W14" s="967"/>
      <c r="X14" s="598"/>
      <c r="Y14" s="597"/>
      <c r="Z14" s="967"/>
      <c r="AA14" s="598"/>
      <c r="AB14" s="597"/>
      <c r="AC14" s="966"/>
      <c r="AD14" s="968"/>
      <c r="AE14" s="962"/>
      <c r="AF14" s="970"/>
      <c r="AG14" s="962"/>
      <c r="AH14" s="962"/>
      <c r="AI14" s="962"/>
      <c r="AJ14" s="962"/>
      <c r="AK14" s="974"/>
      <c r="AL14" s="978"/>
      <c r="AM14" s="985"/>
      <c r="AN14" s="978"/>
      <c r="AO14" s="992"/>
      <c r="AP14" s="992"/>
      <c r="AQ14" s="992"/>
      <c r="AR14" s="1003"/>
      <c r="AS14" s="976"/>
      <c r="AT14" s="572"/>
      <c r="AU14" s="571"/>
      <c r="AV14" s="987"/>
      <c r="AW14" s="572"/>
      <c r="AX14" s="571"/>
      <c r="AY14" s="987"/>
      <c r="AZ14" s="598"/>
      <c r="BA14" s="597"/>
      <c r="BB14" s="967"/>
      <c r="BC14" s="598"/>
      <c r="BD14" s="597"/>
      <c r="BE14" s="967"/>
      <c r="BF14" s="598"/>
      <c r="BG14" s="597"/>
      <c r="BH14" s="967"/>
      <c r="BI14" s="598"/>
      <c r="BJ14" s="597"/>
      <c r="BK14" s="967"/>
      <c r="BL14" s="598"/>
      <c r="BM14" s="597"/>
      <c r="BN14" s="966"/>
      <c r="BO14" s="968"/>
      <c r="BP14" s="962"/>
      <c r="BQ14" s="970"/>
      <c r="BR14" s="962"/>
      <c r="BS14" s="962"/>
      <c r="BT14" s="962"/>
      <c r="BU14" s="974"/>
      <c r="BV14" s="962"/>
    </row>
    <row r="15" spans="1:74" ht="14.25" customHeight="1">
      <c r="A15" s="1021">
        <v>7</v>
      </c>
      <c r="B15" s="1025" t="s">
        <v>494</v>
      </c>
      <c r="C15" s="979"/>
      <c r="D15" s="986"/>
      <c r="E15" s="986"/>
      <c r="F15" s="986"/>
      <c r="G15" s="988"/>
      <c r="H15" s="980">
        <v>5</v>
      </c>
      <c r="I15" s="596"/>
      <c r="J15" s="597"/>
      <c r="K15" s="1000">
        <v>5</v>
      </c>
      <c r="L15" s="596"/>
      <c r="M15" s="597"/>
      <c r="N15" s="963"/>
      <c r="O15" s="596"/>
      <c r="P15" s="597"/>
      <c r="Q15" s="963"/>
      <c r="R15" s="596"/>
      <c r="S15" s="597"/>
      <c r="T15" s="963"/>
      <c r="U15" s="596"/>
      <c r="V15" s="597"/>
      <c r="W15" s="963"/>
      <c r="X15" s="596"/>
      <c r="Y15" s="597"/>
      <c r="Z15" s="963"/>
      <c r="AA15" s="596"/>
      <c r="AB15" s="597"/>
      <c r="AC15" s="971">
        <f>IF(ISBLANK(A15),"",IF(ISBLANK(G15),SUM(H15,K15,N15,Q15,T15,W15,Z15),0))</f>
        <v>10</v>
      </c>
      <c r="AD15" s="968">
        <f>IF(AC15="","",AC15+AD13)</f>
        <v>58</v>
      </c>
      <c r="AE15" s="961">
        <f>IF(G15="X",0,COUNT(H15,K15,N15,Q15,T15,W15,Z15))</f>
        <v>2</v>
      </c>
      <c r="AF15" s="969">
        <f>COUNTIF(I15:J16,"L")+COUNTIF(L15:M16,"L")+COUNTIF(O15:P16,"L")+COUNTIF(R15:S16,"L")+COUNTIF(U15:V16,"L")+COUNTIF(X15:Y16,"L")+COUNTIF(AA15:AB16,"L")</f>
        <v>0</v>
      </c>
      <c r="AG15" s="961">
        <f>COUNTIF(I15:J16,"B")+COUNTIF(L15:M16,"B")+COUNTIF(O15:P16,"B")+COUNTIF(R15:S16,"B")+COUNTIF(U15:V16,"B")+COUNTIF(X15:Y16,"B")+COUNTIF(AA15:AB16,"B")</f>
        <v>0</v>
      </c>
      <c r="AH15" s="961">
        <f>COUNTIF(I15:J16,"J")+COUNTIF(L15:M16,"J")+COUNTIF(O15:P16,"J")+COUNTIF(R15:S16,"J")+COUNTIF(U15:V16,"J")+COUNTIF(X15:Y16,"J")+COUNTIF(AA15:AB16,"J")</f>
        <v>0</v>
      </c>
      <c r="AI15" s="961">
        <f>COUNTIF(I15:J16,"N")+COUNTIF(L15:M16,"N")+COUNTIF(O15:P16,"N")+COUNTIF(R15:S16,"N")+COUNTIF(U15:V16,"N")+COUNTIF(X15:Y16,"N")+COUNTIF(AA15:AB16,"N")</f>
        <v>0</v>
      </c>
      <c r="AJ15" s="961">
        <f>COUNTIF(I15:J16,"O")+COUNTIF(L15:M16,"O")+COUNTIF(O15:P16,"O")+COUNTIF(R15:S16,"O")+COUNTIF(U15:V16,"O")+COUNTIF(X15:Y16,"O")+COUNTIF(AA15:AB16,"O")</f>
        <v>0</v>
      </c>
      <c r="AK15" s="973">
        <f>COUNTIF(I15:J16,"GP")+COUNTIF(L15:M16,"GP")+COUNTIF(O15:P16,"GP")+COUNTIF(R15:S16,"GP")+COUNTIF(U15:V16,"GP")+COUNTIF(X15:Y16,"GP")+COUNTIF(AA15:AB16,"GP")</f>
        <v>0</v>
      </c>
      <c r="AL15" s="979">
        <v>7</v>
      </c>
      <c r="AM15" s="990" t="s">
        <v>502</v>
      </c>
      <c r="AN15" s="979" t="s">
        <v>37</v>
      </c>
      <c r="AO15" s="986" t="s">
        <v>37</v>
      </c>
      <c r="AP15" s="986"/>
      <c r="AQ15" s="986"/>
      <c r="AR15" s="988"/>
      <c r="AS15" s="980">
        <v>4</v>
      </c>
      <c r="AT15" s="570"/>
      <c r="AU15" s="571"/>
      <c r="AV15" s="1000"/>
      <c r="AW15" s="570"/>
      <c r="AX15" s="571"/>
      <c r="AY15" s="1000"/>
      <c r="AZ15" s="596"/>
      <c r="BA15" s="597"/>
      <c r="BB15" s="963"/>
      <c r="BC15" s="596"/>
      <c r="BD15" s="597"/>
      <c r="BE15" s="963"/>
      <c r="BF15" s="596"/>
      <c r="BG15" s="597"/>
      <c r="BH15" s="963"/>
      <c r="BI15" s="596"/>
      <c r="BJ15" s="597"/>
      <c r="BK15" s="963"/>
      <c r="BL15" s="596"/>
      <c r="BM15" s="597"/>
      <c r="BN15" s="971">
        <f>IF(ISBLANK(AL15),"",IF(ISBLANK(AR15),SUM(AS15,AV15,AY15,BB15,BE15,BH15,BK15),0))</f>
        <v>4</v>
      </c>
      <c r="BO15" s="968">
        <f>IF(BN15="","",BN15+BO13)</f>
        <v>14</v>
      </c>
      <c r="BP15" s="961">
        <f>IF(AR15="X",0,COUNT(AS15,AV15,AY15,BB15,BE15,BH15,BK15))</f>
        <v>1</v>
      </c>
      <c r="BQ15" s="969">
        <f>COUNTIF(AT15:AU16,"L")+COUNTIF(AW15:AX16,"L")+COUNTIF(AZ15:BA16,"L")+COUNTIF(BC15:BD16,"L")+COUNTIF(BF15:BG16,"L")+COUNTIF(BI15:BJ16,"L")+COUNTIF(BL15:BM16,"L")</f>
        <v>0</v>
      </c>
      <c r="BR15" s="961">
        <f>COUNTIF(AT15:AU16,"B")+COUNTIF(AW15:AX16,"B")+COUNTIF(AZ15:BA16,"B")+COUNTIF(BC15:BD16,"B")+COUNTIF(BF15:BG16,"B")+COUNTIF(BI15:BJ16,"B")+COUNTIF(BL15:BM16,"B")</f>
        <v>0</v>
      </c>
      <c r="BS15" s="961">
        <f>COUNTIF(AT15:AU16,"J")+COUNTIF(AW15:AX16,"J")+COUNTIF(AZ15:BA16,"J")+COUNTIF(BC15:BD16,"J")+COUNTIF(BF15:BG16,"J")+COUNTIF(BI15:BJ16,"J")+COUNTIF(BL15:BM16,"J")</f>
        <v>0</v>
      </c>
      <c r="BT15" s="961">
        <f>COUNTIF(AT15:AU16,"N")+COUNTIF(AW15:AX16,"N")+COUNTIF(AZ15:BA16,"N")+COUNTIF(BC15:BD16,"N")+COUNTIF(BF15:BG16,"N")+COUNTIF(BI15:BJ16,"N")+COUNTIF(BL15:BM16,"N")</f>
        <v>0</v>
      </c>
      <c r="BU15" s="973">
        <f>COUNTIF(AT15:AU16,"O")+COUNTIF(AW15:AX16,"O")+COUNTIF(AZ15:BA16,"O")+COUNTIF(BC15:BD16,"O")+COUNTIF(BF15:BG16,"O")+COUNTIF(BI15:BJ16,"O")+COUNTIF(BL15:BM16,"O")</f>
        <v>0</v>
      </c>
      <c r="BV15" s="961">
        <f>COUNTIF(AT15:AU16,"GP")+COUNTIF(AW15:AX16,"GP")+COUNTIF(AZ15:BA16,"GP")+COUNTIF(BC15:BD16,"GP")+COUNTIF(BF15:BG16,"GP")+COUNTIF(BI15:BJ16,"GP")+COUNTIF(BL15:BM16,"GP")</f>
        <v>0</v>
      </c>
    </row>
    <row r="16" spans="1:74" ht="14.25" customHeight="1">
      <c r="A16" s="1022"/>
      <c r="B16" s="1015"/>
      <c r="C16" s="976"/>
      <c r="D16" s="987"/>
      <c r="E16" s="987"/>
      <c r="F16" s="987"/>
      <c r="G16" s="989"/>
      <c r="H16" s="981"/>
      <c r="I16" s="596"/>
      <c r="J16" s="597"/>
      <c r="K16" s="1001"/>
      <c r="L16" s="596"/>
      <c r="M16" s="597"/>
      <c r="N16" s="964"/>
      <c r="O16" s="596"/>
      <c r="P16" s="597"/>
      <c r="Q16" s="964"/>
      <c r="R16" s="596"/>
      <c r="S16" s="597"/>
      <c r="T16" s="964"/>
      <c r="U16" s="596"/>
      <c r="V16" s="597"/>
      <c r="W16" s="964"/>
      <c r="X16" s="596"/>
      <c r="Y16" s="597"/>
      <c r="Z16" s="964"/>
      <c r="AA16" s="596"/>
      <c r="AB16" s="597"/>
      <c r="AC16" s="972"/>
      <c r="AD16" s="968"/>
      <c r="AE16" s="962"/>
      <c r="AF16" s="970"/>
      <c r="AG16" s="962"/>
      <c r="AH16" s="962"/>
      <c r="AI16" s="962"/>
      <c r="AJ16" s="962"/>
      <c r="AK16" s="974"/>
      <c r="AL16" s="976"/>
      <c r="AM16" s="983"/>
      <c r="AN16" s="976"/>
      <c r="AO16" s="987"/>
      <c r="AP16" s="987"/>
      <c r="AQ16" s="987"/>
      <c r="AR16" s="989"/>
      <c r="AS16" s="981"/>
      <c r="AT16" s="570"/>
      <c r="AU16" s="571"/>
      <c r="AV16" s="1001"/>
      <c r="AW16" s="570"/>
      <c r="AX16" s="571"/>
      <c r="AY16" s="1001"/>
      <c r="AZ16" s="596"/>
      <c r="BA16" s="597"/>
      <c r="BB16" s="964"/>
      <c r="BC16" s="596"/>
      <c r="BD16" s="597"/>
      <c r="BE16" s="964"/>
      <c r="BF16" s="596"/>
      <c r="BG16" s="597"/>
      <c r="BH16" s="964"/>
      <c r="BI16" s="596"/>
      <c r="BJ16" s="597"/>
      <c r="BK16" s="964"/>
      <c r="BL16" s="596"/>
      <c r="BM16" s="597"/>
      <c r="BN16" s="972"/>
      <c r="BO16" s="968"/>
      <c r="BP16" s="962"/>
      <c r="BQ16" s="970"/>
      <c r="BR16" s="962"/>
      <c r="BS16" s="962"/>
      <c r="BT16" s="962"/>
      <c r="BU16" s="974"/>
      <c r="BV16" s="962"/>
    </row>
    <row r="17" spans="1:74" ht="14.25" customHeight="1">
      <c r="A17" s="1023">
        <v>8</v>
      </c>
      <c r="B17" s="1016" t="s">
        <v>488</v>
      </c>
      <c r="C17" s="977"/>
      <c r="D17" s="991" t="s">
        <v>37</v>
      </c>
      <c r="E17" s="991" t="s">
        <v>37</v>
      </c>
      <c r="F17" s="991"/>
      <c r="G17" s="1002"/>
      <c r="H17" s="979">
        <v>4</v>
      </c>
      <c r="I17" s="598"/>
      <c r="J17" s="597"/>
      <c r="K17" s="986"/>
      <c r="L17" s="598"/>
      <c r="M17" s="597"/>
      <c r="N17" s="967"/>
      <c r="O17" s="598"/>
      <c r="P17" s="597"/>
      <c r="Q17" s="967"/>
      <c r="R17" s="598"/>
      <c r="S17" s="597"/>
      <c r="T17" s="967"/>
      <c r="U17" s="598"/>
      <c r="V17" s="597"/>
      <c r="W17" s="967"/>
      <c r="X17" s="598"/>
      <c r="Y17" s="597"/>
      <c r="Z17" s="967"/>
      <c r="AA17" s="598"/>
      <c r="AB17" s="597"/>
      <c r="AC17" s="965">
        <f>IF(ISBLANK(A17),"",IF(ISBLANK(G17),SUM(H17,K17,N17,Q17,T17,W17,Z17),0))</f>
        <v>4</v>
      </c>
      <c r="AD17" s="968">
        <f>IF(AC17="","",AC17+AD15)</f>
        <v>62</v>
      </c>
      <c r="AE17" s="961">
        <f>IF(G17="X",0,COUNT(H17,K17,N17,Q17,T17,W17,Z17))</f>
        <v>1</v>
      </c>
      <c r="AF17" s="969">
        <f>COUNTIF(I17:J18,"L")+COUNTIF(L17:M18,"L")+COUNTIF(O17:P18,"L")+COUNTIF(R17:S18,"L")+COUNTIF(U17:V18,"L")+COUNTIF(X17:Y18,"L")+COUNTIF(AA17:AB18,"L")</f>
        <v>0</v>
      </c>
      <c r="AG17" s="961">
        <f>COUNTIF(I17:J18,"B")+COUNTIF(L17:M18,"B")+COUNTIF(O17:P18,"B")+COUNTIF(R17:S18,"B")+COUNTIF(U17:V18,"B")+COUNTIF(X17:Y18,"B")+COUNTIF(AA17:AB18,"B")</f>
        <v>0</v>
      </c>
      <c r="AH17" s="961">
        <f>COUNTIF(I17:J18,"J")+COUNTIF(L17:M18,"J")+COUNTIF(O17:P18,"J")+COUNTIF(R17:S18,"J")+COUNTIF(U17:V18,"J")+COUNTIF(X17:Y18,"J")+COUNTIF(AA17:AB18,"J")</f>
        <v>0</v>
      </c>
      <c r="AI17" s="961">
        <f>COUNTIF(I17:J18,"N")+COUNTIF(L17:M18,"N")+COUNTIF(O17:P18,"N")+COUNTIF(R17:S18,"N")+COUNTIF(U17:V18,"N")+COUNTIF(X17:Y18,"N")+COUNTIF(AA17:AB18,"N")</f>
        <v>0</v>
      </c>
      <c r="AJ17" s="961">
        <f>COUNTIF(I17:J18,"O")+COUNTIF(L17:M18,"O")+COUNTIF(O17:P18,"O")+COUNTIF(R17:S18,"O")+COUNTIF(U17:V18,"O")+COUNTIF(X17:Y18,"O")+COUNTIF(AA17:AB18,"O")</f>
        <v>0</v>
      </c>
      <c r="AK17" s="973">
        <f>COUNTIF(I17:J18,"GP")+COUNTIF(L17:M18,"GP")+COUNTIF(O17:P18,"GP")+COUNTIF(R17:S18,"GP")+COUNTIF(U17:V18,"GP")+COUNTIF(X17:Y18,"GP")+COUNTIF(AA17:AB18,"GP")</f>
        <v>0</v>
      </c>
      <c r="AL17" s="977">
        <v>8</v>
      </c>
      <c r="AM17" s="984" t="s">
        <v>526</v>
      </c>
      <c r="AN17" s="977"/>
      <c r="AO17" s="991"/>
      <c r="AP17" s="991"/>
      <c r="AQ17" s="991"/>
      <c r="AR17" s="1002"/>
      <c r="AS17" s="979">
        <v>0</v>
      </c>
      <c r="AT17" s="572"/>
      <c r="AU17" s="571"/>
      <c r="AV17" s="986"/>
      <c r="AW17" s="572"/>
      <c r="AX17" s="571"/>
      <c r="AY17" s="986"/>
      <c r="AZ17" s="598"/>
      <c r="BA17" s="597"/>
      <c r="BB17" s="967"/>
      <c r="BC17" s="598"/>
      <c r="BD17" s="597"/>
      <c r="BE17" s="967"/>
      <c r="BF17" s="598"/>
      <c r="BG17" s="597"/>
      <c r="BH17" s="967"/>
      <c r="BI17" s="598"/>
      <c r="BJ17" s="597"/>
      <c r="BK17" s="967"/>
      <c r="BL17" s="598"/>
      <c r="BM17" s="597"/>
      <c r="BN17" s="965">
        <f>IF(ISBLANK(AL17),"",IF(ISBLANK(AR17),SUM(AS17,AV17,AY17,BB17,BE17,BH17,BK17),0))</f>
        <v>0</v>
      </c>
      <c r="BO17" s="968">
        <f>IF(BN17="","",BN17+BO15)</f>
        <v>14</v>
      </c>
      <c r="BP17" s="961">
        <f>IF(AR17="X",0,COUNT(AS17,AV17,AY17,BB17,BE17,BH17,BK17))</f>
        <v>1</v>
      </c>
      <c r="BQ17" s="969">
        <f>COUNTIF(AT17:AU18,"L")+COUNTIF(AW17:AX18,"L")+COUNTIF(AZ17:BA18,"L")+COUNTIF(BC17:BD18,"L")+COUNTIF(BF17:BG18,"L")+COUNTIF(BI17:BJ18,"L")+COUNTIF(BL17:BM18,"L")</f>
        <v>0</v>
      </c>
      <c r="BR17" s="961">
        <f>COUNTIF(AT17:AU18,"B")+COUNTIF(AW17:AX18,"B")+COUNTIF(AZ17:BA18,"B")+COUNTIF(BC17:BD18,"B")+COUNTIF(BF17:BG18,"B")+COUNTIF(BI17:BJ18,"B")+COUNTIF(BL17:BM18,"B")</f>
        <v>0</v>
      </c>
      <c r="BS17" s="961">
        <f>COUNTIF(AT17:AU18,"J")+COUNTIF(AW17:AX18,"J")+COUNTIF(AZ17:BA18,"J")+COUNTIF(BC17:BD18,"J")+COUNTIF(BF17:BG18,"J")+COUNTIF(BI17:BJ18,"J")+COUNTIF(BL17:BM18,"J")</f>
        <v>0</v>
      </c>
      <c r="BT17" s="961">
        <f>COUNTIF(AT17:AU18,"N")+COUNTIF(AW17:AX18,"N")+COUNTIF(AZ17:BA18,"N")+COUNTIF(BC17:BD18,"N")+COUNTIF(BF17:BG18,"N")+COUNTIF(BI17:BJ18,"N")+COUNTIF(BL17:BM18,"N")</f>
        <v>0</v>
      </c>
      <c r="BU17" s="973">
        <f>COUNTIF(AT17:AU18,"O")+COUNTIF(AW17:AX18,"O")+COUNTIF(AZ17:BA18,"O")+COUNTIF(BC17:BD18,"O")+COUNTIF(BF17:BG18,"O")+COUNTIF(BI17:BJ18,"O")+COUNTIF(BL17:BM18,"O")</f>
        <v>0</v>
      </c>
      <c r="BV17" s="961">
        <f>COUNTIF(AT17:AU18,"GP")+COUNTIF(AW17:AX18,"GP")+COUNTIF(AZ17:BA18,"GP")+COUNTIF(BC17:BD18,"GP")+COUNTIF(BF17:BG18,"GP")+COUNTIF(BI17:BJ18,"GP")+COUNTIF(BL17:BM18,"GP")</f>
        <v>0</v>
      </c>
    </row>
    <row r="18" spans="1:74" ht="14.25" customHeight="1">
      <c r="A18" s="1024"/>
      <c r="B18" s="1017"/>
      <c r="C18" s="978"/>
      <c r="D18" s="992"/>
      <c r="E18" s="992"/>
      <c r="F18" s="992"/>
      <c r="G18" s="1003"/>
      <c r="H18" s="976"/>
      <c r="I18" s="598"/>
      <c r="J18" s="597"/>
      <c r="K18" s="987"/>
      <c r="L18" s="598"/>
      <c r="M18" s="597"/>
      <c r="N18" s="967"/>
      <c r="O18" s="598"/>
      <c r="P18" s="597"/>
      <c r="Q18" s="967"/>
      <c r="R18" s="598"/>
      <c r="S18" s="597"/>
      <c r="T18" s="967"/>
      <c r="U18" s="598"/>
      <c r="V18" s="597"/>
      <c r="W18" s="967"/>
      <c r="X18" s="598"/>
      <c r="Y18" s="597"/>
      <c r="Z18" s="967"/>
      <c r="AA18" s="598"/>
      <c r="AB18" s="597"/>
      <c r="AC18" s="966"/>
      <c r="AD18" s="968"/>
      <c r="AE18" s="962"/>
      <c r="AF18" s="970"/>
      <c r="AG18" s="962"/>
      <c r="AH18" s="962"/>
      <c r="AI18" s="962"/>
      <c r="AJ18" s="962"/>
      <c r="AK18" s="974"/>
      <c r="AL18" s="978"/>
      <c r="AM18" s="985"/>
      <c r="AN18" s="978"/>
      <c r="AO18" s="992"/>
      <c r="AP18" s="992"/>
      <c r="AQ18" s="992"/>
      <c r="AR18" s="1003"/>
      <c r="AS18" s="976"/>
      <c r="AT18" s="572"/>
      <c r="AU18" s="571"/>
      <c r="AV18" s="987"/>
      <c r="AW18" s="572"/>
      <c r="AX18" s="571"/>
      <c r="AY18" s="987"/>
      <c r="AZ18" s="598"/>
      <c r="BA18" s="597"/>
      <c r="BB18" s="967"/>
      <c r="BC18" s="598"/>
      <c r="BD18" s="597"/>
      <c r="BE18" s="967"/>
      <c r="BF18" s="598"/>
      <c r="BG18" s="597"/>
      <c r="BH18" s="967"/>
      <c r="BI18" s="598"/>
      <c r="BJ18" s="597"/>
      <c r="BK18" s="967"/>
      <c r="BL18" s="598"/>
      <c r="BM18" s="597"/>
      <c r="BN18" s="966"/>
      <c r="BO18" s="968"/>
      <c r="BP18" s="962"/>
      <c r="BQ18" s="970"/>
      <c r="BR18" s="962"/>
      <c r="BS18" s="962"/>
      <c r="BT18" s="962"/>
      <c r="BU18" s="974"/>
      <c r="BV18" s="962"/>
    </row>
    <row r="19" spans="1:74" ht="14.25" customHeight="1">
      <c r="A19" s="1021">
        <v>9</v>
      </c>
      <c r="B19" s="1025" t="s">
        <v>484</v>
      </c>
      <c r="C19" s="979"/>
      <c r="D19" s="986" t="s">
        <v>37</v>
      </c>
      <c r="E19" s="986" t="s">
        <v>37</v>
      </c>
      <c r="F19" s="986"/>
      <c r="G19" s="988"/>
      <c r="H19" s="980">
        <v>5</v>
      </c>
      <c r="I19" s="596"/>
      <c r="J19" s="597"/>
      <c r="K19" s="1000">
        <v>5</v>
      </c>
      <c r="L19" s="596"/>
      <c r="M19" s="597"/>
      <c r="N19" s="963">
        <v>5</v>
      </c>
      <c r="O19" s="596"/>
      <c r="P19" s="597"/>
      <c r="Q19" s="963">
        <v>5</v>
      </c>
      <c r="R19" s="596"/>
      <c r="S19" s="597"/>
      <c r="T19" s="963"/>
      <c r="U19" s="596"/>
      <c r="V19" s="597"/>
      <c r="W19" s="963"/>
      <c r="X19" s="596"/>
      <c r="Y19" s="597"/>
      <c r="Z19" s="963"/>
      <c r="AA19" s="596"/>
      <c r="AB19" s="597"/>
      <c r="AC19" s="971">
        <f>IF(ISBLANK(A19),"",IF(ISBLANK(G19),SUM(H19,K19,N19,Q19,T19,W19,Z19),0))</f>
        <v>20</v>
      </c>
      <c r="AD19" s="968">
        <f>IF(AC19="","",AC19+AD17)</f>
        <v>82</v>
      </c>
      <c r="AE19" s="961">
        <f>IF(G19="X",0,COUNT(H19,K19,N19,Q19,T19,W19,Z19))</f>
        <v>4</v>
      </c>
      <c r="AF19" s="969">
        <f>COUNTIF(I19:J20,"L")+COUNTIF(L19:M20,"L")+COUNTIF(O19:P20,"L")+COUNTIF(R19:S20,"L")+COUNTIF(U19:V20,"L")+COUNTIF(X19:Y20,"L")+COUNTIF(AA19:AB20,"L")</f>
        <v>0</v>
      </c>
      <c r="AG19" s="961">
        <f>COUNTIF(I19:J20,"B")+COUNTIF(L19:M20,"B")+COUNTIF(O19:P20,"B")+COUNTIF(R19:S20,"B")+COUNTIF(U19:V20,"B")+COUNTIF(X19:Y20,"B")+COUNTIF(AA19:AB20,"B")</f>
        <v>0</v>
      </c>
      <c r="AH19" s="961">
        <f>COUNTIF(I19:J20,"J")+COUNTIF(L19:M20,"J")+COUNTIF(O19:P20,"J")+COUNTIF(R19:S20,"J")+COUNTIF(U19:V20,"J")+COUNTIF(X19:Y20,"J")+COUNTIF(AA19:AB20,"J")</f>
        <v>0</v>
      </c>
      <c r="AI19" s="961">
        <f>COUNTIF(I19:J20,"N")+COUNTIF(L19:M20,"N")+COUNTIF(O19:P20,"N")+COUNTIF(R19:S20,"N")+COUNTIF(U19:V20,"N")+COUNTIF(X19:Y20,"N")+COUNTIF(AA19:AB20,"N")</f>
        <v>0</v>
      </c>
      <c r="AJ19" s="961">
        <f>COUNTIF(I19:J20,"O")+COUNTIF(L19:M20,"O")+COUNTIF(O19:P20,"O")+COUNTIF(R19:S20,"O")+COUNTIF(U19:V20,"O")+COUNTIF(X19:Y20,"O")+COUNTIF(AA19:AB20,"O")</f>
        <v>0</v>
      </c>
      <c r="AK19" s="973">
        <f>COUNTIF(I19:J20,"GP")+COUNTIF(L19:M20,"GP")+COUNTIF(O19:P20,"GP")+COUNTIF(R19:S20,"GP")+COUNTIF(U19:V20,"GP")+COUNTIF(X19:Y20,"GP")+COUNTIF(AA19:AB20,"GP")</f>
        <v>0</v>
      </c>
      <c r="AL19" s="979">
        <v>9</v>
      </c>
      <c r="AM19" s="990" t="s">
        <v>522</v>
      </c>
      <c r="AN19" s="979" t="s">
        <v>37</v>
      </c>
      <c r="AO19" s="986"/>
      <c r="AP19" s="986"/>
      <c r="AQ19" s="986"/>
      <c r="AR19" s="988"/>
      <c r="AS19" s="980">
        <v>0</v>
      </c>
      <c r="AT19" s="570"/>
      <c r="AU19" s="571"/>
      <c r="AV19" s="1000"/>
      <c r="AW19" s="570"/>
      <c r="AX19" s="571"/>
      <c r="AY19" s="1000"/>
      <c r="AZ19" s="596"/>
      <c r="BA19" s="597"/>
      <c r="BB19" s="963"/>
      <c r="BC19" s="596"/>
      <c r="BD19" s="597"/>
      <c r="BE19" s="963"/>
      <c r="BF19" s="596"/>
      <c r="BG19" s="597"/>
      <c r="BH19" s="963"/>
      <c r="BI19" s="596"/>
      <c r="BJ19" s="597"/>
      <c r="BK19" s="963"/>
      <c r="BL19" s="596"/>
      <c r="BM19" s="597"/>
      <c r="BN19" s="971">
        <f>IF(ISBLANK(AL19),"",IF(ISBLANK(AR19),SUM(AS19,AV19,AY19,BB19,BE19,BH19,BK19),0))</f>
        <v>0</v>
      </c>
      <c r="BO19" s="968">
        <f>IF(BN19="","",BN19+BO17)</f>
        <v>14</v>
      </c>
      <c r="BP19" s="961">
        <f>IF(AR19="X",0,COUNT(AS19,AV19,AY19,BB19,BE19,BH19,BK19))</f>
        <v>1</v>
      </c>
      <c r="BQ19" s="969">
        <f>COUNTIF(AT19:AU20,"L")+COUNTIF(AW19:AX20,"L")+COUNTIF(AZ19:BA20,"L")+COUNTIF(BC19:BD20,"L")+COUNTIF(BF19:BG20,"L")+COUNTIF(BI19:BJ20,"L")+COUNTIF(BL19:BM20,"L")</f>
        <v>0</v>
      </c>
      <c r="BR19" s="961">
        <f>COUNTIF(AT19:AU20,"B")+COUNTIF(AW19:AX20,"B")+COUNTIF(AZ19:BA20,"B")+COUNTIF(BC19:BD20,"B")+COUNTIF(BF19:BG20,"B")+COUNTIF(BI19:BJ20,"B")+COUNTIF(BL19:BM20,"B")</f>
        <v>0</v>
      </c>
      <c r="BS19" s="961">
        <f>COUNTIF(AT19:AU20,"J")+COUNTIF(AW19:AX20,"J")+COUNTIF(AZ19:BA20,"J")+COUNTIF(BC19:BD20,"J")+COUNTIF(BF19:BG20,"J")+COUNTIF(BI19:BJ20,"J")+COUNTIF(BL19:BM20,"J")</f>
        <v>0</v>
      </c>
      <c r="BT19" s="961">
        <f>COUNTIF(AT19:AU20,"N")+COUNTIF(AW19:AX20,"N")+COUNTIF(AZ19:BA20,"N")+COUNTIF(BC19:BD20,"N")+COUNTIF(BF19:BG20,"N")+COUNTIF(BI19:BJ20,"N")+COUNTIF(BL19:BM20,"N")</f>
        <v>0</v>
      </c>
      <c r="BU19" s="973">
        <f>COUNTIF(AT19:AU20,"O")+COUNTIF(AW19:AX20,"O")+COUNTIF(AZ19:BA20,"O")+COUNTIF(BC19:BD20,"O")+COUNTIF(BF19:BG20,"O")+COUNTIF(BI19:BJ20,"O")+COUNTIF(BL19:BM20,"O")</f>
        <v>0</v>
      </c>
      <c r="BV19" s="961">
        <f>COUNTIF(AT19:AU20,"GP")+COUNTIF(AW19:AX20,"GP")+COUNTIF(AZ19:BA20,"GP")+COUNTIF(BC19:BD20,"GP")+COUNTIF(BF19:BG20,"GP")+COUNTIF(BI19:BJ20,"GP")+COUNTIF(BL19:BM20,"GP")</f>
        <v>0</v>
      </c>
    </row>
    <row r="20" spans="1:74" ht="14.25" customHeight="1">
      <c r="A20" s="1022"/>
      <c r="B20" s="1015"/>
      <c r="C20" s="976"/>
      <c r="D20" s="987"/>
      <c r="E20" s="987"/>
      <c r="F20" s="987"/>
      <c r="G20" s="989"/>
      <c r="H20" s="981"/>
      <c r="I20" s="596"/>
      <c r="J20" s="597"/>
      <c r="K20" s="1001"/>
      <c r="L20" s="596"/>
      <c r="M20" s="597"/>
      <c r="N20" s="964"/>
      <c r="O20" s="596"/>
      <c r="P20" s="597"/>
      <c r="Q20" s="964"/>
      <c r="R20" s="596"/>
      <c r="S20" s="597"/>
      <c r="T20" s="964"/>
      <c r="U20" s="596"/>
      <c r="V20" s="597"/>
      <c r="W20" s="964"/>
      <c r="X20" s="596"/>
      <c r="Y20" s="597"/>
      <c r="Z20" s="964"/>
      <c r="AA20" s="596"/>
      <c r="AB20" s="597"/>
      <c r="AC20" s="972"/>
      <c r="AD20" s="968"/>
      <c r="AE20" s="962"/>
      <c r="AF20" s="970"/>
      <c r="AG20" s="962"/>
      <c r="AH20" s="962"/>
      <c r="AI20" s="962"/>
      <c r="AJ20" s="962"/>
      <c r="AK20" s="974"/>
      <c r="AL20" s="976"/>
      <c r="AM20" s="983"/>
      <c r="AN20" s="976"/>
      <c r="AO20" s="987"/>
      <c r="AP20" s="987"/>
      <c r="AQ20" s="987"/>
      <c r="AR20" s="989"/>
      <c r="AS20" s="981"/>
      <c r="AT20" s="570"/>
      <c r="AU20" s="571"/>
      <c r="AV20" s="1001"/>
      <c r="AW20" s="570"/>
      <c r="AX20" s="571"/>
      <c r="AY20" s="1001"/>
      <c r="AZ20" s="596"/>
      <c r="BA20" s="597"/>
      <c r="BB20" s="964"/>
      <c r="BC20" s="596"/>
      <c r="BD20" s="597"/>
      <c r="BE20" s="964"/>
      <c r="BF20" s="596"/>
      <c r="BG20" s="597"/>
      <c r="BH20" s="964"/>
      <c r="BI20" s="596"/>
      <c r="BJ20" s="597"/>
      <c r="BK20" s="964"/>
      <c r="BL20" s="596"/>
      <c r="BM20" s="597"/>
      <c r="BN20" s="972"/>
      <c r="BO20" s="968"/>
      <c r="BP20" s="962"/>
      <c r="BQ20" s="970"/>
      <c r="BR20" s="962"/>
      <c r="BS20" s="962"/>
      <c r="BT20" s="962"/>
      <c r="BU20" s="974"/>
      <c r="BV20" s="962"/>
    </row>
    <row r="21" spans="1:74" ht="14.25" customHeight="1">
      <c r="A21" s="1023">
        <v>10</v>
      </c>
      <c r="B21" s="1016" t="s">
        <v>583</v>
      </c>
      <c r="C21" s="977"/>
      <c r="D21" s="991"/>
      <c r="E21" s="991"/>
      <c r="F21" s="991"/>
      <c r="G21" s="1002"/>
      <c r="H21" s="979">
        <v>1</v>
      </c>
      <c r="I21" s="598"/>
      <c r="J21" s="597"/>
      <c r="K21" s="986"/>
      <c r="L21" s="598"/>
      <c r="M21" s="597"/>
      <c r="N21" s="967"/>
      <c r="O21" s="598"/>
      <c r="P21" s="597"/>
      <c r="Q21" s="967"/>
      <c r="R21" s="598"/>
      <c r="S21" s="597"/>
      <c r="T21" s="967"/>
      <c r="U21" s="598"/>
      <c r="V21" s="597"/>
      <c r="W21" s="967"/>
      <c r="X21" s="598"/>
      <c r="Y21" s="597"/>
      <c r="Z21" s="967"/>
      <c r="AA21" s="598"/>
      <c r="AB21" s="597"/>
      <c r="AC21" s="965">
        <f>IF(ISBLANK(A21),"",IF(ISBLANK(G21),SUM(H21,K21,N21,Q21,T21,W21,Z21),0))</f>
        <v>1</v>
      </c>
      <c r="AD21" s="968">
        <f>IF(AC21="","",AC21+AD19)</f>
        <v>83</v>
      </c>
      <c r="AE21" s="961">
        <f>IF(G21="X",0,COUNT(H21,K21,N21,Q21,T21,W21,Z21))</f>
        <v>1</v>
      </c>
      <c r="AF21" s="969">
        <f>COUNTIF(I21:J22,"L")+COUNTIF(L21:M22,"L")+COUNTIF(O21:P22,"L")+COUNTIF(R21:S22,"L")+COUNTIF(U21:V22,"L")+COUNTIF(X21:Y22,"L")+COUNTIF(AA21:AB22,"L")</f>
        <v>0</v>
      </c>
      <c r="AG21" s="961">
        <f>COUNTIF(I21:J22,"B")+COUNTIF(L21:M22,"B")+COUNTIF(O21:P22,"B")+COUNTIF(R21:S22,"B")+COUNTIF(U21:V22,"B")+COUNTIF(X21:Y22,"B")+COUNTIF(AA21:AB22,"B")</f>
        <v>0</v>
      </c>
      <c r="AH21" s="961">
        <f>COUNTIF(I21:J22,"J")+COUNTIF(L21:M22,"J")+COUNTIF(O21:P22,"J")+COUNTIF(R21:S22,"J")+COUNTIF(U21:V22,"J")+COUNTIF(X21:Y22,"J")+COUNTIF(AA21:AB22,"J")</f>
        <v>0</v>
      </c>
      <c r="AI21" s="961">
        <f>COUNTIF(I21:J22,"N")+COUNTIF(L21:M22,"N")+COUNTIF(O21:P22,"N")+COUNTIF(R21:S22,"N")+COUNTIF(U21:V22,"N")+COUNTIF(X21:Y22,"N")+COUNTIF(AA21:AB22,"N")</f>
        <v>0</v>
      </c>
      <c r="AJ21" s="961">
        <f>COUNTIF(I21:J22,"O")+COUNTIF(L21:M22,"O")+COUNTIF(O21:P22,"O")+COUNTIF(R21:S22,"O")+COUNTIF(U21:V22,"O")+COUNTIF(X21:Y22,"O")+COUNTIF(AA21:AB22,"O")</f>
        <v>0</v>
      </c>
      <c r="AK21" s="973">
        <f>COUNTIF(I21:J22,"GP")+COUNTIF(L21:M22,"GP")+COUNTIF(O21:P22,"GP")+COUNTIF(R21:S22,"GP")+COUNTIF(U21:V22,"GP")+COUNTIF(X21:Y22,"GP")+COUNTIF(AA21:AB22,"GP")</f>
        <v>0</v>
      </c>
      <c r="AL21" s="977">
        <v>10</v>
      </c>
      <c r="AM21" s="984" t="s">
        <v>502</v>
      </c>
      <c r="AN21" s="977"/>
      <c r="AO21" s="991" t="s">
        <v>37</v>
      </c>
      <c r="AP21" s="991"/>
      <c r="AQ21" s="991"/>
      <c r="AR21" s="1002"/>
      <c r="AS21" s="979">
        <v>5</v>
      </c>
      <c r="AT21" s="572"/>
      <c r="AU21" s="571"/>
      <c r="AV21" s="986"/>
      <c r="AW21" s="572"/>
      <c r="AX21" s="571"/>
      <c r="AY21" s="986"/>
      <c r="AZ21" s="598"/>
      <c r="BA21" s="597"/>
      <c r="BB21" s="967"/>
      <c r="BC21" s="598"/>
      <c r="BD21" s="597"/>
      <c r="BE21" s="967"/>
      <c r="BF21" s="598"/>
      <c r="BG21" s="597"/>
      <c r="BH21" s="967"/>
      <c r="BI21" s="598"/>
      <c r="BJ21" s="597"/>
      <c r="BK21" s="967"/>
      <c r="BL21" s="598"/>
      <c r="BM21" s="597"/>
      <c r="BN21" s="965">
        <f>IF(ISBLANK(AL21),"",IF(ISBLANK(AR21),SUM(AS21,AV21,AY21,BB21,BE21,BH21,BK21),0))</f>
        <v>5</v>
      </c>
      <c r="BO21" s="968">
        <f>IF(BN21="","",BN21+BO19)</f>
        <v>19</v>
      </c>
      <c r="BP21" s="961">
        <f>IF(AR21="X",0,COUNT(AS21,AV21,AY21,BB21,BE21,BH21,BK21))</f>
        <v>1</v>
      </c>
      <c r="BQ21" s="969">
        <f>COUNTIF(AT21:AU22,"L")+COUNTIF(AW21:AX22,"L")+COUNTIF(AZ21:BA22,"L")+COUNTIF(BC21:BD22,"L")+COUNTIF(BF21:BG22,"L")+COUNTIF(BI21:BJ22,"L")+COUNTIF(BL21:BM22,"L")</f>
        <v>0</v>
      </c>
      <c r="BR21" s="961">
        <f>COUNTIF(AT21:AU22,"B")+COUNTIF(AW21:AX22,"B")+COUNTIF(AZ21:BA22,"B")+COUNTIF(BC21:BD22,"B")+COUNTIF(BF21:BG22,"B")+COUNTIF(BI21:BJ22,"B")+COUNTIF(BL21:BM22,"B")</f>
        <v>0</v>
      </c>
      <c r="BS21" s="961">
        <f>COUNTIF(AT21:AU22,"J")+COUNTIF(AW21:AX22,"J")+COUNTIF(AZ21:BA22,"J")+COUNTIF(BC21:BD22,"J")+COUNTIF(BF21:BG22,"J")+COUNTIF(BI21:BJ22,"J")+COUNTIF(BL21:BM22,"J")</f>
        <v>0</v>
      </c>
      <c r="BT21" s="961">
        <f>COUNTIF(AT21:AU22,"N")+COUNTIF(AW21:AX22,"N")+COUNTIF(AZ21:BA22,"N")+COUNTIF(BC21:BD22,"N")+COUNTIF(BF21:BG22,"N")+COUNTIF(BI21:BJ22,"N")+COUNTIF(BL21:BM22,"N")</f>
        <v>0</v>
      </c>
      <c r="BU21" s="973">
        <f>COUNTIF(AT21:AU22,"O")+COUNTIF(AW21:AX22,"O")+COUNTIF(AZ21:BA22,"O")+COUNTIF(BC21:BD22,"O")+COUNTIF(BF21:BG22,"O")+COUNTIF(BI21:BJ22,"O")+COUNTIF(BL21:BM22,"O")</f>
        <v>0</v>
      </c>
      <c r="BV21" s="961">
        <f>COUNTIF(AT21:AU22,"GP")+COUNTIF(AW21:AX22,"GP")+COUNTIF(AZ21:BA22,"GP")+COUNTIF(BC21:BD22,"GP")+COUNTIF(BF21:BG22,"GP")+COUNTIF(BI21:BJ22,"GP")+COUNTIF(BL21:BM22,"GP")</f>
        <v>0</v>
      </c>
    </row>
    <row r="22" spans="1:74" ht="14.25" customHeight="1">
      <c r="A22" s="1024"/>
      <c r="B22" s="1017"/>
      <c r="C22" s="978"/>
      <c r="D22" s="992"/>
      <c r="E22" s="992"/>
      <c r="F22" s="992"/>
      <c r="G22" s="1003"/>
      <c r="H22" s="976"/>
      <c r="I22" s="598"/>
      <c r="J22" s="597"/>
      <c r="K22" s="987"/>
      <c r="L22" s="598"/>
      <c r="M22" s="597"/>
      <c r="N22" s="967"/>
      <c r="O22" s="598"/>
      <c r="P22" s="597"/>
      <c r="Q22" s="967"/>
      <c r="R22" s="598"/>
      <c r="S22" s="597"/>
      <c r="T22" s="967"/>
      <c r="U22" s="598"/>
      <c r="V22" s="597"/>
      <c r="W22" s="967"/>
      <c r="X22" s="598"/>
      <c r="Y22" s="597"/>
      <c r="Z22" s="967"/>
      <c r="AA22" s="598"/>
      <c r="AB22" s="597"/>
      <c r="AC22" s="966"/>
      <c r="AD22" s="968"/>
      <c r="AE22" s="962"/>
      <c r="AF22" s="970"/>
      <c r="AG22" s="962"/>
      <c r="AH22" s="962"/>
      <c r="AI22" s="962"/>
      <c r="AJ22" s="962"/>
      <c r="AK22" s="974"/>
      <c r="AL22" s="978"/>
      <c r="AM22" s="985"/>
      <c r="AN22" s="978"/>
      <c r="AO22" s="992"/>
      <c r="AP22" s="992"/>
      <c r="AQ22" s="992"/>
      <c r="AR22" s="1003"/>
      <c r="AS22" s="976"/>
      <c r="AT22" s="572"/>
      <c r="AU22" s="571"/>
      <c r="AV22" s="987"/>
      <c r="AW22" s="572"/>
      <c r="AX22" s="571"/>
      <c r="AY22" s="987"/>
      <c r="AZ22" s="598"/>
      <c r="BA22" s="597"/>
      <c r="BB22" s="967"/>
      <c r="BC22" s="598"/>
      <c r="BD22" s="597"/>
      <c r="BE22" s="967"/>
      <c r="BF22" s="598"/>
      <c r="BG22" s="597"/>
      <c r="BH22" s="967"/>
      <c r="BI22" s="598"/>
      <c r="BJ22" s="597"/>
      <c r="BK22" s="967"/>
      <c r="BL22" s="598"/>
      <c r="BM22" s="597"/>
      <c r="BN22" s="966"/>
      <c r="BO22" s="968"/>
      <c r="BP22" s="962"/>
      <c r="BQ22" s="970"/>
      <c r="BR22" s="962"/>
      <c r="BS22" s="962"/>
      <c r="BT22" s="962"/>
      <c r="BU22" s="974"/>
      <c r="BV22" s="962"/>
    </row>
    <row r="23" spans="1:74" ht="14.25" customHeight="1">
      <c r="A23" s="1021">
        <v>11</v>
      </c>
      <c r="B23" s="1025" t="s">
        <v>488</v>
      </c>
      <c r="C23" s="979"/>
      <c r="D23" s="986" t="s">
        <v>37</v>
      </c>
      <c r="E23" s="986" t="s">
        <v>37</v>
      </c>
      <c r="F23" s="986"/>
      <c r="G23" s="988"/>
      <c r="H23" s="980">
        <v>2</v>
      </c>
      <c r="I23" s="596"/>
      <c r="J23" s="597"/>
      <c r="K23" s="1000"/>
      <c r="L23" s="596"/>
      <c r="M23" s="597"/>
      <c r="N23" s="963"/>
      <c r="O23" s="596"/>
      <c r="P23" s="597"/>
      <c r="Q23" s="963"/>
      <c r="R23" s="596"/>
      <c r="S23" s="597"/>
      <c r="T23" s="963"/>
      <c r="U23" s="596"/>
      <c r="V23" s="597"/>
      <c r="W23" s="963"/>
      <c r="X23" s="596"/>
      <c r="Y23" s="597"/>
      <c r="Z23" s="963"/>
      <c r="AA23" s="596"/>
      <c r="AB23" s="597"/>
      <c r="AC23" s="971">
        <f>IF(ISBLANK(A23),"",IF(ISBLANK(G23),SUM(H23,K23,N23,Q23,T23,W23,Z23),0))</f>
        <v>2</v>
      </c>
      <c r="AD23" s="968">
        <f>IF(AC23="","",AC23+AD21)</f>
        <v>85</v>
      </c>
      <c r="AE23" s="961">
        <f>IF(G23="X",0,COUNT(H23,K23,N23,Q23,T23,W23,Z23))</f>
        <v>1</v>
      </c>
      <c r="AF23" s="969">
        <f>COUNTIF(I23:J24,"L")+COUNTIF(L23:M24,"L")+COUNTIF(O23:P24,"L")+COUNTIF(R23:S24,"L")+COUNTIF(U23:V24,"L")+COUNTIF(X23:Y24,"L")+COUNTIF(AA23:AB24,"L")</f>
        <v>0</v>
      </c>
      <c r="AG23" s="961">
        <f>COUNTIF(I23:J24,"B")+COUNTIF(L23:M24,"B")+COUNTIF(O23:P24,"B")+COUNTIF(R23:S24,"B")+COUNTIF(U23:V24,"B")+COUNTIF(X23:Y24,"B")+COUNTIF(AA23:AB24,"B")</f>
        <v>0</v>
      </c>
      <c r="AH23" s="961">
        <f>COUNTIF(I23:J24,"J")+COUNTIF(L23:M24,"J")+COUNTIF(O23:P24,"J")+COUNTIF(R23:S24,"J")+COUNTIF(U23:V24,"J")+COUNTIF(X23:Y24,"J")+COUNTIF(AA23:AB24,"J")</f>
        <v>0</v>
      </c>
      <c r="AI23" s="961">
        <f>COUNTIF(I23:J24,"N")+COUNTIF(L23:M24,"N")+COUNTIF(O23:P24,"N")+COUNTIF(R23:S24,"N")+COUNTIF(U23:V24,"N")+COUNTIF(X23:Y24,"N")+COUNTIF(AA23:AB24,"N")</f>
        <v>0</v>
      </c>
      <c r="AJ23" s="961">
        <f>COUNTIF(I23:J24,"O")+COUNTIF(L23:M24,"O")+COUNTIF(O23:P24,"O")+COUNTIF(R23:S24,"O")+COUNTIF(U23:V24,"O")+COUNTIF(X23:Y24,"O")+COUNTIF(AA23:AB24,"O")</f>
        <v>0</v>
      </c>
      <c r="AK23" s="973">
        <f>COUNTIF(I23:J24,"GP")+COUNTIF(L23:M24,"GP")+COUNTIF(O23:P24,"GP")+COUNTIF(R23:S24,"GP")+COUNTIF(U23:V24,"GP")+COUNTIF(X23:Y24,"GP")+COUNTIF(AA23:AB24,"GP")</f>
        <v>0</v>
      </c>
      <c r="AL23" s="979">
        <v>11</v>
      </c>
      <c r="AM23" s="990" t="s">
        <v>506</v>
      </c>
      <c r="AN23" s="979"/>
      <c r="AO23" s="986"/>
      <c r="AP23" s="986"/>
      <c r="AQ23" s="986"/>
      <c r="AR23" s="988"/>
      <c r="AS23" s="980">
        <v>0</v>
      </c>
      <c r="AT23" s="570"/>
      <c r="AU23" s="571"/>
      <c r="AV23" s="1000"/>
      <c r="AW23" s="570"/>
      <c r="AX23" s="571"/>
      <c r="AY23" s="1000"/>
      <c r="AZ23" s="596"/>
      <c r="BA23" s="597"/>
      <c r="BB23" s="963"/>
      <c r="BC23" s="596"/>
      <c r="BD23" s="597"/>
      <c r="BE23" s="963"/>
      <c r="BF23" s="596"/>
      <c r="BG23" s="597"/>
      <c r="BH23" s="963"/>
      <c r="BI23" s="596"/>
      <c r="BJ23" s="597"/>
      <c r="BK23" s="963"/>
      <c r="BL23" s="596"/>
      <c r="BM23" s="597"/>
      <c r="BN23" s="971">
        <f>IF(ISBLANK(AL23),"",IF(ISBLANK(AR23),SUM(AS23,AV23,AY23,BB23,BE23,BH23,BK23),0))</f>
        <v>0</v>
      </c>
      <c r="BO23" s="968">
        <f>IF(BN23="","",BN23+BO21)</f>
        <v>19</v>
      </c>
      <c r="BP23" s="961">
        <f>IF(AR23="X",0,COUNT(AS23,AV23,AY23,BB23,BE23,BH23,BK23))</f>
        <v>1</v>
      </c>
      <c r="BQ23" s="969">
        <f>COUNTIF(AT23:AU24,"L")+COUNTIF(AW23:AX24,"L")+COUNTIF(AZ23:BA24,"L")+COUNTIF(BC23:BD24,"L")+COUNTIF(BF23:BG24,"L")+COUNTIF(BI23:BJ24,"L")+COUNTIF(BL23:BM24,"L")</f>
        <v>0</v>
      </c>
      <c r="BR23" s="961">
        <f>COUNTIF(AT23:AU24,"B")+COUNTIF(AW23:AX24,"B")+COUNTIF(AZ23:BA24,"B")+COUNTIF(BC23:BD24,"B")+COUNTIF(BF23:BG24,"B")+COUNTIF(BI23:BJ24,"B")+COUNTIF(BL23:BM24,"B")</f>
        <v>0</v>
      </c>
      <c r="BS23" s="961">
        <f>COUNTIF(AT23:AU24,"J")+COUNTIF(AW23:AX24,"J")+COUNTIF(AZ23:BA24,"J")+COUNTIF(BC23:BD24,"J")+COUNTIF(BF23:BG24,"J")+COUNTIF(BI23:BJ24,"J")+COUNTIF(BL23:BM24,"J")</f>
        <v>0</v>
      </c>
      <c r="BT23" s="961">
        <f>COUNTIF(AT23:AU24,"N")+COUNTIF(AW23:AX24,"N")+COUNTIF(AZ23:BA24,"N")+COUNTIF(BC23:BD24,"N")+COUNTIF(BF23:BG24,"N")+COUNTIF(BI23:BJ24,"N")+COUNTIF(BL23:BM24,"N")</f>
        <v>0</v>
      </c>
      <c r="BU23" s="973">
        <f>COUNTIF(AT23:AU24,"O")+COUNTIF(AW23:AX24,"O")+COUNTIF(AZ23:BA24,"O")+COUNTIF(BC23:BD24,"O")+COUNTIF(BF23:BG24,"O")+COUNTIF(BI23:BJ24,"O")+COUNTIF(BL23:BM24,"O")</f>
        <v>0</v>
      </c>
      <c r="BV23" s="961">
        <f>COUNTIF(AT23:AU24,"GP")+COUNTIF(AW23:AX24,"GP")+COUNTIF(AZ23:BA24,"GP")+COUNTIF(BC23:BD24,"GP")+COUNTIF(BF23:BG24,"GP")+COUNTIF(BI23:BJ24,"GP")+COUNTIF(BL23:BM24,"GP")</f>
        <v>0</v>
      </c>
    </row>
    <row r="24" spans="1:74" ht="14.25" customHeight="1">
      <c r="A24" s="1022"/>
      <c r="B24" s="1015"/>
      <c r="C24" s="976"/>
      <c r="D24" s="987"/>
      <c r="E24" s="987"/>
      <c r="F24" s="987"/>
      <c r="G24" s="989"/>
      <c r="H24" s="981"/>
      <c r="I24" s="596"/>
      <c r="J24" s="597"/>
      <c r="K24" s="1001"/>
      <c r="L24" s="596"/>
      <c r="M24" s="597"/>
      <c r="N24" s="964"/>
      <c r="O24" s="596"/>
      <c r="P24" s="597"/>
      <c r="Q24" s="964"/>
      <c r="R24" s="596"/>
      <c r="S24" s="597"/>
      <c r="T24" s="964"/>
      <c r="U24" s="596"/>
      <c r="V24" s="597"/>
      <c r="W24" s="964"/>
      <c r="X24" s="596"/>
      <c r="Y24" s="597"/>
      <c r="Z24" s="964"/>
      <c r="AA24" s="596"/>
      <c r="AB24" s="597"/>
      <c r="AC24" s="972"/>
      <c r="AD24" s="968"/>
      <c r="AE24" s="962"/>
      <c r="AF24" s="970"/>
      <c r="AG24" s="962"/>
      <c r="AH24" s="962"/>
      <c r="AI24" s="962"/>
      <c r="AJ24" s="962"/>
      <c r="AK24" s="974"/>
      <c r="AL24" s="976"/>
      <c r="AM24" s="983"/>
      <c r="AN24" s="976"/>
      <c r="AO24" s="987"/>
      <c r="AP24" s="987"/>
      <c r="AQ24" s="987"/>
      <c r="AR24" s="989"/>
      <c r="AS24" s="981"/>
      <c r="AT24" s="570"/>
      <c r="AU24" s="571"/>
      <c r="AV24" s="1001"/>
      <c r="AW24" s="570"/>
      <c r="AX24" s="571"/>
      <c r="AY24" s="1001"/>
      <c r="AZ24" s="596"/>
      <c r="BA24" s="597"/>
      <c r="BB24" s="964"/>
      <c r="BC24" s="596"/>
      <c r="BD24" s="597"/>
      <c r="BE24" s="964"/>
      <c r="BF24" s="596"/>
      <c r="BG24" s="597"/>
      <c r="BH24" s="964"/>
      <c r="BI24" s="596"/>
      <c r="BJ24" s="597"/>
      <c r="BK24" s="964"/>
      <c r="BL24" s="596"/>
      <c r="BM24" s="597"/>
      <c r="BN24" s="972"/>
      <c r="BO24" s="968"/>
      <c r="BP24" s="962"/>
      <c r="BQ24" s="970"/>
      <c r="BR24" s="962"/>
      <c r="BS24" s="962"/>
      <c r="BT24" s="962"/>
      <c r="BU24" s="974"/>
      <c r="BV24" s="962"/>
    </row>
    <row r="25" spans="1:74" ht="14.25" customHeight="1">
      <c r="A25" s="1023">
        <v>12</v>
      </c>
      <c r="B25" s="1016" t="s">
        <v>494</v>
      </c>
      <c r="C25" s="977" t="s">
        <v>37</v>
      </c>
      <c r="D25" s="991"/>
      <c r="E25" s="991"/>
      <c r="F25" s="991"/>
      <c r="G25" s="1002"/>
      <c r="H25" s="979">
        <v>4</v>
      </c>
      <c r="I25" s="598"/>
      <c r="J25" s="597"/>
      <c r="K25" s="986">
        <v>5</v>
      </c>
      <c r="L25" s="598"/>
      <c r="M25" s="597"/>
      <c r="N25" s="967">
        <v>5</v>
      </c>
      <c r="O25" s="598"/>
      <c r="P25" s="597"/>
      <c r="Q25" s="967">
        <v>3</v>
      </c>
      <c r="R25" s="598"/>
      <c r="S25" s="597"/>
      <c r="T25" s="967"/>
      <c r="U25" s="598"/>
      <c r="V25" s="597"/>
      <c r="W25" s="967"/>
      <c r="X25" s="598"/>
      <c r="Y25" s="597"/>
      <c r="Z25" s="967"/>
      <c r="AA25" s="598"/>
      <c r="AB25" s="597"/>
      <c r="AC25" s="965">
        <f>IF(ISBLANK(A25),"",IF(ISBLANK(G25),SUM(H25,K25,N25,Q25,T25,W25,Z25),0))</f>
        <v>17</v>
      </c>
      <c r="AD25" s="968">
        <f>IF(AC25="","",AC25+AD23)</f>
        <v>102</v>
      </c>
      <c r="AE25" s="961">
        <f>IF(G25="X",0,COUNT(H25,K25,N25,Q25,T25,W25,Z25))</f>
        <v>4</v>
      </c>
      <c r="AF25" s="969">
        <f>COUNTIF(I25:J26,"L")+COUNTIF(L25:M26,"L")+COUNTIF(O25:P26,"L")+COUNTIF(R25:S26,"L")+COUNTIF(U25:V26,"L")+COUNTIF(X25:Y26,"L")+COUNTIF(AA25:AB26,"L")</f>
        <v>0</v>
      </c>
      <c r="AG25" s="961">
        <f>COUNTIF(I25:J26,"B")+COUNTIF(L25:M26,"B")+COUNTIF(O25:P26,"B")+COUNTIF(R25:S26,"B")+COUNTIF(U25:V26,"B")+COUNTIF(X25:Y26,"B")+COUNTIF(AA25:AB26,"B")</f>
        <v>0</v>
      </c>
      <c r="AH25" s="961">
        <f>COUNTIF(I25:J26,"J")+COUNTIF(L25:M26,"J")+COUNTIF(O25:P26,"J")+COUNTIF(R25:S26,"J")+COUNTIF(U25:V26,"J")+COUNTIF(X25:Y26,"J")+COUNTIF(AA25:AB26,"J")</f>
        <v>0</v>
      </c>
      <c r="AI25" s="961">
        <f>COUNTIF(I25:J26,"N")+COUNTIF(L25:M26,"N")+COUNTIF(O25:P26,"N")+COUNTIF(R25:S26,"N")+COUNTIF(U25:V26,"N")+COUNTIF(X25:Y26,"N")+COUNTIF(AA25:AB26,"N")</f>
        <v>0</v>
      </c>
      <c r="AJ25" s="961">
        <f>COUNTIF(I25:J26,"O")+COUNTIF(L25:M26,"O")+COUNTIF(O25:P26,"O")+COUNTIF(R25:S26,"O")+COUNTIF(U25:V26,"O")+COUNTIF(X25:Y26,"O")+COUNTIF(AA25:AB26,"O")</f>
        <v>0</v>
      </c>
      <c r="AK25" s="973">
        <f>COUNTIF(I25:J26,"GP")+COUNTIF(L25:M26,"GP")+COUNTIF(O25:P26,"GP")+COUNTIF(R25:S26,"GP")+COUNTIF(U25:V26,"GP")+COUNTIF(X25:Y26,"GP")+COUNTIF(AA25:AB26,"GP")</f>
        <v>0</v>
      </c>
      <c r="AL25" s="977">
        <v>12</v>
      </c>
      <c r="AM25" s="984" t="s">
        <v>504</v>
      </c>
      <c r="AN25" s="977" t="s">
        <v>37</v>
      </c>
      <c r="AO25" s="991"/>
      <c r="AP25" s="991"/>
      <c r="AQ25" s="991"/>
      <c r="AR25" s="1002"/>
      <c r="AS25" s="979">
        <v>4</v>
      </c>
      <c r="AT25" s="572"/>
      <c r="AU25" s="571"/>
      <c r="AV25" s="986">
        <v>4</v>
      </c>
      <c r="AW25" s="572"/>
      <c r="AX25" s="571"/>
      <c r="AY25" s="986"/>
      <c r="AZ25" s="598"/>
      <c r="BA25" s="597"/>
      <c r="BB25" s="967"/>
      <c r="BC25" s="598"/>
      <c r="BD25" s="597"/>
      <c r="BE25" s="967"/>
      <c r="BF25" s="598"/>
      <c r="BG25" s="597"/>
      <c r="BH25" s="967"/>
      <c r="BI25" s="598"/>
      <c r="BJ25" s="597"/>
      <c r="BK25" s="967"/>
      <c r="BL25" s="598"/>
      <c r="BM25" s="597"/>
      <c r="BN25" s="965">
        <f>IF(ISBLANK(AL25),"",IF(ISBLANK(AR25),SUM(AS25,AV25,AY25,BB25,BE25,BH25,BK25),0))</f>
        <v>8</v>
      </c>
      <c r="BO25" s="968">
        <f>IF(BN25="","",BN25+BO23)</f>
        <v>27</v>
      </c>
      <c r="BP25" s="961">
        <f>IF(AR25="X",0,COUNT(AS25,AV25,AY25,BB25,BE25,BH25,BK25))</f>
        <v>2</v>
      </c>
      <c r="BQ25" s="969">
        <f>COUNTIF(AT25:AU26,"L")+COUNTIF(AW25:AX26,"L")+COUNTIF(AZ25:BA26,"L")+COUNTIF(BC25:BD26,"L")+COUNTIF(BF25:BG26,"L")+COUNTIF(BI25:BJ26,"L")+COUNTIF(BL25:BM26,"L")</f>
        <v>0</v>
      </c>
      <c r="BR25" s="961">
        <f>COUNTIF(AT25:AU26,"B")+COUNTIF(AW25:AX26,"B")+COUNTIF(AZ25:BA26,"B")+COUNTIF(BC25:BD26,"B")+COUNTIF(BF25:BG26,"B")+COUNTIF(BI25:BJ26,"B")+COUNTIF(BL25:BM26,"B")</f>
        <v>0</v>
      </c>
      <c r="BS25" s="961">
        <f>COUNTIF(AT25:AU26,"J")+COUNTIF(AW25:AX26,"J")+COUNTIF(AZ25:BA26,"J")+COUNTIF(BC25:BD26,"J")+COUNTIF(BF25:BG26,"J")+COUNTIF(BI25:BJ26,"J")+COUNTIF(BL25:BM26,"J")</f>
        <v>0</v>
      </c>
      <c r="BT25" s="961">
        <f>COUNTIF(AT25:AU26,"N")+COUNTIF(AW25:AX26,"N")+COUNTIF(AZ25:BA26,"N")+COUNTIF(BC25:BD26,"N")+COUNTIF(BF25:BG26,"N")+COUNTIF(BI25:BJ26,"N")+COUNTIF(BL25:BM26,"N")</f>
        <v>0</v>
      </c>
      <c r="BU25" s="973">
        <f>COUNTIF(AT25:AU26,"O")+COUNTIF(AW25:AX26,"O")+COUNTIF(AZ25:BA26,"O")+COUNTIF(BC25:BD26,"O")+COUNTIF(BF25:BG26,"O")+COUNTIF(BI25:BJ26,"O")+COUNTIF(BL25:BM26,"O")</f>
        <v>0</v>
      </c>
      <c r="BV25" s="961">
        <f>COUNTIF(AT25:AU26,"GP")+COUNTIF(AW25:AX26,"GP")+COUNTIF(AZ25:BA26,"GP")+COUNTIF(BC25:BD26,"GP")+COUNTIF(BF25:BG26,"GP")+COUNTIF(BI25:BJ26,"GP")+COUNTIF(BL25:BM26,"GP")</f>
        <v>0</v>
      </c>
    </row>
    <row r="26" spans="1:74" ht="14.25" customHeight="1">
      <c r="A26" s="1024"/>
      <c r="B26" s="1017"/>
      <c r="C26" s="978"/>
      <c r="D26" s="992"/>
      <c r="E26" s="992"/>
      <c r="F26" s="992"/>
      <c r="G26" s="1003"/>
      <c r="H26" s="976"/>
      <c r="I26" s="598"/>
      <c r="J26" s="597"/>
      <c r="K26" s="987"/>
      <c r="L26" s="598"/>
      <c r="M26" s="597"/>
      <c r="N26" s="967"/>
      <c r="O26" s="598"/>
      <c r="P26" s="597"/>
      <c r="Q26" s="967"/>
      <c r="R26" s="598"/>
      <c r="S26" s="597"/>
      <c r="T26" s="967"/>
      <c r="U26" s="598"/>
      <c r="V26" s="597"/>
      <c r="W26" s="967"/>
      <c r="X26" s="598"/>
      <c r="Y26" s="597"/>
      <c r="Z26" s="967"/>
      <c r="AA26" s="598"/>
      <c r="AB26" s="597"/>
      <c r="AC26" s="966"/>
      <c r="AD26" s="968"/>
      <c r="AE26" s="962"/>
      <c r="AF26" s="970"/>
      <c r="AG26" s="962"/>
      <c r="AH26" s="962"/>
      <c r="AI26" s="962"/>
      <c r="AJ26" s="962"/>
      <c r="AK26" s="974"/>
      <c r="AL26" s="978"/>
      <c r="AM26" s="985"/>
      <c r="AN26" s="978"/>
      <c r="AO26" s="992"/>
      <c r="AP26" s="992"/>
      <c r="AQ26" s="992"/>
      <c r="AR26" s="1003"/>
      <c r="AS26" s="976"/>
      <c r="AT26" s="572"/>
      <c r="AU26" s="571"/>
      <c r="AV26" s="987"/>
      <c r="AW26" s="572"/>
      <c r="AX26" s="571"/>
      <c r="AY26" s="987"/>
      <c r="AZ26" s="598"/>
      <c r="BA26" s="597"/>
      <c r="BB26" s="967"/>
      <c r="BC26" s="598"/>
      <c r="BD26" s="597"/>
      <c r="BE26" s="967"/>
      <c r="BF26" s="598"/>
      <c r="BG26" s="597"/>
      <c r="BH26" s="967"/>
      <c r="BI26" s="598"/>
      <c r="BJ26" s="597"/>
      <c r="BK26" s="967"/>
      <c r="BL26" s="598"/>
      <c r="BM26" s="597"/>
      <c r="BN26" s="966"/>
      <c r="BO26" s="968"/>
      <c r="BP26" s="962"/>
      <c r="BQ26" s="970"/>
      <c r="BR26" s="962"/>
      <c r="BS26" s="962"/>
      <c r="BT26" s="962"/>
      <c r="BU26" s="974"/>
      <c r="BV26" s="962"/>
    </row>
    <row r="27" spans="1:74" ht="14.25" customHeight="1">
      <c r="A27" s="1021">
        <v>13</v>
      </c>
      <c r="B27" s="1025" t="s">
        <v>484</v>
      </c>
      <c r="C27" s="979"/>
      <c r="D27" s="986" t="s">
        <v>37</v>
      </c>
      <c r="E27" s="986"/>
      <c r="F27" s="986"/>
      <c r="G27" s="988"/>
      <c r="H27" s="980">
        <v>5</v>
      </c>
      <c r="I27" s="596"/>
      <c r="J27" s="597"/>
      <c r="K27" s="1000">
        <v>5</v>
      </c>
      <c r="L27" s="596"/>
      <c r="M27" s="597"/>
      <c r="N27" s="963">
        <v>5</v>
      </c>
      <c r="O27" s="596"/>
      <c r="P27" s="597"/>
      <c r="Q27" s="963">
        <v>5</v>
      </c>
      <c r="R27" s="596"/>
      <c r="S27" s="597"/>
      <c r="T27" s="963">
        <v>5</v>
      </c>
      <c r="U27" s="596"/>
      <c r="V27" s="597"/>
      <c r="W27" s="963">
        <v>0</v>
      </c>
      <c r="X27" s="596"/>
      <c r="Y27" s="597"/>
      <c r="Z27" s="963"/>
      <c r="AA27" s="596"/>
      <c r="AB27" s="597"/>
      <c r="AC27" s="971">
        <f>IF(ISBLANK(A27),"",IF(ISBLANK(G27),SUM(H27,K27,N27,Q27,T27,W27,Z27),0))</f>
        <v>25</v>
      </c>
      <c r="AD27" s="968">
        <f>IF(AC27="","",AC27+AD25)</f>
        <v>127</v>
      </c>
      <c r="AE27" s="961">
        <f>IF(G27="X",0,COUNT(H27,K27,N27,Q27,T27,W27,Z27))</f>
        <v>6</v>
      </c>
      <c r="AF27" s="969">
        <f>COUNTIF(I27:J28,"L")+COUNTIF(L27:M28,"L")+COUNTIF(O27:P28,"L")+COUNTIF(R27:S28,"L")+COUNTIF(U27:V28,"L")+COUNTIF(X27:Y28,"L")+COUNTIF(AA27:AB28,"L")</f>
        <v>0</v>
      </c>
      <c r="AG27" s="961">
        <f>COUNTIF(I27:J28,"B")+COUNTIF(L27:M28,"B")+COUNTIF(O27:P28,"B")+COUNTIF(R27:S28,"B")+COUNTIF(U27:V28,"B")+COUNTIF(X27:Y28,"B")+COUNTIF(AA27:AB28,"B")</f>
        <v>0</v>
      </c>
      <c r="AH27" s="961">
        <f>COUNTIF(I27:J28,"J")+COUNTIF(L27:M28,"J")+COUNTIF(O27:P28,"J")+COUNTIF(R27:S28,"J")+COUNTIF(U27:V28,"J")+COUNTIF(X27:Y28,"J")+COUNTIF(AA27:AB28,"J")</f>
        <v>0</v>
      </c>
      <c r="AI27" s="961">
        <f>COUNTIF(I27:J28,"N")+COUNTIF(L27:M28,"N")+COUNTIF(O27:P28,"N")+COUNTIF(R27:S28,"N")+COUNTIF(U27:V28,"N")+COUNTIF(X27:Y28,"N")+COUNTIF(AA27:AB28,"N")</f>
        <v>0</v>
      </c>
      <c r="AJ27" s="961">
        <f>COUNTIF(I27:J28,"O")+COUNTIF(L27:M28,"O")+COUNTIF(O27:P28,"O")+COUNTIF(R27:S28,"O")+COUNTIF(U27:V28,"O")+COUNTIF(X27:Y28,"O")+COUNTIF(AA27:AB28,"O")</f>
        <v>0</v>
      </c>
      <c r="AK27" s="973">
        <f>COUNTIF(I27:J28,"GP")+COUNTIF(L27:M28,"GP")+COUNTIF(O27:P28,"GP")+COUNTIF(R27:S28,"GP")+COUNTIF(U27:V28,"GP")+COUNTIF(X27:Y28,"GP")+COUNTIF(AA27:AB28,"GP")</f>
        <v>0</v>
      </c>
      <c r="AL27" s="979">
        <v>13</v>
      </c>
      <c r="AM27" s="990" t="s">
        <v>504</v>
      </c>
      <c r="AN27" s="979" t="s">
        <v>37</v>
      </c>
      <c r="AO27" s="986"/>
      <c r="AP27" s="986"/>
      <c r="AQ27" s="986"/>
      <c r="AR27" s="988"/>
      <c r="AS27" s="980">
        <v>4</v>
      </c>
      <c r="AT27" s="570"/>
      <c r="AU27" s="571"/>
      <c r="AV27" s="1000">
        <v>0</v>
      </c>
      <c r="AW27" s="570"/>
      <c r="AX27" s="571"/>
      <c r="AY27" s="1000"/>
      <c r="AZ27" s="596"/>
      <c r="BA27" s="597"/>
      <c r="BB27" s="963"/>
      <c r="BC27" s="596"/>
      <c r="BD27" s="597"/>
      <c r="BE27" s="963"/>
      <c r="BF27" s="596"/>
      <c r="BG27" s="597"/>
      <c r="BH27" s="963"/>
      <c r="BI27" s="596"/>
      <c r="BJ27" s="597"/>
      <c r="BK27" s="963"/>
      <c r="BL27" s="596"/>
      <c r="BM27" s="597"/>
      <c r="BN27" s="971">
        <f>IF(ISBLANK(AL27),"",IF(ISBLANK(AR27),SUM(AS27,AV27,AY27,BB27,BE27,BH27,BK27),0))</f>
        <v>4</v>
      </c>
      <c r="BO27" s="968">
        <f>IF(BN27="","",BN27+BO25)</f>
        <v>31</v>
      </c>
      <c r="BP27" s="961">
        <f>IF(AR27="X",0,COUNT(AS27,AV27,AY27,BB27,BE27,BH27,BK27))</f>
        <v>2</v>
      </c>
      <c r="BQ27" s="969">
        <f>COUNTIF(AT27:AU28,"L")+COUNTIF(AW27:AX28,"L")+COUNTIF(AZ27:BA28,"L")+COUNTIF(BC27:BD28,"L")+COUNTIF(BF27:BG28,"L")+COUNTIF(BI27:BJ28,"L")+COUNTIF(BL27:BM28,"L")</f>
        <v>0</v>
      </c>
      <c r="BR27" s="961">
        <f>COUNTIF(AT27:AU28,"B")+COUNTIF(AW27:AX28,"B")+COUNTIF(AZ27:BA28,"B")+COUNTIF(BC27:BD28,"B")+COUNTIF(BF27:BG28,"B")+COUNTIF(BI27:BJ28,"B")+COUNTIF(BL27:BM28,"B")</f>
        <v>0</v>
      </c>
      <c r="BS27" s="961">
        <f>COUNTIF(AT27:AU28,"J")+COUNTIF(AW27:AX28,"J")+COUNTIF(AZ27:BA28,"J")+COUNTIF(BC27:BD28,"J")+COUNTIF(BF27:BG28,"J")+COUNTIF(BI27:BJ28,"J")+COUNTIF(BL27:BM28,"J")</f>
        <v>0</v>
      </c>
      <c r="BT27" s="961">
        <f>COUNTIF(AT27:AU28,"N")+COUNTIF(AW27:AX28,"N")+COUNTIF(AZ27:BA28,"N")+COUNTIF(BC27:BD28,"N")+COUNTIF(BF27:BG28,"N")+COUNTIF(BI27:BJ28,"N")+COUNTIF(BL27:BM28,"N")</f>
        <v>0</v>
      </c>
      <c r="BU27" s="973">
        <f>COUNTIF(AT27:AU28,"O")+COUNTIF(AW27:AX28,"O")+COUNTIF(AZ27:BA28,"O")+COUNTIF(BC27:BD28,"O")+COUNTIF(BF27:BG28,"O")+COUNTIF(BI27:BJ28,"O")+COUNTIF(BL27:BM28,"O")</f>
        <v>0</v>
      </c>
      <c r="BV27" s="961">
        <f>COUNTIF(AT27:AU28,"GP")+COUNTIF(AW27:AX28,"GP")+COUNTIF(AZ27:BA28,"GP")+COUNTIF(BC27:BD28,"GP")+COUNTIF(BF27:BG28,"GP")+COUNTIF(BI27:BJ28,"GP")+COUNTIF(BL27:BM28,"GP")</f>
        <v>0</v>
      </c>
    </row>
    <row r="28" spans="1:74" ht="14.25" customHeight="1">
      <c r="A28" s="1022"/>
      <c r="B28" s="1015"/>
      <c r="C28" s="976"/>
      <c r="D28" s="987"/>
      <c r="E28" s="987"/>
      <c r="F28" s="987"/>
      <c r="G28" s="989"/>
      <c r="H28" s="981"/>
      <c r="I28" s="596"/>
      <c r="J28" s="597"/>
      <c r="K28" s="1001"/>
      <c r="L28" s="596"/>
      <c r="M28" s="597"/>
      <c r="N28" s="964"/>
      <c r="O28" s="596"/>
      <c r="P28" s="597"/>
      <c r="Q28" s="964"/>
      <c r="R28" s="596"/>
      <c r="S28" s="597"/>
      <c r="T28" s="964"/>
      <c r="U28" s="596"/>
      <c r="V28" s="597"/>
      <c r="W28" s="964"/>
      <c r="X28" s="596"/>
      <c r="Y28" s="597"/>
      <c r="Z28" s="964"/>
      <c r="AA28" s="596"/>
      <c r="AB28" s="597"/>
      <c r="AC28" s="972"/>
      <c r="AD28" s="968"/>
      <c r="AE28" s="962"/>
      <c r="AF28" s="970"/>
      <c r="AG28" s="962"/>
      <c r="AH28" s="962"/>
      <c r="AI28" s="962"/>
      <c r="AJ28" s="962"/>
      <c r="AK28" s="974"/>
      <c r="AL28" s="976"/>
      <c r="AM28" s="983"/>
      <c r="AN28" s="976"/>
      <c r="AO28" s="987"/>
      <c r="AP28" s="987"/>
      <c r="AQ28" s="987"/>
      <c r="AR28" s="989"/>
      <c r="AS28" s="981"/>
      <c r="AT28" s="570"/>
      <c r="AU28" s="571"/>
      <c r="AV28" s="1001"/>
      <c r="AW28" s="570"/>
      <c r="AX28" s="571"/>
      <c r="AY28" s="1001"/>
      <c r="AZ28" s="596"/>
      <c r="BA28" s="597"/>
      <c r="BB28" s="964"/>
      <c r="BC28" s="596"/>
      <c r="BD28" s="597"/>
      <c r="BE28" s="964"/>
      <c r="BF28" s="596"/>
      <c r="BG28" s="597"/>
      <c r="BH28" s="964"/>
      <c r="BI28" s="596"/>
      <c r="BJ28" s="597"/>
      <c r="BK28" s="964"/>
      <c r="BL28" s="596"/>
      <c r="BM28" s="597"/>
      <c r="BN28" s="972"/>
      <c r="BO28" s="968"/>
      <c r="BP28" s="962"/>
      <c r="BQ28" s="970"/>
      <c r="BR28" s="962"/>
      <c r="BS28" s="962"/>
      <c r="BT28" s="962"/>
      <c r="BU28" s="974"/>
      <c r="BV28" s="962"/>
    </row>
    <row r="29" spans="1:74" ht="14.25" customHeight="1">
      <c r="A29" s="1023">
        <v>14</v>
      </c>
      <c r="B29" s="1016" t="s">
        <v>488</v>
      </c>
      <c r="C29" s="977"/>
      <c r="D29" s="991" t="s">
        <v>37</v>
      </c>
      <c r="E29" s="991"/>
      <c r="F29" s="991"/>
      <c r="G29" s="1002"/>
      <c r="H29" s="979">
        <v>0</v>
      </c>
      <c r="I29" s="598"/>
      <c r="J29" s="597"/>
      <c r="K29" s="986">
        <v>4</v>
      </c>
      <c r="L29" s="598"/>
      <c r="M29" s="597"/>
      <c r="N29" s="967">
        <v>5</v>
      </c>
      <c r="O29" s="598"/>
      <c r="P29" s="597"/>
      <c r="Q29" s="967">
        <v>3</v>
      </c>
      <c r="R29" s="598"/>
      <c r="S29" s="597"/>
      <c r="T29" s="967"/>
      <c r="U29" s="598"/>
      <c r="V29" s="597"/>
      <c r="W29" s="967"/>
      <c r="X29" s="598"/>
      <c r="Y29" s="597"/>
      <c r="Z29" s="967"/>
      <c r="AA29" s="598"/>
      <c r="AB29" s="597"/>
      <c r="AC29" s="965">
        <f>IF(ISBLANK(A29),"",IF(ISBLANK(G29),SUM(H29,K29,N29,Q29,T29,W29,Z29),0))</f>
        <v>12</v>
      </c>
      <c r="AD29" s="968">
        <f>IF(AC29="","",AC29+AD27)</f>
        <v>139</v>
      </c>
      <c r="AE29" s="961">
        <f>IF(G29="X",0,COUNT(H29,K29,N29,Q29,T29,W29,Z29))</f>
        <v>4</v>
      </c>
      <c r="AF29" s="969">
        <f>COUNTIF(I29:J30,"L")+COUNTIF(L29:M30,"L")+COUNTIF(O29:P30,"L")+COUNTIF(R29:S30,"L")+COUNTIF(U29:V30,"L")+COUNTIF(X29:Y30,"L")+COUNTIF(AA29:AB30,"L")</f>
        <v>0</v>
      </c>
      <c r="AG29" s="961">
        <f>COUNTIF(I29:J30,"B")+COUNTIF(L29:M30,"B")+COUNTIF(O29:P30,"B")+COUNTIF(R29:S30,"B")+COUNTIF(U29:V30,"B")+COUNTIF(X29:Y30,"B")+COUNTIF(AA29:AB30,"B")</f>
        <v>0</v>
      </c>
      <c r="AH29" s="961">
        <f>COUNTIF(I29:J30,"J")+COUNTIF(L29:M30,"J")+COUNTIF(O29:P30,"J")+COUNTIF(R29:S30,"J")+COUNTIF(U29:V30,"J")+COUNTIF(X29:Y30,"J")+COUNTIF(AA29:AB30,"J")</f>
        <v>0</v>
      </c>
      <c r="AI29" s="961">
        <f>COUNTIF(I29:J30,"N")+COUNTIF(L29:M30,"N")+COUNTIF(O29:P30,"N")+COUNTIF(R29:S30,"N")+COUNTIF(U29:V30,"N")+COUNTIF(X29:Y30,"N")+COUNTIF(AA29:AB30,"N")</f>
        <v>0</v>
      </c>
      <c r="AJ29" s="961">
        <f>COUNTIF(I29:J30,"O")+COUNTIF(L29:M30,"O")+COUNTIF(O29:P30,"O")+COUNTIF(R29:S30,"O")+COUNTIF(U29:V30,"O")+COUNTIF(X29:Y30,"O")+COUNTIF(AA29:AB30,"O")</f>
        <v>0</v>
      </c>
      <c r="AK29" s="973">
        <f>COUNTIF(I29:J30,"GP")+COUNTIF(L29:M30,"GP")+COUNTIF(O29:P30,"GP")+COUNTIF(R29:S30,"GP")+COUNTIF(U29:V30,"GP")+COUNTIF(X29:Y30,"GP")+COUNTIF(AA29:AB30,"GP")</f>
        <v>0</v>
      </c>
      <c r="AL29" s="977">
        <v>14</v>
      </c>
      <c r="AM29" s="984" t="s">
        <v>506</v>
      </c>
      <c r="AN29" s="977"/>
      <c r="AO29" s="991"/>
      <c r="AP29" s="991"/>
      <c r="AQ29" s="991"/>
      <c r="AR29" s="1002"/>
      <c r="AS29" s="979">
        <v>2</v>
      </c>
      <c r="AT29" s="572"/>
      <c r="AU29" s="571"/>
      <c r="AV29" s="986"/>
      <c r="AW29" s="572"/>
      <c r="AX29" s="571"/>
      <c r="AY29" s="986"/>
      <c r="AZ29" s="598"/>
      <c r="BA29" s="597"/>
      <c r="BB29" s="967"/>
      <c r="BC29" s="598"/>
      <c r="BD29" s="597"/>
      <c r="BE29" s="967"/>
      <c r="BF29" s="598"/>
      <c r="BG29" s="597"/>
      <c r="BH29" s="967"/>
      <c r="BI29" s="598"/>
      <c r="BJ29" s="597"/>
      <c r="BK29" s="967"/>
      <c r="BL29" s="598"/>
      <c r="BM29" s="597"/>
      <c r="BN29" s="965">
        <f>IF(ISBLANK(AL29),"",IF(ISBLANK(AR29),SUM(AS29,AV29,AY29,BB29,BE29,BH29,BK29),0))</f>
        <v>2</v>
      </c>
      <c r="BO29" s="968">
        <f>IF(BN29="","",BN29+BO27)</f>
        <v>33</v>
      </c>
      <c r="BP29" s="961">
        <f>IF(AR29="X",0,COUNT(AS29,AV29,AY29,BB29,BE29,BH29,BK29))</f>
        <v>1</v>
      </c>
      <c r="BQ29" s="969">
        <f>COUNTIF(AT29:AU30,"L")+COUNTIF(AW29:AX30,"L")+COUNTIF(AZ29:BA30,"L")+COUNTIF(BC29:BD30,"L")+COUNTIF(BF29:BG30,"L")+COUNTIF(BI29:BJ30,"L")+COUNTIF(BL29:BM30,"L")</f>
        <v>0</v>
      </c>
      <c r="BR29" s="961">
        <f>COUNTIF(AT29:AU30,"B")+COUNTIF(AW29:AX30,"B")+COUNTIF(AZ29:BA30,"B")+COUNTIF(BC29:BD30,"B")+COUNTIF(BF29:BG30,"B")+COUNTIF(BI29:BJ30,"B")+COUNTIF(BL29:BM30,"B")</f>
        <v>0</v>
      </c>
      <c r="BS29" s="961">
        <f>COUNTIF(AT29:AU30,"J")+COUNTIF(AW29:AX30,"J")+COUNTIF(AZ29:BA30,"J")+COUNTIF(BC29:BD30,"J")+COUNTIF(BF29:BG30,"J")+COUNTIF(BI29:BJ30,"J")+COUNTIF(BL29:BM30,"J")</f>
        <v>0</v>
      </c>
      <c r="BT29" s="961">
        <f>COUNTIF(AT29:AU30,"N")+COUNTIF(AW29:AX30,"N")+COUNTIF(AZ29:BA30,"N")+COUNTIF(BC29:BD30,"N")+COUNTIF(BF29:BG30,"N")+COUNTIF(BI29:BJ30,"N")+COUNTIF(BL29:BM30,"N")</f>
        <v>0</v>
      </c>
      <c r="BU29" s="973">
        <f>COUNTIF(AT29:AU30,"O")+COUNTIF(AW29:AX30,"O")+COUNTIF(AZ29:BA30,"O")+COUNTIF(BC29:BD30,"O")+COUNTIF(BF29:BG30,"O")+COUNTIF(BI29:BJ30,"O")+COUNTIF(BL29:BM30,"O")</f>
        <v>0</v>
      </c>
      <c r="BV29" s="961">
        <f>COUNTIF(AT29:AU30,"GP")+COUNTIF(AW29:AX30,"GP")+COUNTIF(AZ29:BA30,"GP")+COUNTIF(BC29:BD30,"GP")+COUNTIF(BF29:BG30,"GP")+COUNTIF(BI29:BJ30,"GP")+COUNTIF(BL29:BM30,"GP")</f>
        <v>0</v>
      </c>
    </row>
    <row r="30" spans="1:74" ht="14.25" customHeight="1">
      <c r="A30" s="1024"/>
      <c r="B30" s="1017"/>
      <c r="C30" s="978"/>
      <c r="D30" s="992"/>
      <c r="E30" s="992"/>
      <c r="F30" s="992"/>
      <c r="G30" s="1003"/>
      <c r="H30" s="976"/>
      <c r="I30" s="598"/>
      <c r="J30" s="597"/>
      <c r="K30" s="987"/>
      <c r="L30" s="598"/>
      <c r="M30" s="597"/>
      <c r="N30" s="967"/>
      <c r="O30" s="598"/>
      <c r="P30" s="597"/>
      <c r="Q30" s="967"/>
      <c r="R30" s="598"/>
      <c r="S30" s="597"/>
      <c r="T30" s="967"/>
      <c r="U30" s="598"/>
      <c r="V30" s="597"/>
      <c r="W30" s="967"/>
      <c r="X30" s="598"/>
      <c r="Y30" s="597"/>
      <c r="Z30" s="967"/>
      <c r="AA30" s="598"/>
      <c r="AB30" s="597"/>
      <c r="AC30" s="966"/>
      <c r="AD30" s="968"/>
      <c r="AE30" s="962"/>
      <c r="AF30" s="970"/>
      <c r="AG30" s="962"/>
      <c r="AH30" s="962"/>
      <c r="AI30" s="962"/>
      <c r="AJ30" s="962"/>
      <c r="AK30" s="974"/>
      <c r="AL30" s="978"/>
      <c r="AM30" s="985"/>
      <c r="AN30" s="978"/>
      <c r="AO30" s="992"/>
      <c r="AP30" s="992"/>
      <c r="AQ30" s="992"/>
      <c r="AR30" s="1003"/>
      <c r="AS30" s="976"/>
      <c r="AT30" s="572"/>
      <c r="AU30" s="571"/>
      <c r="AV30" s="987"/>
      <c r="AW30" s="572"/>
      <c r="AX30" s="571"/>
      <c r="AY30" s="987"/>
      <c r="AZ30" s="598"/>
      <c r="BA30" s="597"/>
      <c r="BB30" s="967"/>
      <c r="BC30" s="598"/>
      <c r="BD30" s="597"/>
      <c r="BE30" s="967"/>
      <c r="BF30" s="598"/>
      <c r="BG30" s="597"/>
      <c r="BH30" s="967"/>
      <c r="BI30" s="598"/>
      <c r="BJ30" s="597"/>
      <c r="BK30" s="967"/>
      <c r="BL30" s="598"/>
      <c r="BM30" s="597"/>
      <c r="BN30" s="966"/>
      <c r="BO30" s="968"/>
      <c r="BP30" s="962"/>
      <c r="BQ30" s="970"/>
      <c r="BR30" s="962"/>
      <c r="BS30" s="962"/>
      <c r="BT30" s="962"/>
      <c r="BU30" s="974"/>
      <c r="BV30" s="962"/>
    </row>
    <row r="31" spans="1:74" ht="14.25" customHeight="1">
      <c r="A31" s="1021">
        <v>15</v>
      </c>
      <c r="B31" s="1025" t="s">
        <v>488</v>
      </c>
      <c r="C31" s="979"/>
      <c r="D31" s="986"/>
      <c r="E31" s="986"/>
      <c r="F31" s="986"/>
      <c r="G31" s="988"/>
      <c r="H31" s="980">
        <v>3</v>
      </c>
      <c r="I31" s="596"/>
      <c r="J31" s="597"/>
      <c r="K31" s="1000"/>
      <c r="L31" s="596"/>
      <c r="M31" s="597"/>
      <c r="N31" s="963"/>
      <c r="O31" s="596"/>
      <c r="P31" s="597"/>
      <c r="Q31" s="963"/>
      <c r="R31" s="596"/>
      <c r="S31" s="597"/>
      <c r="T31" s="963"/>
      <c r="U31" s="596"/>
      <c r="V31" s="597"/>
      <c r="W31" s="963"/>
      <c r="X31" s="596"/>
      <c r="Y31" s="597"/>
      <c r="Z31" s="963"/>
      <c r="AA31" s="596"/>
      <c r="AB31" s="597"/>
      <c r="AC31" s="971">
        <f>IF(ISBLANK(A31),"",IF(ISBLANK(G31),SUM(H31,K31,N31,Q31,T31,W31,Z31),0))</f>
        <v>3</v>
      </c>
      <c r="AD31" s="968">
        <f>IF(AC31="","",AC31+AD29)</f>
        <v>142</v>
      </c>
      <c r="AE31" s="961">
        <f>IF(G31="X",0,COUNT(H31,K31,N31,Q31,T31,W31,Z31))</f>
        <v>1</v>
      </c>
      <c r="AF31" s="969">
        <f>COUNTIF(I31:J32,"L")+COUNTIF(L31:M32,"L")+COUNTIF(O31:P32,"L")+COUNTIF(R31:S32,"L")+COUNTIF(U31:V32,"L")+COUNTIF(X31:Y32,"L")+COUNTIF(AA31:AB32,"L")</f>
        <v>0</v>
      </c>
      <c r="AG31" s="961">
        <f>COUNTIF(I31:J32,"B")+COUNTIF(L31:M32,"B")+COUNTIF(O31:P32,"B")+COUNTIF(R31:S32,"B")+COUNTIF(U31:V32,"B")+COUNTIF(X31:Y32,"B")+COUNTIF(AA31:AB32,"B")</f>
        <v>0</v>
      </c>
      <c r="AH31" s="961">
        <f>COUNTIF(I31:J32,"J")+COUNTIF(L31:M32,"J")+COUNTIF(O31:P32,"J")+COUNTIF(R31:S32,"J")+COUNTIF(U31:V32,"J")+COUNTIF(X31:Y32,"J")+COUNTIF(AA31:AB32,"J")</f>
        <v>0</v>
      </c>
      <c r="AI31" s="961">
        <f>COUNTIF(I31:J32,"N")+COUNTIF(L31:M32,"N")+COUNTIF(O31:P32,"N")+COUNTIF(R31:S32,"N")+COUNTIF(U31:V32,"N")+COUNTIF(X31:Y32,"N")+COUNTIF(AA31:AB32,"N")</f>
        <v>0</v>
      </c>
      <c r="AJ31" s="961">
        <f>COUNTIF(I31:J32,"O")+COUNTIF(L31:M32,"O")+COUNTIF(O31:P32,"O")+COUNTIF(R31:S32,"O")+COUNTIF(U31:V32,"O")+COUNTIF(X31:Y32,"O")+COUNTIF(AA31:AB32,"O")</f>
        <v>0</v>
      </c>
      <c r="AK31" s="973">
        <f>COUNTIF(I31:J32,"GP")+COUNTIF(L31:M32,"GP")+COUNTIF(O31:P32,"GP")+COUNTIF(R31:S32,"GP")+COUNTIF(U31:V32,"GP")+COUNTIF(X31:Y32,"GP")+COUNTIF(AA31:AB32,"GP")</f>
        <v>0</v>
      </c>
      <c r="AL31" s="979">
        <v>15</v>
      </c>
      <c r="AM31" s="990" t="s">
        <v>502</v>
      </c>
      <c r="AN31" s="979"/>
      <c r="AO31" s="986" t="s">
        <v>37</v>
      </c>
      <c r="AP31" s="986"/>
      <c r="AQ31" s="986"/>
      <c r="AR31" s="988"/>
      <c r="AS31" s="980">
        <v>5</v>
      </c>
      <c r="AT31" s="570"/>
      <c r="AU31" s="571"/>
      <c r="AV31" s="1000">
        <v>4</v>
      </c>
      <c r="AW31" s="570"/>
      <c r="AX31" s="571"/>
      <c r="AY31" s="1000"/>
      <c r="AZ31" s="596"/>
      <c r="BA31" s="597"/>
      <c r="BB31" s="963"/>
      <c r="BC31" s="596"/>
      <c r="BD31" s="597"/>
      <c r="BE31" s="963"/>
      <c r="BF31" s="596"/>
      <c r="BG31" s="597"/>
      <c r="BH31" s="963"/>
      <c r="BI31" s="596"/>
      <c r="BJ31" s="597"/>
      <c r="BK31" s="963"/>
      <c r="BL31" s="596"/>
      <c r="BM31" s="597"/>
      <c r="BN31" s="971">
        <f>IF(ISBLANK(AL31),"",IF(ISBLANK(AR31),SUM(AS31,AV31,AY31,BB31,BE31,BH31,BK31),0))</f>
        <v>9</v>
      </c>
      <c r="BO31" s="968">
        <f>IF(BN31="","",BN31+BO29)</f>
        <v>42</v>
      </c>
      <c r="BP31" s="961">
        <f>IF(AR31="X",0,COUNT(AS31,AV31,AY31,BB31,BE31,BH31,BK31))</f>
        <v>2</v>
      </c>
      <c r="BQ31" s="969">
        <f>COUNTIF(AT31:AU32,"L")+COUNTIF(AW31:AX32,"L")+COUNTIF(AZ31:BA32,"L")+COUNTIF(BC31:BD32,"L")+COUNTIF(BF31:BG32,"L")+COUNTIF(BI31:BJ32,"L")+COUNTIF(BL31:BM32,"L")</f>
        <v>0</v>
      </c>
      <c r="BR31" s="961">
        <f>COUNTIF(AT31:AU32,"B")+COUNTIF(AW31:AX32,"B")+COUNTIF(AZ31:BA32,"B")+COUNTIF(BC31:BD32,"B")+COUNTIF(BF31:BG32,"B")+COUNTIF(BI31:BJ32,"B")+COUNTIF(BL31:BM32,"B")</f>
        <v>0</v>
      </c>
      <c r="BS31" s="961">
        <f>COUNTIF(AT31:AU32,"J")+COUNTIF(AW31:AX32,"J")+COUNTIF(AZ31:BA32,"J")+COUNTIF(BC31:BD32,"J")+COUNTIF(BF31:BG32,"J")+COUNTIF(BI31:BJ32,"J")+COUNTIF(BL31:BM32,"J")</f>
        <v>0</v>
      </c>
      <c r="BT31" s="961">
        <f>COUNTIF(AT31:AU32,"N")+COUNTIF(AW31:AX32,"N")+COUNTIF(AZ31:BA32,"N")+COUNTIF(BC31:BD32,"N")+COUNTIF(BF31:BG32,"N")+COUNTIF(BI31:BJ32,"N")+COUNTIF(BL31:BM32,"N")</f>
        <v>0</v>
      </c>
      <c r="BU31" s="973">
        <f>COUNTIF(AT31:AU32,"O")+COUNTIF(AW31:AX32,"O")+COUNTIF(AZ31:BA32,"O")+COUNTIF(BC31:BD32,"O")+COUNTIF(BF31:BG32,"O")+COUNTIF(BI31:BJ32,"O")+COUNTIF(BL31:BM32,"O")</f>
        <v>0</v>
      </c>
      <c r="BV31" s="961">
        <f>COUNTIF(AT31:AU32,"GP")+COUNTIF(AW31:AX32,"GP")+COUNTIF(AZ31:BA32,"GP")+COUNTIF(BC31:BD32,"GP")+COUNTIF(BF31:BG32,"GP")+COUNTIF(BI31:BJ32,"GP")+COUNTIF(BL31:BM32,"GP")</f>
        <v>0</v>
      </c>
    </row>
    <row r="32" spans="1:74" ht="14.25" customHeight="1">
      <c r="A32" s="1022"/>
      <c r="B32" s="1015"/>
      <c r="C32" s="976"/>
      <c r="D32" s="987"/>
      <c r="E32" s="987"/>
      <c r="F32" s="987"/>
      <c r="G32" s="989"/>
      <c r="H32" s="981"/>
      <c r="I32" s="596"/>
      <c r="J32" s="597"/>
      <c r="K32" s="1001"/>
      <c r="L32" s="596"/>
      <c r="M32" s="597"/>
      <c r="N32" s="964"/>
      <c r="O32" s="596"/>
      <c r="P32" s="597"/>
      <c r="Q32" s="964"/>
      <c r="R32" s="596"/>
      <c r="S32" s="597"/>
      <c r="T32" s="964"/>
      <c r="U32" s="596"/>
      <c r="V32" s="597"/>
      <c r="W32" s="964"/>
      <c r="X32" s="596"/>
      <c r="Y32" s="597"/>
      <c r="Z32" s="964"/>
      <c r="AA32" s="596"/>
      <c r="AB32" s="597"/>
      <c r="AC32" s="972"/>
      <c r="AD32" s="968"/>
      <c r="AE32" s="962"/>
      <c r="AF32" s="970"/>
      <c r="AG32" s="962"/>
      <c r="AH32" s="962"/>
      <c r="AI32" s="962"/>
      <c r="AJ32" s="962"/>
      <c r="AK32" s="974"/>
      <c r="AL32" s="976"/>
      <c r="AM32" s="983"/>
      <c r="AN32" s="976"/>
      <c r="AO32" s="987"/>
      <c r="AP32" s="987"/>
      <c r="AQ32" s="987"/>
      <c r="AR32" s="989"/>
      <c r="AS32" s="981"/>
      <c r="AT32" s="570"/>
      <c r="AU32" s="571"/>
      <c r="AV32" s="1001"/>
      <c r="AW32" s="570"/>
      <c r="AX32" s="571"/>
      <c r="AY32" s="1001"/>
      <c r="AZ32" s="596"/>
      <c r="BA32" s="597"/>
      <c r="BB32" s="964"/>
      <c r="BC32" s="596"/>
      <c r="BD32" s="597"/>
      <c r="BE32" s="964"/>
      <c r="BF32" s="596"/>
      <c r="BG32" s="597"/>
      <c r="BH32" s="964"/>
      <c r="BI32" s="596"/>
      <c r="BJ32" s="597"/>
      <c r="BK32" s="964"/>
      <c r="BL32" s="596"/>
      <c r="BM32" s="597"/>
      <c r="BN32" s="972"/>
      <c r="BO32" s="968"/>
      <c r="BP32" s="962"/>
      <c r="BQ32" s="970"/>
      <c r="BR32" s="962"/>
      <c r="BS32" s="962"/>
      <c r="BT32" s="962"/>
      <c r="BU32" s="974"/>
      <c r="BV32" s="962"/>
    </row>
    <row r="33" spans="1:74" ht="14.25" customHeight="1">
      <c r="A33" s="1023">
        <v>16</v>
      </c>
      <c r="B33" s="1016" t="s">
        <v>488</v>
      </c>
      <c r="C33" s="977"/>
      <c r="D33" s="991"/>
      <c r="E33" s="991"/>
      <c r="F33" s="991"/>
      <c r="G33" s="1002"/>
      <c r="H33" s="979">
        <v>0</v>
      </c>
      <c r="I33" s="598"/>
      <c r="J33" s="597"/>
      <c r="K33" s="986"/>
      <c r="L33" s="598"/>
      <c r="M33" s="597"/>
      <c r="N33" s="967"/>
      <c r="O33" s="598"/>
      <c r="P33" s="597"/>
      <c r="Q33" s="967"/>
      <c r="R33" s="598"/>
      <c r="S33" s="597"/>
      <c r="T33" s="967"/>
      <c r="U33" s="598"/>
      <c r="V33" s="597"/>
      <c r="W33" s="967"/>
      <c r="X33" s="598"/>
      <c r="Y33" s="597"/>
      <c r="Z33" s="967"/>
      <c r="AA33" s="598"/>
      <c r="AB33" s="597"/>
      <c r="AC33" s="965">
        <f>IF(ISBLANK(A33),"",IF(ISBLANK(G33),SUM(H33,K33,N33,Q33,T33,W33,Z33),0))</f>
        <v>0</v>
      </c>
      <c r="AD33" s="968">
        <f>IF(AC33="","",AC33+AD31)</f>
        <v>142</v>
      </c>
      <c r="AE33" s="961">
        <f>IF(G33="X",0,COUNT(H33,K33,N33,Q33,T33,W33,Z33))</f>
        <v>1</v>
      </c>
      <c r="AF33" s="969">
        <f>COUNTIF(I33:J34,"L")+COUNTIF(L33:M34,"L")+COUNTIF(O33:P34,"L")+COUNTIF(R33:S34,"L")+COUNTIF(U33:V34,"L")+COUNTIF(X33:Y34,"L")+COUNTIF(AA33:AB34,"L")</f>
        <v>0</v>
      </c>
      <c r="AG33" s="961">
        <f>COUNTIF(I33:J34,"B")+COUNTIF(L33:M34,"B")+COUNTIF(O33:P34,"B")+COUNTIF(R33:S34,"B")+COUNTIF(U33:V34,"B")+COUNTIF(X33:Y34,"B")+COUNTIF(AA33:AB34,"B")</f>
        <v>0</v>
      </c>
      <c r="AH33" s="961">
        <f>COUNTIF(I33:J34,"J")+COUNTIF(L33:M34,"J")+COUNTIF(O33:P34,"J")+COUNTIF(R33:S34,"J")+COUNTIF(U33:V34,"J")+COUNTIF(X33:Y34,"J")+COUNTIF(AA33:AB34,"J")</f>
        <v>0</v>
      </c>
      <c r="AI33" s="961">
        <f>COUNTIF(I33:J34,"N")+COUNTIF(L33:M34,"N")+COUNTIF(O33:P34,"N")+COUNTIF(R33:S34,"N")+COUNTIF(U33:V34,"N")+COUNTIF(X33:Y34,"N")+COUNTIF(AA33:AB34,"N")</f>
        <v>0</v>
      </c>
      <c r="AJ33" s="961">
        <f>COUNTIF(I33:J34,"O")+COUNTIF(L33:M34,"O")+COUNTIF(O33:P34,"O")+COUNTIF(R33:S34,"O")+COUNTIF(U33:V34,"O")+COUNTIF(X33:Y34,"O")+COUNTIF(AA33:AB34,"O")</f>
        <v>0</v>
      </c>
      <c r="AK33" s="973">
        <f>COUNTIF(I33:J34,"GP")+COUNTIF(L33:M34,"GP")+COUNTIF(O33:P34,"GP")+COUNTIF(R33:S34,"GP")+COUNTIF(U33:V34,"GP")+COUNTIF(X33:Y34,"GP")+COUNTIF(AA33:AB34,"GP")</f>
        <v>0</v>
      </c>
      <c r="AL33" s="977">
        <v>16</v>
      </c>
      <c r="AM33" s="984" t="s">
        <v>520</v>
      </c>
      <c r="AN33" s="977"/>
      <c r="AO33" s="991" t="s">
        <v>37</v>
      </c>
      <c r="AP33" s="991" t="s">
        <v>37</v>
      </c>
      <c r="AQ33" s="991"/>
      <c r="AR33" s="1002"/>
      <c r="AS33" s="979">
        <v>5</v>
      </c>
      <c r="AT33" s="572"/>
      <c r="AU33" s="571"/>
      <c r="AV33" s="986">
        <v>0</v>
      </c>
      <c r="AW33" s="572"/>
      <c r="AX33" s="571"/>
      <c r="AY33" s="986"/>
      <c r="AZ33" s="598"/>
      <c r="BA33" s="597"/>
      <c r="BB33" s="967"/>
      <c r="BC33" s="598"/>
      <c r="BD33" s="597"/>
      <c r="BE33" s="967"/>
      <c r="BF33" s="598"/>
      <c r="BG33" s="597"/>
      <c r="BH33" s="967"/>
      <c r="BI33" s="598"/>
      <c r="BJ33" s="597"/>
      <c r="BK33" s="967"/>
      <c r="BL33" s="598"/>
      <c r="BM33" s="597"/>
      <c r="BN33" s="965">
        <f>IF(ISBLANK(AL33),"",IF(ISBLANK(AR33),SUM(AS33,AV33,AY33,BB33,BE33,BH33,BK33),0))</f>
        <v>5</v>
      </c>
      <c r="BO33" s="968">
        <f>IF(BN33="","",BN33+BO31)</f>
        <v>47</v>
      </c>
      <c r="BP33" s="961">
        <f>IF(AR33="X",0,COUNT(AS33,AV33,AY33,BB33,BE33,BH33,BK33))</f>
        <v>2</v>
      </c>
      <c r="BQ33" s="969">
        <f>COUNTIF(AT33:AU34,"L")+COUNTIF(AW33:AX34,"L")+COUNTIF(AZ33:BA34,"L")+COUNTIF(BC33:BD34,"L")+COUNTIF(BF33:BG34,"L")+COUNTIF(BI33:BJ34,"L")+COUNTIF(BL33:BM34,"L")</f>
        <v>0</v>
      </c>
      <c r="BR33" s="961">
        <f>COUNTIF(AT33:AU34,"B")+COUNTIF(AW33:AX34,"B")+COUNTIF(AZ33:BA34,"B")+COUNTIF(BC33:BD34,"B")+COUNTIF(BF33:BG34,"B")+COUNTIF(BI33:BJ34,"B")+COUNTIF(BL33:BM34,"B")</f>
        <v>0</v>
      </c>
      <c r="BS33" s="961">
        <f>COUNTIF(AT33:AU34,"J")+COUNTIF(AW33:AX34,"J")+COUNTIF(AZ33:BA34,"J")+COUNTIF(BC33:BD34,"J")+COUNTIF(BF33:BG34,"J")+COUNTIF(BI33:BJ34,"J")+COUNTIF(BL33:BM34,"J")</f>
        <v>0</v>
      </c>
      <c r="BT33" s="961">
        <f>COUNTIF(AT33:AU34,"N")+COUNTIF(AW33:AX34,"N")+COUNTIF(AZ33:BA34,"N")+COUNTIF(BC33:BD34,"N")+COUNTIF(BF33:BG34,"N")+COUNTIF(BI33:BJ34,"N")+COUNTIF(BL33:BM34,"N")</f>
        <v>0</v>
      </c>
      <c r="BU33" s="973">
        <f>COUNTIF(AT33:AU34,"O")+COUNTIF(AW33:AX34,"O")+COUNTIF(AZ33:BA34,"O")+COUNTIF(BC33:BD34,"O")+COUNTIF(BF33:BG34,"O")+COUNTIF(BI33:BJ34,"O")+COUNTIF(BL33:BM34,"O")</f>
        <v>0</v>
      </c>
      <c r="BV33" s="961">
        <f>COUNTIF(AT33:AU34,"GP")+COUNTIF(AW33:AX34,"GP")+COUNTIF(AZ33:BA34,"GP")+COUNTIF(BC33:BD34,"GP")+COUNTIF(BF33:BG34,"GP")+COUNTIF(BI33:BJ34,"GP")+COUNTIF(BL33:BM34,"GP")</f>
        <v>0</v>
      </c>
    </row>
    <row r="34" spans="1:74" ht="14.25" customHeight="1">
      <c r="A34" s="1024"/>
      <c r="B34" s="1017"/>
      <c r="C34" s="978"/>
      <c r="D34" s="992"/>
      <c r="E34" s="992"/>
      <c r="F34" s="992"/>
      <c r="G34" s="1003"/>
      <c r="H34" s="976"/>
      <c r="I34" s="598"/>
      <c r="J34" s="597"/>
      <c r="K34" s="987"/>
      <c r="L34" s="598"/>
      <c r="M34" s="597"/>
      <c r="N34" s="967"/>
      <c r="O34" s="598"/>
      <c r="P34" s="597"/>
      <c r="Q34" s="967"/>
      <c r="R34" s="598"/>
      <c r="S34" s="597"/>
      <c r="T34" s="967"/>
      <c r="U34" s="598"/>
      <c r="V34" s="597"/>
      <c r="W34" s="967"/>
      <c r="X34" s="598"/>
      <c r="Y34" s="597"/>
      <c r="Z34" s="967"/>
      <c r="AA34" s="598"/>
      <c r="AB34" s="597"/>
      <c r="AC34" s="966"/>
      <c r="AD34" s="968"/>
      <c r="AE34" s="962"/>
      <c r="AF34" s="970"/>
      <c r="AG34" s="962"/>
      <c r="AH34" s="962"/>
      <c r="AI34" s="962"/>
      <c r="AJ34" s="962"/>
      <c r="AK34" s="974"/>
      <c r="AL34" s="978"/>
      <c r="AM34" s="985"/>
      <c r="AN34" s="978"/>
      <c r="AO34" s="992"/>
      <c r="AP34" s="992"/>
      <c r="AQ34" s="992"/>
      <c r="AR34" s="1003"/>
      <c r="AS34" s="976"/>
      <c r="AT34" s="572"/>
      <c r="AU34" s="571"/>
      <c r="AV34" s="987"/>
      <c r="AW34" s="572"/>
      <c r="AX34" s="571"/>
      <c r="AY34" s="987"/>
      <c r="AZ34" s="598"/>
      <c r="BA34" s="597"/>
      <c r="BB34" s="967"/>
      <c r="BC34" s="598"/>
      <c r="BD34" s="597"/>
      <c r="BE34" s="967"/>
      <c r="BF34" s="598"/>
      <c r="BG34" s="597"/>
      <c r="BH34" s="967"/>
      <c r="BI34" s="598"/>
      <c r="BJ34" s="597"/>
      <c r="BK34" s="967"/>
      <c r="BL34" s="598"/>
      <c r="BM34" s="597"/>
      <c r="BN34" s="966"/>
      <c r="BO34" s="968"/>
      <c r="BP34" s="962"/>
      <c r="BQ34" s="970"/>
      <c r="BR34" s="962"/>
      <c r="BS34" s="962"/>
      <c r="BT34" s="962"/>
      <c r="BU34" s="974"/>
      <c r="BV34" s="962"/>
    </row>
    <row r="35" spans="1:74" ht="14.25" customHeight="1">
      <c r="A35" s="1021">
        <v>17</v>
      </c>
      <c r="B35" s="1025" t="s">
        <v>494</v>
      </c>
      <c r="C35" s="979"/>
      <c r="D35" s="986" t="s">
        <v>37</v>
      </c>
      <c r="E35" s="986" t="s">
        <v>37</v>
      </c>
      <c r="F35" s="986"/>
      <c r="G35" s="988"/>
      <c r="H35" s="980">
        <v>5</v>
      </c>
      <c r="I35" s="596"/>
      <c r="J35" s="597"/>
      <c r="K35" s="1000">
        <v>5</v>
      </c>
      <c r="L35" s="596"/>
      <c r="M35" s="597"/>
      <c r="N35" s="963">
        <v>0</v>
      </c>
      <c r="O35" s="596"/>
      <c r="P35" s="597"/>
      <c r="Q35" s="963"/>
      <c r="R35" s="596"/>
      <c r="S35" s="597"/>
      <c r="T35" s="963"/>
      <c r="U35" s="596"/>
      <c r="V35" s="597"/>
      <c r="W35" s="963"/>
      <c r="X35" s="596"/>
      <c r="Y35" s="597"/>
      <c r="Z35" s="963"/>
      <c r="AA35" s="596"/>
      <c r="AB35" s="597"/>
      <c r="AC35" s="971">
        <f>IF(ISBLANK(A35),"",IF(ISBLANK(G35),SUM(H35,K35,N35,Q35,T35,W35,Z35),0))</f>
        <v>10</v>
      </c>
      <c r="AD35" s="968">
        <f>IF(AC35="","",AC35+AD33)</f>
        <v>152</v>
      </c>
      <c r="AE35" s="961">
        <f>IF(G35="X",0,COUNT(H35,K35,N35,Q35,T35,W35,Z35))</f>
        <v>3</v>
      </c>
      <c r="AF35" s="969">
        <f>COUNTIF(I35:J36,"L")+COUNTIF(L35:M36,"L")+COUNTIF(O35:P36,"L")+COUNTIF(R35:S36,"L")+COUNTIF(U35:V36,"L")+COUNTIF(X35:Y36,"L")+COUNTIF(AA35:AB36,"L")</f>
        <v>0</v>
      </c>
      <c r="AG35" s="961">
        <f>COUNTIF(I35:J36,"B")+COUNTIF(L35:M36,"B")+COUNTIF(O35:P36,"B")+COUNTIF(R35:S36,"B")+COUNTIF(U35:V36,"B")+COUNTIF(X35:Y36,"B")+COUNTIF(AA35:AB36,"B")</f>
        <v>0</v>
      </c>
      <c r="AH35" s="961">
        <f>COUNTIF(I35:J36,"J")+COUNTIF(L35:M36,"J")+COUNTIF(O35:P36,"J")+COUNTIF(R35:S36,"J")+COUNTIF(U35:V36,"J")+COUNTIF(X35:Y36,"J")+COUNTIF(AA35:AB36,"J")</f>
        <v>0</v>
      </c>
      <c r="AI35" s="961">
        <f>COUNTIF(I35:J36,"N")+COUNTIF(L35:M36,"N")+COUNTIF(O35:P36,"N")+COUNTIF(R35:S36,"N")+COUNTIF(U35:V36,"N")+COUNTIF(X35:Y36,"N")+COUNTIF(AA35:AB36,"N")</f>
        <v>0</v>
      </c>
      <c r="AJ35" s="961">
        <f>COUNTIF(I35:J36,"O")+COUNTIF(L35:M36,"O")+COUNTIF(O35:P36,"O")+COUNTIF(R35:S36,"O")+COUNTIF(U35:V36,"O")+COUNTIF(X35:Y36,"O")+COUNTIF(AA35:AB36,"O")</f>
        <v>0</v>
      </c>
      <c r="AK35" s="973">
        <f>COUNTIF(I35:J36,"GP")+COUNTIF(L35:M36,"GP")+COUNTIF(O35:P36,"GP")+COUNTIF(R35:S36,"GP")+COUNTIF(U35:V36,"GP")+COUNTIF(X35:Y36,"GP")+COUNTIF(AA35:AB36,"GP")</f>
        <v>0</v>
      </c>
      <c r="AL35" s="979">
        <v>17</v>
      </c>
      <c r="AM35" s="990" t="s">
        <v>512</v>
      </c>
      <c r="AN35" s="979"/>
      <c r="AO35" s="986"/>
      <c r="AP35" s="986"/>
      <c r="AQ35" s="986"/>
      <c r="AR35" s="988"/>
      <c r="AS35" s="980">
        <v>1</v>
      </c>
      <c r="AT35" s="570"/>
      <c r="AU35" s="571"/>
      <c r="AV35" s="1000"/>
      <c r="AW35" s="570"/>
      <c r="AX35" s="571"/>
      <c r="AY35" s="1000"/>
      <c r="AZ35" s="596"/>
      <c r="BA35" s="597"/>
      <c r="BB35" s="963"/>
      <c r="BC35" s="596"/>
      <c r="BD35" s="597"/>
      <c r="BE35" s="963"/>
      <c r="BF35" s="596"/>
      <c r="BG35" s="597"/>
      <c r="BH35" s="963"/>
      <c r="BI35" s="596"/>
      <c r="BJ35" s="597"/>
      <c r="BK35" s="963"/>
      <c r="BL35" s="596"/>
      <c r="BM35" s="597"/>
      <c r="BN35" s="971">
        <f>IF(ISBLANK(AL35),"",IF(ISBLANK(AR35),SUM(AS35,AV35,AY35,BB35,BE35,BH35,BK35),0))</f>
        <v>1</v>
      </c>
      <c r="BO35" s="968">
        <f>IF(BN35="","",BN35+BO33)</f>
        <v>48</v>
      </c>
      <c r="BP35" s="961">
        <f>IF(AR35="X",0,COUNT(AS35,AV35,AY35,BB35,BE35,BH35,BK35))</f>
        <v>1</v>
      </c>
      <c r="BQ35" s="969">
        <f>COUNTIF(AT35:AU36,"L")+COUNTIF(AW35:AX36,"L")+COUNTIF(AZ35:BA36,"L")+COUNTIF(BC35:BD36,"L")+COUNTIF(BF35:BG36,"L")+COUNTIF(BI35:BJ36,"L")+COUNTIF(BL35:BM36,"L")</f>
        <v>0</v>
      </c>
      <c r="BR35" s="961">
        <f>COUNTIF(AT35:AU36,"B")+COUNTIF(AW35:AX36,"B")+COUNTIF(AZ35:BA36,"B")+COUNTIF(BC35:BD36,"B")+COUNTIF(BF35:BG36,"B")+COUNTIF(BI35:BJ36,"B")+COUNTIF(BL35:BM36,"B")</f>
        <v>0</v>
      </c>
      <c r="BS35" s="961">
        <f>COUNTIF(AT35:AU36,"J")+COUNTIF(AW35:AX36,"J")+COUNTIF(AZ35:BA36,"J")+COUNTIF(BC35:BD36,"J")+COUNTIF(BF35:BG36,"J")+COUNTIF(BI35:BJ36,"J")+COUNTIF(BL35:BM36,"J")</f>
        <v>0</v>
      </c>
      <c r="BT35" s="961">
        <f>COUNTIF(AT35:AU36,"N")+COUNTIF(AW35:AX36,"N")+COUNTIF(AZ35:BA36,"N")+COUNTIF(BC35:BD36,"N")+COUNTIF(BF35:BG36,"N")+COUNTIF(BI35:BJ36,"N")+COUNTIF(BL35:BM36,"N")</f>
        <v>0</v>
      </c>
      <c r="BU35" s="973">
        <f>COUNTIF(AT35:AU36,"O")+COUNTIF(AW35:AX36,"O")+COUNTIF(AZ35:BA36,"O")+COUNTIF(BC35:BD36,"O")+COUNTIF(BF35:BG36,"O")+COUNTIF(BI35:BJ36,"O")+COUNTIF(BL35:BM36,"O")</f>
        <v>0</v>
      </c>
      <c r="BV35" s="961">
        <f>COUNTIF(AT35:AU36,"GP")+COUNTIF(AW35:AX36,"GP")+COUNTIF(AZ35:BA36,"GP")+COUNTIF(BC35:BD36,"GP")+COUNTIF(BF35:BG36,"GP")+COUNTIF(BI35:BJ36,"GP")+COUNTIF(BL35:BM36,"GP")</f>
        <v>0</v>
      </c>
    </row>
    <row r="36" spans="1:74" ht="14.25" customHeight="1">
      <c r="A36" s="1022"/>
      <c r="B36" s="1015"/>
      <c r="C36" s="976"/>
      <c r="D36" s="987"/>
      <c r="E36" s="987"/>
      <c r="F36" s="987"/>
      <c r="G36" s="989"/>
      <c r="H36" s="981"/>
      <c r="I36" s="596"/>
      <c r="J36" s="597"/>
      <c r="K36" s="1001"/>
      <c r="L36" s="596"/>
      <c r="M36" s="597"/>
      <c r="N36" s="964"/>
      <c r="O36" s="596"/>
      <c r="P36" s="597"/>
      <c r="Q36" s="964"/>
      <c r="R36" s="596"/>
      <c r="S36" s="597"/>
      <c r="T36" s="964"/>
      <c r="U36" s="596"/>
      <c r="V36" s="597"/>
      <c r="W36" s="964"/>
      <c r="X36" s="596"/>
      <c r="Y36" s="597"/>
      <c r="Z36" s="964"/>
      <c r="AA36" s="596"/>
      <c r="AB36" s="597"/>
      <c r="AC36" s="972"/>
      <c r="AD36" s="968"/>
      <c r="AE36" s="962"/>
      <c r="AF36" s="970"/>
      <c r="AG36" s="962"/>
      <c r="AH36" s="962"/>
      <c r="AI36" s="962"/>
      <c r="AJ36" s="962"/>
      <c r="AK36" s="974"/>
      <c r="AL36" s="976"/>
      <c r="AM36" s="983"/>
      <c r="AN36" s="976"/>
      <c r="AO36" s="987"/>
      <c r="AP36" s="987"/>
      <c r="AQ36" s="987"/>
      <c r="AR36" s="989"/>
      <c r="AS36" s="981"/>
      <c r="AT36" s="570"/>
      <c r="AU36" s="571"/>
      <c r="AV36" s="1001"/>
      <c r="AW36" s="570"/>
      <c r="AX36" s="571"/>
      <c r="AY36" s="1001"/>
      <c r="AZ36" s="596"/>
      <c r="BA36" s="597"/>
      <c r="BB36" s="964"/>
      <c r="BC36" s="596"/>
      <c r="BD36" s="597"/>
      <c r="BE36" s="964"/>
      <c r="BF36" s="596"/>
      <c r="BG36" s="597"/>
      <c r="BH36" s="964"/>
      <c r="BI36" s="596"/>
      <c r="BJ36" s="597"/>
      <c r="BK36" s="964"/>
      <c r="BL36" s="596"/>
      <c r="BM36" s="597"/>
      <c r="BN36" s="972"/>
      <c r="BO36" s="968"/>
      <c r="BP36" s="962"/>
      <c r="BQ36" s="970"/>
      <c r="BR36" s="962"/>
      <c r="BS36" s="962"/>
      <c r="BT36" s="962"/>
      <c r="BU36" s="974"/>
      <c r="BV36" s="962"/>
    </row>
    <row r="37" spans="1:74" ht="14.25" customHeight="1">
      <c r="A37" s="1023">
        <v>18</v>
      </c>
      <c r="B37" s="1016" t="s">
        <v>484</v>
      </c>
      <c r="C37" s="977"/>
      <c r="D37" s="991" t="s">
        <v>37</v>
      </c>
      <c r="E37" s="991"/>
      <c r="F37" s="991"/>
      <c r="G37" s="1002"/>
      <c r="H37" s="979">
        <v>3</v>
      </c>
      <c r="I37" s="598"/>
      <c r="J37" s="597"/>
      <c r="K37" s="986"/>
      <c r="L37" s="598"/>
      <c r="M37" s="597"/>
      <c r="N37" s="967"/>
      <c r="O37" s="598"/>
      <c r="P37" s="597"/>
      <c r="Q37" s="967"/>
      <c r="R37" s="598"/>
      <c r="S37" s="597"/>
      <c r="T37" s="967"/>
      <c r="U37" s="598"/>
      <c r="V37" s="597"/>
      <c r="W37" s="967"/>
      <c r="X37" s="598"/>
      <c r="Y37" s="597"/>
      <c r="Z37" s="967"/>
      <c r="AA37" s="598"/>
      <c r="AB37" s="597"/>
      <c r="AC37" s="965">
        <f>IF(ISBLANK(A37),"",IF(ISBLANK(G37),SUM(H37,K37,N37,Q37,T37,W37,Z37),0))</f>
        <v>3</v>
      </c>
      <c r="AD37" s="968">
        <f>IF(AC37="","",AC37+AD35)</f>
        <v>155</v>
      </c>
      <c r="AE37" s="961">
        <f>IF(G37="X",0,COUNT(H37,K37,N37,Q37,T37,W37,Z37))</f>
        <v>1</v>
      </c>
      <c r="AF37" s="969">
        <f>COUNTIF(I37:J38,"L")+COUNTIF(L37:M38,"L")+COUNTIF(O37:P38,"L")+COUNTIF(R37:S38,"L")+COUNTIF(U37:V38,"L")+COUNTIF(X37:Y38,"L")+COUNTIF(AA37:AB38,"L")</f>
        <v>0</v>
      </c>
      <c r="AG37" s="961">
        <f>COUNTIF(I37:J38,"B")+COUNTIF(L37:M38,"B")+COUNTIF(O37:P38,"B")+COUNTIF(R37:S38,"B")+COUNTIF(U37:V38,"B")+COUNTIF(X37:Y38,"B")+COUNTIF(AA37:AB38,"B")</f>
        <v>0</v>
      </c>
      <c r="AH37" s="961">
        <f>COUNTIF(I37:J38,"J")+COUNTIF(L37:M38,"J")+COUNTIF(O37:P38,"J")+COUNTIF(R37:S38,"J")+COUNTIF(U37:V38,"J")+COUNTIF(X37:Y38,"J")+COUNTIF(AA37:AB38,"J")</f>
        <v>0</v>
      </c>
      <c r="AI37" s="961">
        <f>COUNTIF(I37:J38,"N")+COUNTIF(L37:M38,"N")+COUNTIF(O37:P38,"N")+COUNTIF(R37:S38,"N")+COUNTIF(U37:V38,"N")+COUNTIF(X37:Y38,"N")+COUNTIF(AA37:AB38,"N")</f>
        <v>0</v>
      </c>
      <c r="AJ37" s="961">
        <f>COUNTIF(I37:J38,"O")+COUNTIF(L37:M38,"O")+COUNTIF(O37:P38,"O")+COUNTIF(R37:S38,"O")+COUNTIF(U37:V38,"O")+COUNTIF(X37:Y38,"O")+COUNTIF(AA37:AB38,"O")</f>
        <v>0</v>
      </c>
      <c r="AK37" s="973">
        <f>COUNTIF(I37:J38,"GP")+COUNTIF(L37:M38,"GP")+COUNTIF(O37:P38,"GP")+COUNTIF(R37:S38,"GP")+COUNTIF(U37:V38,"GP")+COUNTIF(X37:Y38,"GP")+COUNTIF(AA37:AB38,"GP")</f>
        <v>0</v>
      </c>
      <c r="AL37" s="977">
        <v>18</v>
      </c>
      <c r="AM37" s="984" t="s">
        <v>526</v>
      </c>
      <c r="AN37" s="977"/>
      <c r="AO37" s="991"/>
      <c r="AP37" s="991"/>
      <c r="AQ37" s="991"/>
      <c r="AR37" s="1002"/>
      <c r="AS37" s="979">
        <v>0</v>
      </c>
      <c r="AT37" s="572"/>
      <c r="AU37" s="571"/>
      <c r="AV37" s="986"/>
      <c r="AW37" s="572"/>
      <c r="AX37" s="571"/>
      <c r="AY37" s="986"/>
      <c r="AZ37" s="598"/>
      <c r="BA37" s="597"/>
      <c r="BB37" s="967"/>
      <c r="BC37" s="598"/>
      <c r="BD37" s="597"/>
      <c r="BE37" s="967"/>
      <c r="BF37" s="598"/>
      <c r="BG37" s="597"/>
      <c r="BH37" s="967"/>
      <c r="BI37" s="598"/>
      <c r="BJ37" s="597"/>
      <c r="BK37" s="967"/>
      <c r="BL37" s="598"/>
      <c r="BM37" s="597"/>
      <c r="BN37" s="965">
        <f>IF(ISBLANK(AL37),"",IF(ISBLANK(AR37),SUM(AS37,AV37,AY37,BB37,BE37,BH37,BK37),0))</f>
        <v>0</v>
      </c>
      <c r="BO37" s="968">
        <f>IF(BN37="","",BN37+BO35)</f>
        <v>48</v>
      </c>
      <c r="BP37" s="961">
        <f>IF(AR37="X",0,COUNT(AS37,AV37,AY37,BB37,BE37,BH37,BK37))</f>
        <v>1</v>
      </c>
      <c r="BQ37" s="969">
        <f>COUNTIF(AT37:AU38,"L")+COUNTIF(AW37:AX38,"L")+COUNTIF(AZ37:BA38,"L")+COUNTIF(BC37:BD38,"L")+COUNTIF(BF37:BG38,"L")+COUNTIF(BI37:BJ38,"L")+COUNTIF(BL37:BM38,"L")</f>
        <v>0</v>
      </c>
      <c r="BR37" s="961">
        <f>COUNTIF(AT37:AU38,"B")+COUNTIF(AW37:AX38,"B")+COUNTIF(AZ37:BA38,"B")+COUNTIF(BC37:BD38,"B")+COUNTIF(BF37:BG38,"B")+COUNTIF(BI37:BJ38,"B")+COUNTIF(BL37:BM38,"B")</f>
        <v>0</v>
      </c>
      <c r="BS37" s="961">
        <f>COUNTIF(AT37:AU38,"J")+COUNTIF(AW37:AX38,"J")+COUNTIF(AZ37:BA38,"J")+COUNTIF(BC37:BD38,"J")+COUNTIF(BF37:BG38,"J")+COUNTIF(BI37:BJ38,"J")+COUNTIF(BL37:BM38,"J")</f>
        <v>0</v>
      </c>
      <c r="BT37" s="961">
        <f>COUNTIF(AT37:AU38,"N")+COUNTIF(AW37:AX38,"N")+COUNTIF(AZ37:BA38,"N")+COUNTIF(BC37:BD38,"N")+COUNTIF(BF37:BG38,"N")+COUNTIF(BI37:BJ38,"N")+COUNTIF(BL37:BM38,"N")</f>
        <v>0</v>
      </c>
      <c r="BU37" s="973">
        <f>COUNTIF(AT37:AU38,"O")+COUNTIF(AW37:AX38,"O")+COUNTIF(AZ37:BA38,"O")+COUNTIF(BC37:BD38,"O")+COUNTIF(BF37:BG38,"O")+COUNTIF(BI37:BJ38,"O")+COUNTIF(BL37:BM38,"O")</f>
        <v>0</v>
      </c>
      <c r="BV37" s="961">
        <f>COUNTIF(AT37:AU38,"GP")+COUNTIF(AW37:AX38,"GP")+COUNTIF(AZ37:BA38,"GP")+COUNTIF(BC37:BD38,"GP")+COUNTIF(BF37:BG38,"GP")+COUNTIF(BI37:BJ38,"GP")+COUNTIF(BL37:BM38,"GP")</f>
        <v>0</v>
      </c>
    </row>
    <row r="38" spans="1:74" ht="14.25" customHeight="1">
      <c r="A38" s="1024"/>
      <c r="B38" s="1017"/>
      <c r="C38" s="978"/>
      <c r="D38" s="992"/>
      <c r="E38" s="992"/>
      <c r="F38" s="992"/>
      <c r="G38" s="1003"/>
      <c r="H38" s="976"/>
      <c r="I38" s="598"/>
      <c r="J38" s="597"/>
      <c r="K38" s="987"/>
      <c r="L38" s="598"/>
      <c r="M38" s="597"/>
      <c r="N38" s="967"/>
      <c r="O38" s="598"/>
      <c r="P38" s="597"/>
      <c r="Q38" s="967"/>
      <c r="R38" s="598"/>
      <c r="S38" s="597"/>
      <c r="T38" s="967"/>
      <c r="U38" s="598"/>
      <c r="V38" s="597"/>
      <c r="W38" s="967"/>
      <c r="X38" s="598"/>
      <c r="Y38" s="597"/>
      <c r="Z38" s="967"/>
      <c r="AA38" s="598"/>
      <c r="AB38" s="597"/>
      <c r="AC38" s="966"/>
      <c r="AD38" s="968"/>
      <c r="AE38" s="962"/>
      <c r="AF38" s="970"/>
      <c r="AG38" s="962"/>
      <c r="AH38" s="962"/>
      <c r="AI38" s="962"/>
      <c r="AJ38" s="962"/>
      <c r="AK38" s="974"/>
      <c r="AL38" s="978"/>
      <c r="AM38" s="985"/>
      <c r="AN38" s="978"/>
      <c r="AO38" s="992"/>
      <c r="AP38" s="992"/>
      <c r="AQ38" s="992"/>
      <c r="AR38" s="1003"/>
      <c r="AS38" s="976"/>
      <c r="AT38" s="572"/>
      <c r="AU38" s="571"/>
      <c r="AV38" s="987"/>
      <c r="AW38" s="572"/>
      <c r="AX38" s="571"/>
      <c r="AY38" s="987"/>
      <c r="AZ38" s="598"/>
      <c r="BA38" s="597"/>
      <c r="BB38" s="967"/>
      <c r="BC38" s="598"/>
      <c r="BD38" s="597"/>
      <c r="BE38" s="967"/>
      <c r="BF38" s="598"/>
      <c r="BG38" s="597"/>
      <c r="BH38" s="967"/>
      <c r="BI38" s="598"/>
      <c r="BJ38" s="597"/>
      <c r="BK38" s="967"/>
      <c r="BL38" s="598"/>
      <c r="BM38" s="597"/>
      <c r="BN38" s="966"/>
      <c r="BO38" s="968"/>
      <c r="BP38" s="962"/>
      <c r="BQ38" s="970"/>
      <c r="BR38" s="962"/>
      <c r="BS38" s="962"/>
      <c r="BT38" s="962"/>
      <c r="BU38" s="974"/>
      <c r="BV38" s="962"/>
    </row>
    <row r="39" spans="1:74" ht="14.25" customHeight="1">
      <c r="A39" s="979"/>
      <c r="B39" s="1025"/>
      <c r="C39" s="1026"/>
      <c r="D39" s="967"/>
      <c r="E39" s="967"/>
      <c r="F39" s="967"/>
      <c r="G39" s="1038"/>
      <c r="H39" s="1052"/>
      <c r="I39" s="596"/>
      <c r="J39" s="597"/>
      <c r="K39" s="963"/>
      <c r="L39" s="596"/>
      <c r="M39" s="597"/>
      <c r="N39" s="963"/>
      <c r="O39" s="596"/>
      <c r="P39" s="597"/>
      <c r="Q39" s="963"/>
      <c r="R39" s="596"/>
      <c r="S39" s="597"/>
      <c r="T39" s="963"/>
      <c r="U39" s="596"/>
      <c r="V39" s="597"/>
      <c r="W39" s="963"/>
      <c r="X39" s="596"/>
      <c r="Y39" s="597"/>
      <c r="Z39" s="963"/>
      <c r="AA39" s="596"/>
      <c r="AB39" s="597"/>
      <c r="AC39" s="971" t="str">
        <f>IF(ISBLANK(A39),"",IF(ISBLANK(G39),SUM(H39,K39,N39,Q39,T39,W39,Z39),0))</f>
        <v/>
      </c>
      <c r="AD39" s="968" t="str">
        <f>IF(AC39="","",AC39+AD37)</f>
        <v/>
      </c>
      <c r="AE39" s="961">
        <f>IF(G39="X",0,COUNT(H39,K39,N39,Q39,T39,W39,Z39))</f>
        <v>0</v>
      </c>
      <c r="AF39" s="969">
        <f>COUNTIF(I39:J40,"L")+COUNTIF(L39:M40,"L")+COUNTIF(O39:P40,"L")+COUNTIF(R39:S40,"L")+COUNTIF(U39:V40,"L")+COUNTIF(X39:Y40,"L")+COUNTIF(AA39:AB40,"L")</f>
        <v>0</v>
      </c>
      <c r="AG39" s="961">
        <f>COUNTIF(I39:J40,"B")+COUNTIF(L39:M40,"B")+COUNTIF(O39:P40,"B")+COUNTIF(R39:S40,"B")+COUNTIF(U39:V40,"B")+COUNTIF(X39:Y40,"B")+COUNTIF(AA39:AB40,"B")</f>
        <v>0</v>
      </c>
      <c r="AH39" s="961">
        <f>COUNTIF(I39:J40,"J")+COUNTIF(L39:M40,"J")+COUNTIF(O39:P40,"J")+COUNTIF(R39:S40,"J")+COUNTIF(U39:V40,"J")+COUNTIF(X39:Y40,"J")+COUNTIF(AA39:AB40,"J")</f>
        <v>0</v>
      </c>
      <c r="AI39" s="961">
        <f>COUNTIF(I39:J40,"N")+COUNTIF(L39:M40,"N")+COUNTIF(O39:P40,"N")+COUNTIF(R39:S40,"N")+COUNTIF(U39:V40,"N")+COUNTIF(X39:Y40,"N")+COUNTIF(AA39:AB40,"N")</f>
        <v>0</v>
      </c>
      <c r="AJ39" s="961">
        <f>COUNTIF(I39:J40,"O")+COUNTIF(L39:M40,"O")+COUNTIF(O39:P40,"O")+COUNTIF(R39:S40,"O")+COUNTIF(U39:V40,"O")+COUNTIF(X39:Y40,"O")+COUNTIF(AA39:AB40,"O")</f>
        <v>0</v>
      </c>
      <c r="AK39" s="973">
        <f>COUNTIF(I39:J40,"GP")+COUNTIF(L39:M40,"GP")+COUNTIF(O39:P40,"GP")+COUNTIF(R39:S40,"GP")+COUNTIF(U39:V40,"GP")+COUNTIF(X39:Y40,"GP")+COUNTIF(AA39:AB40,"GP")</f>
        <v>0</v>
      </c>
      <c r="AL39" s="979"/>
      <c r="AM39" s="990"/>
      <c r="AN39" s="979"/>
      <c r="AO39" s="986"/>
      <c r="AP39" s="986"/>
      <c r="AQ39" s="986"/>
      <c r="AR39" s="988"/>
      <c r="AS39" s="980"/>
      <c r="AT39" s="570"/>
      <c r="AU39" s="571"/>
      <c r="AV39" s="1000"/>
      <c r="AW39" s="570"/>
      <c r="AX39" s="571"/>
      <c r="AY39" s="963"/>
      <c r="AZ39" s="596"/>
      <c r="BA39" s="597"/>
      <c r="BB39" s="963"/>
      <c r="BC39" s="596"/>
      <c r="BD39" s="597"/>
      <c r="BE39" s="963"/>
      <c r="BF39" s="596"/>
      <c r="BG39" s="597"/>
      <c r="BH39" s="963"/>
      <c r="BI39" s="596"/>
      <c r="BJ39" s="597"/>
      <c r="BK39" s="963"/>
      <c r="BL39" s="596"/>
      <c r="BM39" s="597"/>
      <c r="BN39" s="971" t="str">
        <f>IF(ISBLANK(AL39),"",IF(ISBLANK(AR39),SUM(AS39,AV39,AY39,BB39,BE39,BH39,BK39),0))</f>
        <v/>
      </c>
      <c r="BO39" s="968" t="str">
        <f>IF(BN39="","",BN39+BO37)</f>
        <v/>
      </c>
      <c r="BP39" s="961">
        <f>IF(AR39="X",0,COUNT(AS39,AV39,AY39,BB39,BE39,BH39,BK39))</f>
        <v>0</v>
      </c>
      <c r="BQ39" s="969">
        <f>COUNTIF(AT39:AU40,"L")+COUNTIF(AW39:AX40,"L")+COUNTIF(AZ39:BA40,"L")+COUNTIF(BC39:BD40,"L")+COUNTIF(BF39:BG40,"L")+COUNTIF(BI39:BJ40,"L")+COUNTIF(BL39:BM40,"L")</f>
        <v>0</v>
      </c>
      <c r="BR39" s="961">
        <f>COUNTIF(AT39:AU40,"B")+COUNTIF(AW39:AX40,"B")+COUNTIF(AZ39:BA40,"B")+COUNTIF(BC39:BD40,"B")+COUNTIF(BF39:BG40,"B")+COUNTIF(BI39:BJ40,"B")+COUNTIF(BL39:BM40,"B")</f>
        <v>0</v>
      </c>
      <c r="BS39" s="961">
        <f>COUNTIF(AT39:AU40,"J")+COUNTIF(AW39:AX40,"J")+COUNTIF(AZ39:BA40,"J")+COUNTIF(BC39:BD40,"J")+COUNTIF(BF39:BG40,"J")+COUNTIF(BI39:BJ40,"J")+COUNTIF(BL39:BM40,"J")</f>
        <v>0</v>
      </c>
      <c r="BT39" s="961">
        <f>COUNTIF(AT39:AU40,"N")+COUNTIF(AW39:AX40,"N")+COUNTIF(AZ39:BA40,"N")+COUNTIF(BC39:BD40,"N")+COUNTIF(BF39:BG40,"N")+COUNTIF(BI39:BJ40,"N")+COUNTIF(BL39:BM40,"N")</f>
        <v>0</v>
      </c>
      <c r="BU39" s="973">
        <f>COUNTIF(AT39:AU40,"O")+COUNTIF(AW39:AX40,"O")+COUNTIF(AZ39:BA40,"O")+COUNTIF(BC39:BD40,"O")+COUNTIF(BF39:BG40,"O")+COUNTIF(BI39:BJ40,"O")+COUNTIF(BL39:BM40,"O")</f>
        <v>0</v>
      </c>
      <c r="BV39" s="961">
        <f>COUNTIF(AT39:AU40,"GP")+COUNTIF(AW39:AX40,"GP")+COUNTIF(AZ39:BA40,"GP")+COUNTIF(BC39:BD40,"GP")+COUNTIF(BF39:BG40,"GP")+COUNTIF(BI39:BJ40,"GP")+COUNTIF(BL39:BM40,"GP")</f>
        <v>0</v>
      </c>
    </row>
    <row r="40" spans="1:74" ht="14.25" customHeight="1">
      <c r="A40" s="976"/>
      <c r="B40" s="1015"/>
      <c r="C40" s="1026"/>
      <c r="D40" s="967"/>
      <c r="E40" s="967"/>
      <c r="F40" s="967"/>
      <c r="G40" s="1038"/>
      <c r="H40" s="1052"/>
      <c r="I40" s="596"/>
      <c r="J40" s="597"/>
      <c r="K40" s="964"/>
      <c r="L40" s="596"/>
      <c r="M40" s="597"/>
      <c r="N40" s="964"/>
      <c r="O40" s="596"/>
      <c r="P40" s="597"/>
      <c r="Q40" s="964"/>
      <c r="R40" s="596"/>
      <c r="S40" s="597"/>
      <c r="T40" s="964"/>
      <c r="U40" s="596"/>
      <c r="V40" s="597"/>
      <c r="W40" s="964"/>
      <c r="X40" s="596"/>
      <c r="Y40" s="597"/>
      <c r="Z40" s="964"/>
      <c r="AA40" s="596"/>
      <c r="AB40" s="597"/>
      <c r="AC40" s="972"/>
      <c r="AD40" s="968"/>
      <c r="AE40" s="962"/>
      <c r="AF40" s="970"/>
      <c r="AG40" s="962"/>
      <c r="AH40" s="962"/>
      <c r="AI40" s="962"/>
      <c r="AJ40" s="962"/>
      <c r="AK40" s="974"/>
      <c r="AL40" s="976"/>
      <c r="AM40" s="983"/>
      <c r="AN40" s="976"/>
      <c r="AO40" s="987"/>
      <c r="AP40" s="987"/>
      <c r="AQ40" s="987"/>
      <c r="AR40" s="989"/>
      <c r="AS40" s="981"/>
      <c r="AT40" s="570"/>
      <c r="AU40" s="571"/>
      <c r="AV40" s="1001"/>
      <c r="AW40" s="570"/>
      <c r="AX40" s="571"/>
      <c r="AY40" s="964"/>
      <c r="AZ40" s="596"/>
      <c r="BA40" s="597"/>
      <c r="BB40" s="964"/>
      <c r="BC40" s="596"/>
      <c r="BD40" s="597"/>
      <c r="BE40" s="964"/>
      <c r="BF40" s="596"/>
      <c r="BG40" s="597"/>
      <c r="BH40" s="964"/>
      <c r="BI40" s="596"/>
      <c r="BJ40" s="597"/>
      <c r="BK40" s="964"/>
      <c r="BL40" s="596"/>
      <c r="BM40" s="597"/>
      <c r="BN40" s="972"/>
      <c r="BO40" s="968"/>
      <c r="BP40" s="962"/>
      <c r="BQ40" s="970"/>
      <c r="BR40" s="962"/>
      <c r="BS40" s="962"/>
      <c r="BT40" s="962"/>
      <c r="BU40" s="974"/>
      <c r="BV40" s="962"/>
    </row>
    <row r="41" spans="1:74" ht="14.25" customHeight="1">
      <c r="A41" s="977"/>
      <c r="B41" s="1016"/>
      <c r="C41" s="1034"/>
      <c r="D41" s="1035"/>
      <c r="E41" s="1035"/>
      <c r="F41" s="1035"/>
      <c r="G41" s="1050"/>
      <c r="H41" s="1042"/>
      <c r="I41" s="598"/>
      <c r="J41" s="597"/>
      <c r="K41" s="967"/>
      <c r="L41" s="598"/>
      <c r="M41" s="597"/>
      <c r="N41" s="967"/>
      <c r="O41" s="598"/>
      <c r="P41" s="597"/>
      <c r="Q41" s="967"/>
      <c r="R41" s="598"/>
      <c r="S41" s="597"/>
      <c r="T41" s="967"/>
      <c r="U41" s="598"/>
      <c r="V41" s="597"/>
      <c r="W41" s="967"/>
      <c r="X41" s="598"/>
      <c r="Y41" s="597"/>
      <c r="Z41" s="967"/>
      <c r="AA41" s="598"/>
      <c r="AB41" s="597"/>
      <c r="AC41" s="965" t="str">
        <f>IF(ISBLANK(A41),"",IF(ISBLANK(G41),SUM(H41,K41,N41,Q41,T41,W41,Z41),0))</f>
        <v/>
      </c>
      <c r="AD41" s="968" t="str">
        <f>IF(AC41="","",AC41+AD39)</f>
        <v/>
      </c>
      <c r="AE41" s="961">
        <f>IF(G41="X",0,COUNT(H41,K41,N41,Q41,T41,W41,Z41))</f>
        <v>0</v>
      </c>
      <c r="AF41" s="969">
        <f>COUNTIF(I41:J42,"L")+COUNTIF(L41:M42,"L")+COUNTIF(O41:P42,"L")+COUNTIF(R41:S42,"L")+COUNTIF(U41:V42,"L")+COUNTIF(X41:Y42,"L")+COUNTIF(AA41:AB42,"L")</f>
        <v>0</v>
      </c>
      <c r="AG41" s="961">
        <f>COUNTIF(I41:J42,"B")+COUNTIF(L41:M42,"B")+COUNTIF(O41:P42,"B")+COUNTIF(R41:S42,"B")+COUNTIF(U41:V42,"B")+COUNTIF(X41:Y42,"B")+COUNTIF(AA41:AB42,"B")</f>
        <v>0</v>
      </c>
      <c r="AH41" s="961">
        <f>COUNTIF(I41:J42,"J")+COUNTIF(L41:M42,"J")+COUNTIF(O41:P42,"J")+COUNTIF(R41:S42,"J")+COUNTIF(U41:V42,"J")+COUNTIF(X41:Y42,"J")+COUNTIF(AA41:AB42,"J")</f>
        <v>0</v>
      </c>
      <c r="AI41" s="961">
        <f>COUNTIF(I41:J42,"N")+COUNTIF(L41:M42,"N")+COUNTIF(O41:P42,"N")+COUNTIF(R41:S42,"N")+COUNTIF(U41:V42,"N")+COUNTIF(X41:Y42,"N")+COUNTIF(AA41:AB42,"N")</f>
        <v>0</v>
      </c>
      <c r="AJ41" s="961">
        <f>COUNTIF(I41:J42,"O")+COUNTIF(L41:M42,"O")+COUNTIF(O41:P42,"O")+COUNTIF(R41:S42,"O")+COUNTIF(U41:V42,"O")+COUNTIF(X41:Y42,"O")+COUNTIF(AA41:AB42,"O")</f>
        <v>0</v>
      </c>
      <c r="AK41" s="973">
        <f>COUNTIF(I41:J42,"GP")+COUNTIF(L41:M42,"GP")+COUNTIF(O41:P42,"GP")+COUNTIF(R41:S42,"GP")+COUNTIF(U41:V42,"GP")+COUNTIF(X41:Y42,"GP")+COUNTIF(AA41:AB42,"GP")</f>
        <v>0</v>
      </c>
      <c r="AL41" s="977"/>
      <c r="AM41" s="984"/>
      <c r="AN41" s="977"/>
      <c r="AO41" s="991"/>
      <c r="AP41" s="991"/>
      <c r="AQ41" s="991"/>
      <c r="AR41" s="1002"/>
      <c r="AS41" s="979"/>
      <c r="AT41" s="572"/>
      <c r="AU41" s="571"/>
      <c r="AV41" s="986"/>
      <c r="AW41" s="572"/>
      <c r="AX41" s="571"/>
      <c r="AY41" s="967"/>
      <c r="AZ41" s="598"/>
      <c r="BA41" s="597"/>
      <c r="BB41" s="967"/>
      <c r="BC41" s="598"/>
      <c r="BD41" s="597"/>
      <c r="BE41" s="967"/>
      <c r="BF41" s="598"/>
      <c r="BG41" s="597"/>
      <c r="BH41" s="967"/>
      <c r="BI41" s="598"/>
      <c r="BJ41" s="597"/>
      <c r="BK41" s="967"/>
      <c r="BL41" s="598"/>
      <c r="BM41" s="597"/>
      <c r="BN41" s="965" t="str">
        <f>IF(ISBLANK(AL41),"",IF(ISBLANK(AR41),SUM(AS41,AV41,AY41,BB41,BE41,BH41,BK41),0))</f>
        <v/>
      </c>
      <c r="BO41" s="968" t="str">
        <f>IF(BN41="","",BN41+BO39)</f>
        <v/>
      </c>
      <c r="BP41" s="961">
        <f>IF(AR41="X",0,COUNT(AS41,AV41,AY41,BB41,BE41,BH41,BK41))</f>
        <v>0</v>
      </c>
      <c r="BQ41" s="969">
        <f>COUNTIF(AT41:AU42,"L")+COUNTIF(AW41:AX42,"L")+COUNTIF(AZ41:BA42,"L")+COUNTIF(BC41:BD42,"L")+COUNTIF(BF41:BG42,"L")+COUNTIF(BI41:BJ42,"L")+COUNTIF(BL41:BM42,"L")</f>
        <v>0</v>
      </c>
      <c r="BR41" s="961">
        <f>COUNTIF(AT41:AU42,"B")+COUNTIF(AW41:AX42,"B")+COUNTIF(AZ41:BA42,"B")+COUNTIF(BC41:BD42,"B")+COUNTIF(BF41:BG42,"B")+COUNTIF(BI41:BJ42,"B")+COUNTIF(BL41:BM42,"B")</f>
        <v>0</v>
      </c>
      <c r="BS41" s="961">
        <f>COUNTIF(AT41:AU42,"J")+COUNTIF(AW41:AX42,"J")+COUNTIF(AZ41:BA42,"J")+COUNTIF(BC41:BD42,"J")+COUNTIF(BF41:BG42,"J")+COUNTIF(BI41:BJ42,"J")+COUNTIF(BL41:BM42,"J")</f>
        <v>0</v>
      </c>
      <c r="BT41" s="961">
        <f>COUNTIF(AT41:AU42,"N")+COUNTIF(AW41:AX42,"N")+COUNTIF(AZ41:BA42,"N")+COUNTIF(BC41:BD42,"N")+COUNTIF(BF41:BG42,"N")+COUNTIF(BI41:BJ42,"N")+COUNTIF(BL41:BM42,"N")</f>
        <v>0</v>
      </c>
      <c r="BU41" s="973">
        <f>COUNTIF(AT41:AU42,"O")+COUNTIF(AW41:AX42,"O")+COUNTIF(AZ41:BA42,"O")+COUNTIF(BC41:BD42,"O")+COUNTIF(BF41:BG42,"O")+COUNTIF(BI41:BJ42,"O")+COUNTIF(BL41:BM42,"O")</f>
        <v>0</v>
      </c>
      <c r="BV41" s="961">
        <f>COUNTIF(AT41:AU42,"GP")+COUNTIF(AW41:AX42,"GP")+COUNTIF(AZ41:BA42,"GP")+COUNTIF(BC41:BD42,"GP")+COUNTIF(BF41:BG42,"GP")+COUNTIF(BI41:BJ42,"GP")+COUNTIF(BL41:BM42,"GP")</f>
        <v>0</v>
      </c>
    </row>
    <row r="42" spans="1:74" ht="14.25" customHeight="1">
      <c r="A42" s="978"/>
      <c r="B42" s="1017"/>
      <c r="C42" s="1034"/>
      <c r="D42" s="1035"/>
      <c r="E42" s="1035"/>
      <c r="F42" s="1035"/>
      <c r="G42" s="1050"/>
      <c r="H42" s="1042"/>
      <c r="I42" s="598"/>
      <c r="J42" s="597"/>
      <c r="K42" s="967"/>
      <c r="L42" s="598"/>
      <c r="M42" s="597"/>
      <c r="N42" s="967"/>
      <c r="O42" s="598"/>
      <c r="P42" s="597"/>
      <c r="Q42" s="967"/>
      <c r="R42" s="598"/>
      <c r="S42" s="597"/>
      <c r="T42" s="967"/>
      <c r="U42" s="598"/>
      <c r="V42" s="597"/>
      <c r="W42" s="967"/>
      <c r="X42" s="598"/>
      <c r="Y42" s="597"/>
      <c r="Z42" s="967"/>
      <c r="AA42" s="598"/>
      <c r="AB42" s="597"/>
      <c r="AC42" s="966"/>
      <c r="AD42" s="968"/>
      <c r="AE42" s="962"/>
      <c r="AF42" s="970"/>
      <c r="AG42" s="962"/>
      <c r="AH42" s="962"/>
      <c r="AI42" s="962"/>
      <c r="AJ42" s="962"/>
      <c r="AK42" s="974"/>
      <c r="AL42" s="978"/>
      <c r="AM42" s="985"/>
      <c r="AN42" s="978"/>
      <c r="AO42" s="992"/>
      <c r="AP42" s="992"/>
      <c r="AQ42" s="992"/>
      <c r="AR42" s="1003"/>
      <c r="AS42" s="976"/>
      <c r="AT42" s="572"/>
      <c r="AU42" s="571"/>
      <c r="AV42" s="987"/>
      <c r="AW42" s="572"/>
      <c r="AX42" s="571"/>
      <c r="AY42" s="967"/>
      <c r="AZ42" s="598"/>
      <c r="BA42" s="597"/>
      <c r="BB42" s="967"/>
      <c r="BC42" s="598"/>
      <c r="BD42" s="597"/>
      <c r="BE42" s="967"/>
      <c r="BF42" s="598"/>
      <c r="BG42" s="597"/>
      <c r="BH42" s="967"/>
      <c r="BI42" s="598"/>
      <c r="BJ42" s="597"/>
      <c r="BK42" s="967"/>
      <c r="BL42" s="598"/>
      <c r="BM42" s="597"/>
      <c r="BN42" s="966"/>
      <c r="BO42" s="968"/>
      <c r="BP42" s="962"/>
      <c r="BQ42" s="970"/>
      <c r="BR42" s="962"/>
      <c r="BS42" s="962"/>
      <c r="BT42" s="962"/>
      <c r="BU42" s="974"/>
      <c r="BV42" s="962"/>
    </row>
    <row r="43" spans="1:74" ht="14.25" customHeight="1">
      <c r="A43" s="1042"/>
      <c r="B43" s="1031"/>
      <c r="C43" s="1026"/>
      <c r="D43" s="967"/>
      <c r="E43" s="967"/>
      <c r="F43" s="967"/>
      <c r="G43" s="1038"/>
      <c r="H43" s="1052"/>
      <c r="I43" s="596"/>
      <c r="J43" s="597"/>
      <c r="K43" s="963"/>
      <c r="L43" s="596"/>
      <c r="M43" s="597"/>
      <c r="N43" s="963"/>
      <c r="O43" s="596"/>
      <c r="P43" s="597"/>
      <c r="Q43" s="963"/>
      <c r="R43" s="596"/>
      <c r="S43" s="597"/>
      <c r="T43" s="963"/>
      <c r="U43" s="596"/>
      <c r="V43" s="597"/>
      <c r="W43" s="963"/>
      <c r="X43" s="596"/>
      <c r="Y43" s="597"/>
      <c r="Z43" s="963"/>
      <c r="AA43" s="596"/>
      <c r="AB43" s="597"/>
      <c r="AC43" s="971" t="str">
        <f>IF(ISBLANK(A43),"",IF(ISBLANK(G43),SUM(H43,K43,N43,Q43,T43,W43,Z43),0))</f>
        <v/>
      </c>
      <c r="AD43" s="968" t="str">
        <f>IF(AC43="","",AC43+AD41)</f>
        <v/>
      </c>
      <c r="AE43" s="961">
        <f>IF(G43="X",0,COUNT(H43,K43,N43,Q43,T43,W43,Z43))</f>
        <v>0</v>
      </c>
      <c r="AF43" s="969">
        <f>COUNTIF(I43:J44,"L")+COUNTIF(L43:M44,"L")+COUNTIF(O43:P44,"L")+COUNTIF(R43:S44,"L")+COUNTIF(U43:V44,"L")+COUNTIF(X43:Y44,"L")+COUNTIF(AA43:AB44,"L")</f>
        <v>0</v>
      </c>
      <c r="AG43" s="961">
        <f>COUNTIF(I43:J44,"B")+COUNTIF(L43:M44,"B")+COUNTIF(O43:P44,"B")+COUNTIF(R43:S44,"B")+COUNTIF(U43:V44,"B")+COUNTIF(X43:Y44,"B")+COUNTIF(AA43:AB44,"B")</f>
        <v>0</v>
      </c>
      <c r="AH43" s="961">
        <f>COUNTIF(I43:J44,"J")+COUNTIF(L43:M44,"J")+COUNTIF(O43:P44,"J")+COUNTIF(R43:S44,"J")+COUNTIF(U43:V44,"J")+COUNTIF(X43:Y44,"J")+COUNTIF(AA43:AB44,"J")</f>
        <v>0</v>
      </c>
      <c r="AI43" s="961">
        <f>COUNTIF(I43:J44,"N")+COUNTIF(L43:M44,"N")+COUNTIF(O43:P44,"N")+COUNTIF(R43:S44,"N")+COUNTIF(U43:V44,"N")+COUNTIF(X43:Y44,"N")+COUNTIF(AA43:AB44,"N")</f>
        <v>0</v>
      </c>
      <c r="AJ43" s="961">
        <f>COUNTIF(I43:J44,"O")+COUNTIF(L43:M44,"O")+COUNTIF(O43:P44,"O")+COUNTIF(R43:S44,"O")+COUNTIF(U43:V44,"O")+COUNTIF(X43:Y44,"O")+COUNTIF(AA43:AB44,"O")</f>
        <v>0</v>
      </c>
      <c r="AK43" s="973">
        <f>COUNTIF(I43:J44,"GP")+COUNTIF(L43:M44,"GP")+COUNTIF(O43:P44,"GP")+COUNTIF(R43:S44,"GP")+COUNTIF(U43:V44,"GP")+COUNTIF(X43:Y44,"GP")+COUNTIF(AA43:AB44,"GP")</f>
        <v>0</v>
      </c>
      <c r="AL43" s="1042"/>
      <c r="AM43" s="1075"/>
      <c r="AN43" s="1026"/>
      <c r="AO43" s="967"/>
      <c r="AP43" s="967"/>
      <c r="AQ43" s="967"/>
      <c r="AR43" s="1038"/>
      <c r="AS43" s="1052"/>
      <c r="AT43" s="570"/>
      <c r="AU43" s="571"/>
      <c r="AV43" s="963"/>
      <c r="AW43" s="570"/>
      <c r="AX43" s="571"/>
      <c r="AY43" s="963"/>
      <c r="AZ43" s="596"/>
      <c r="BA43" s="597"/>
      <c r="BB43" s="963"/>
      <c r="BC43" s="596"/>
      <c r="BD43" s="597"/>
      <c r="BE43" s="963"/>
      <c r="BF43" s="596"/>
      <c r="BG43" s="597"/>
      <c r="BH43" s="963"/>
      <c r="BI43" s="596"/>
      <c r="BJ43" s="597"/>
      <c r="BK43" s="963"/>
      <c r="BL43" s="596"/>
      <c r="BM43" s="597"/>
      <c r="BN43" s="971" t="str">
        <f>IF(ISBLANK(AL43),"",IF(ISBLANK(AR43),SUM(AS43,AV43,AY43,BB43,BE43,BH43,BK43),0))</f>
        <v/>
      </c>
      <c r="BO43" s="968" t="str">
        <f>IF(BN43="","",BN43+BO41)</f>
        <v/>
      </c>
      <c r="BP43" s="961">
        <f>IF(AR43="X",0,COUNT(AS43,AV43,AY43,BB43,BE43,BH43,BK43))</f>
        <v>0</v>
      </c>
      <c r="BQ43" s="969">
        <f>COUNTIF(AT43:AU44,"L")+COUNTIF(AW43:AX44,"L")+COUNTIF(AZ43:BA44,"L")+COUNTIF(BC43:BD44,"L")+COUNTIF(BF43:BG44,"L")+COUNTIF(BI43:BJ44,"L")+COUNTIF(BL43:BM44,"L")</f>
        <v>0</v>
      </c>
      <c r="BR43" s="961">
        <f>COUNTIF(AT43:AU44,"B")+COUNTIF(AW43:AX44,"B")+COUNTIF(AZ43:BA44,"B")+COUNTIF(BC43:BD44,"B")+COUNTIF(BF43:BG44,"B")+COUNTIF(BI43:BJ44,"B")+COUNTIF(BL43:BM44,"B")</f>
        <v>0</v>
      </c>
      <c r="BS43" s="961">
        <f>COUNTIF(AT43:AU44,"J")+COUNTIF(AW43:AX44,"J")+COUNTIF(AZ43:BA44,"J")+COUNTIF(BC43:BD44,"J")+COUNTIF(BF43:BG44,"J")+COUNTIF(BI43:BJ44,"J")+COUNTIF(BL43:BM44,"J")</f>
        <v>0</v>
      </c>
      <c r="BT43" s="961">
        <f>COUNTIF(AT43:AU44,"N")+COUNTIF(AW43:AX44,"N")+COUNTIF(AZ43:BA44,"N")+COUNTIF(BC43:BD44,"N")+COUNTIF(BF43:BG44,"N")+COUNTIF(BI43:BJ44,"N")+COUNTIF(BL43:BM44,"N")</f>
        <v>0</v>
      </c>
      <c r="BU43" s="973">
        <f>COUNTIF(AT43:AU44,"O")+COUNTIF(AW43:AX44,"O")+COUNTIF(AZ43:BA44,"O")+COUNTIF(BC43:BD44,"O")+COUNTIF(BF43:BG44,"O")+COUNTIF(BI43:BJ44,"O")+COUNTIF(BL43:BM44,"O")</f>
        <v>0</v>
      </c>
      <c r="BV43" s="961">
        <f>COUNTIF(AT43:AU44,"GP")+COUNTIF(AW43:AX44,"GP")+COUNTIF(AZ43:BA44,"GP")+COUNTIF(BC43:BD44,"GP")+COUNTIF(BF43:BG44,"GP")+COUNTIF(BI43:BJ44,"GP")+COUNTIF(BL43:BM44,"GP")</f>
        <v>0</v>
      </c>
    </row>
    <row r="44" spans="1:74" ht="14.25" customHeight="1">
      <c r="A44" s="1042"/>
      <c r="B44" s="1031"/>
      <c r="C44" s="1026"/>
      <c r="D44" s="967"/>
      <c r="E44" s="967"/>
      <c r="F44" s="967"/>
      <c r="G44" s="1038"/>
      <c r="H44" s="1052"/>
      <c r="I44" s="596"/>
      <c r="J44" s="597"/>
      <c r="K44" s="964"/>
      <c r="L44" s="596"/>
      <c r="M44" s="597"/>
      <c r="N44" s="964"/>
      <c r="O44" s="596"/>
      <c r="P44" s="597"/>
      <c r="Q44" s="964"/>
      <c r="R44" s="596"/>
      <c r="S44" s="597"/>
      <c r="T44" s="964"/>
      <c r="U44" s="596"/>
      <c r="V44" s="597"/>
      <c r="W44" s="964"/>
      <c r="X44" s="596"/>
      <c r="Y44" s="597"/>
      <c r="Z44" s="964"/>
      <c r="AA44" s="596"/>
      <c r="AB44" s="597"/>
      <c r="AC44" s="972"/>
      <c r="AD44" s="968"/>
      <c r="AE44" s="962"/>
      <c r="AF44" s="970"/>
      <c r="AG44" s="962"/>
      <c r="AH44" s="962"/>
      <c r="AI44" s="962"/>
      <c r="AJ44" s="962"/>
      <c r="AK44" s="974"/>
      <c r="AL44" s="1042"/>
      <c r="AM44" s="1075"/>
      <c r="AN44" s="1026"/>
      <c r="AO44" s="967"/>
      <c r="AP44" s="967"/>
      <c r="AQ44" s="967"/>
      <c r="AR44" s="1038"/>
      <c r="AS44" s="1052"/>
      <c r="AT44" s="570"/>
      <c r="AU44" s="571"/>
      <c r="AV44" s="964"/>
      <c r="AW44" s="570"/>
      <c r="AX44" s="571"/>
      <c r="AY44" s="964"/>
      <c r="AZ44" s="596"/>
      <c r="BA44" s="597"/>
      <c r="BB44" s="964"/>
      <c r="BC44" s="596"/>
      <c r="BD44" s="597"/>
      <c r="BE44" s="964"/>
      <c r="BF44" s="596"/>
      <c r="BG44" s="597"/>
      <c r="BH44" s="964"/>
      <c r="BI44" s="596"/>
      <c r="BJ44" s="597"/>
      <c r="BK44" s="964"/>
      <c r="BL44" s="596"/>
      <c r="BM44" s="597"/>
      <c r="BN44" s="972"/>
      <c r="BO44" s="968"/>
      <c r="BP44" s="962"/>
      <c r="BQ44" s="970"/>
      <c r="BR44" s="962"/>
      <c r="BS44" s="962"/>
      <c r="BT44" s="962"/>
      <c r="BU44" s="974"/>
      <c r="BV44" s="962"/>
    </row>
    <row r="45" spans="1:74" ht="14.25" customHeight="1">
      <c r="A45" s="1051"/>
      <c r="B45" s="1033"/>
      <c r="C45" s="1034"/>
      <c r="D45" s="1035"/>
      <c r="E45" s="1035"/>
      <c r="F45" s="1035"/>
      <c r="G45" s="1050"/>
      <c r="H45" s="1042"/>
      <c r="I45" s="598"/>
      <c r="J45" s="597"/>
      <c r="K45" s="967"/>
      <c r="L45" s="598"/>
      <c r="M45" s="597"/>
      <c r="N45" s="967"/>
      <c r="O45" s="598"/>
      <c r="P45" s="597"/>
      <c r="Q45" s="967"/>
      <c r="R45" s="598"/>
      <c r="S45" s="597"/>
      <c r="T45" s="967"/>
      <c r="U45" s="598"/>
      <c r="V45" s="597"/>
      <c r="W45" s="967"/>
      <c r="X45" s="598"/>
      <c r="Y45" s="597"/>
      <c r="Z45" s="967"/>
      <c r="AA45" s="598"/>
      <c r="AB45" s="597"/>
      <c r="AC45" s="965" t="str">
        <f>IF(ISBLANK(A45),"",IF(ISBLANK(G45),SUM(H45,K45,N45,Q45,T45,W45,Z45),0))</f>
        <v/>
      </c>
      <c r="AD45" s="968" t="str">
        <f>IF(AC45="","",AC45+AD43)</f>
        <v/>
      </c>
      <c r="AE45" s="961">
        <f>IF(G45="X",0,COUNT(H45,K45,N45,Q45,T45,W45,Z45))</f>
        <v>0</v>
      </c>
      <c r="AF45" s="969">
        <f>COUNTIF(I45:J46,"L")+COUNTIF(L45:M46,"L")+COUNTIF(O45:P46,"L")+COUNTIF(R45:S46,"L")+COUNTIF(U45:V46,"L")+COUNTIF(X45:Y46,"L")+COUNTIF(AA45:AB46,"L")</f>
        <v>0</v>
      </c>
      <c r="AG45" s="961">
        <f>COUNTIF(I45:J46,"B")+COUNTIF(L45:M46,"B")+COUNTIF(O45:P46,"B")+COUNTIF(R45:S46,"B")+COUNTIF(U45:V46,"B")+COUNTIF(X45:Y46,"B")+COUNTIF(AA45:AB46,"B")</f>
        <v>0</v>
      </c>
      <c r="AH45" s="961">
        <f>COUNTIF(I45:J46,"J")+COUNTIF(L45:M46,"J")+COUNTIF(O45:P46,"J")+COUNTIF(R45:S46,"J")+COUNTIF(U45:V46,"J")+COUNTIF(X45:Y46,"J")+COUNTIF(AA45:AB46,"J")</f>
        <v>0</v>
      </c>
      <c r="AI45" s="961">
        <f>COUNTIF(I45:J46,"N")+COUNTIF(L45:M46,"N")+COUNTIF(O45:P46,"N")+COUNTIF(R45:S46,"N")+COUNTIF(U45:V46,"N")+COUNTIF(X45:Y46,"N")+COUNTIF(AA45:AB46,"N")</f>
        <v>0</v>
      </c>
      <c r="AJ45" s="961">
        <f>COUNTIF(I45:J46,"O")+COUNTIF(L45:M46,"O")+COUNTIF(O45:P46,"O")+COUNTIF(R45:S46,"O")+COUNTIF(U45:V46,"O")+COUNTIF(X45:Y46,"O")+COUNTIF(AA45:AB46,"O")</f>
        <v>0</v>
      </c>
      <c r="AK45" s="973">
        <f>COUNTIF(I45:J46,"GP")+COUNTIF(L45:M46,"GP")+COUNTIF(O45:P46,"GP")+COUNTIF(R45:S46,"GP")+COUNTIF(U45:V46,"GP")+COUNTIF(X45:Y46,"GP")+COUNTIF(AA45:AB46,"GP")</f>
        <v>0</v>
      </c>
      <c r="AL45" s="1051"/>
      <c r="AM45" s="1073"/>
      <c r="AN45" s="1034"/>
      <c r="AO45" s="1035"/>
      <c r="AP45" s="1035"/>
      <c r="AQ45" s="1035"/>
      <c r="AR45" s="1050"/>
      <c r="AS45" s="1042"/>
      <c r="AT45" s="598"/>
      <c r="AU45" s="597"/>
      <c r="AV45" s="967"/>
      <c r="AW45" s="598"/>
      <c r="AX45" s="597"/>
      <c r="AY45" s="967"/>
      <c r="AZ45" s="598"/>
      <c r="BA45" s="597"/>
      <c r="BB45" s="967"/>
      <c r="BC45" s="598"/>
      <c r="BD45" s="597"/>
      <c r="BE45" s="967"/>
      <c r="BF45" s="598"/>
      <c r="BG45" s="597"/>
      <c r="BH45" s="967"/>
      <c r="BI45" s="598"/>
      <c r="BJ45" s="597"/>
      <c r="BK45" s="967"/>
      <c r="BL45" s="598"/>
      <c r="BM45" s="597"/>
      <c r="BN45" s="965" t="str">
        <f>IF(ISBLANK(AL45),"",IF(ISBLANK(AR45),SUM(AS45,AV45,AY45,BB45,BE45,BH45,BK45),0))</f>
        <v/>
      </c>
      <c r="BO45" s="968" t="str">
        <f>IF(BN45="","",BN45+BO43)</f>
        <v/>
      </c>
      <c r="BP45" s="961">
        <f>IF(AR45="X",0,COUNT(AS45,AV45,AY45,BB45,BE45,BH45,BK45))</f>
        <v>0</v>
      </c>
      <c r="BQ45" s="969">
        <f>COUNTIF(AT45:AU46,"L")+COUNTIF(AW45:AX46,"L")+COUNTIF(AZ45:BA46,"L")+COUNTIF(BC45:BD46,"L")+COUNTIF(BF45:BG46,"L")+COUNTIF(BI45:BJ46,"L")+COUNTIF(BL45:BM46,"L")</f>
        <v>0</v>
      </c>
      <c r="BR45" s="961">
        <f>COUNTIF(AT45:AU46,"B")+COUNTIF(AW45:AX46,"B")+COUNTIF(AZ45:BA46,"B")+COUNTIF(BC45:BD46,"B")+COUNTIF(BF45:BG46,"B")+COUNTIF(BI45:BJ46,"B")+COUNTIF(BL45:BM46,"B")</f>
        <v>0</v>
      </c>
      <c r="BS45" s="961">
        <f>COUNTIF(AT45:AU46,"J")+COUNTIF(AW45:AX46,"J")+COUNTIF(AZ45:BA46,"J")+COUNTIF(BC45:BD46,"J")+COUNTIF(BF45:BG46,"J")+COUNTIF(BI45:BJ46,"J")+COUNTIF(BL45:BM46,"J")</f>
        <v>0</v>
      </c>
      <c r="BT45" s="961">
        <f>COUNTIF(AT45:AU46,"N")+COUNTIF(AW45:AX46,"N")+COUNTIF(AZ45:BA46,"N")+COUNTIF(BC45:BD46,"N")+COUNTIF(BF45:BG46,"N")+COUNTIF(BI45:BJ46,"N")+COUNTIF(BL45:BM46,"N")</f>
        <v>0</v>
      </c>
      <c r="BU45" s="973">
        <f>COUNTIF(AT45:AU46,"O")+COUNTIF(AW45:AX46,"O")+COUNTIF(AZ45:BA46,"O")+COUNTIF(BC45:BD46,"O")+COUNTIF(BF45:BG46,"O")+COUNTIF(BI45:BJ46,"O")+COUNTIF(BL45:BM46,"O")</f>
        <v>0</v>
      </c>
      <c r="BV45" s="961">
        <f>COUNTIF(AT45:AU46,"GP")+COUNTIF(AW45:AX46,"GP")+COUNTIF(AZ45:BA46,"GP")+COUNTIF(BC45:BD46,"GP")+COUNTIF(BF45:BG46,"GP")+COUNTIF(BI45:BJ46,"GP")+COUNTIF(BL45:BM46,"GP")</f>
        <v>0</v>
      </c>
    </row>
    <row r="46" spans="1:74" ht="14.25" customHeight="1">
      <c r="A46" s="1051"/>
      <c r="B46" s="1033"/>
      <c r="C46" s="1034"/>
      <c r="D46" s="1035"/>
      <c r="E46" s="1035"/>
      <c r="F46" s="1035"/>
      <c r="G46" s="1050"/>
      <c r="H46" s="1042"/>
      <c r="I46" s="598"/>
      <c r="J46" s="597"/>
      <c r="K46" s="967"/>
      <c r="L46" s="598"/>
      <c r="M46" s="597"/>
      <c r="N46" s="967"/>
      <c r="O46" s="598"/>
      <c r="P46" s="597"/>
      <c r="Q46" s="967"/>
      <c r="R46" s="598"/>
      <c r="S46" s="597"/>
      <c r="T46" s="967"/>
      <c r="U46" s="598"/>
      <c r="V46" s="597"/>
      <c r="W46" s="967"/>
      <c r="X46" s="598"/>
      <c r="Y46" s="597"/>
      <c r="Z46" s="967"/>
      <c r="AA46" s="598"/>
      <c r="AB46" s="597"/>
      <c r="AC46" s="966"/>
      <c r="AD46" s="968"/>
      <c r="AE46" s="962"/>
      <c r="AF46" s="970"/>
      <c r="AG46" s="962"/>
      <c r="AH46" s="962"/>
      <c r="AI46" s="962"/>
      <c r="AJ46" s="962"/>
      <c r="AK46" s="974"/>
      <c r="AL46" s="1051"/>
      <c r="AM46" s="1073"/>
      <c r="AN46" s="1034"/>
      <c r="AO46" s="1035"/>
      <c r="AP46" s="1035"/>
      <c r="AQ46" s="1035"/>
      <c r="AR46" s="1050"/>
      <c r="AS46" s="1042"/>
      <c r="AT46" s="598"/>
      <c r="AU46" s="597"/>
      <c r="AV46" s="967"/>
      <c r="AW46" s="598"/>
      <c r="AX46" s="597"/>
      <c r="AY46" s="967"/>
      <c r="AZ46" s="598"/>
      <c r="BA46" s="597"/>
      <c r="BB46" s="967"/>
      <c r="BC46" s="598"/>
      <c r="BD46" s="597"/>
      <c r="BE46" s="967"/>
      <c r="BF46" s="598"/>
      <c r="BG46" s="597"/>
      <c r="BH46" s="967"/>
      <c r="BI46" s="598"/>
      <c r="BJ46" s="597"/>
      <c r="BK46" s="967"/>
      <c r="BL46" s="598"/>
      <c r="BM46" s="597"/>
      <c r="BN46" s="966"/>
      <c r="BO46" s="968"/>
      <c r="BP46" s="962"/>
      <c r="BQ46" s="970"/>
      <c r="BR46" s="962"/>
      <c r="BS46" s="962"/>
      <c r="BT46" s="962"/>
      <c r="BU46" s="974"/>
      <c r="BV46" s="962"/>
    </row>
    <row r="47" spans="1:74" ht="14.25" customHeight="1">
      <c r="A47" s="1042"/>
      <c r="B47" s="1031"/>
      <c r="C47" s="1026"/>
      <c r="D47" s="967"/>
      <c r="E47" s="967"/>
      <c r="F47" s="967"/>
      <c r="G47" s="1038"/>
      <c r="H47" s="1052"/>
      <c r="I47" s="596"/>
      <c r="J47" s="597"/>
      <c r="K47" s="963"/>
      <c r="L47" s="596"/>
      <c r="M47" s="597"/>
      <c r="N47" s="963"/>
      <c r="O47" s="596"/>
      <c r="P47" s="597"/>
      <c r="Q47" s="963"/>
      <c r="R47" s="596"/>
      <c r="S47" s="597"/>
      <c r="T47" s="963"/>
      <c r="U47" s="596"/>
      <c r="V47" s="597"/>
      <c r="W47" s="963"/>
      <c r="X47" s="596"/>
      <c r="Y47" s="597"/>
      <c r="Z47" s="963"/>
      <c r="AA47" s="596"/>
      <c r="AB47" s="597"/>
      <c r="AC47" s="971" t="str">
        <f>IF(ISBLANK(A47),"",IF(ISBLANK(G47),SUM(H47,K47,N47,Q47,T47,W47,Z47),0))</f>
        <v/>
      </c>
      <c r="AD47" s="968" t="str">
        <f>IF(AC47="","",AC47+AD45)</f>
        <v/>
      </c>
      <c r="AE47" s="961">
        <f>IF(G47="X",0,COUNT(H47,K47,N47,Q47,T47,W47,Z47))</f>
        <v>0</v>
      </c>
      <c r="AF47" s="969">
        <f>COUNTIF(I47:J48,"L")+COUNTIF(L47:M48,"L")+COUNTIF(O47:P48,"L")+COUNTIF(R47:S48,"L")+COUNTIF(U47:V48,"L")+COUNTIF(X47:Y48,"L")+COUNTIF(AA47:AB48,"L")</f>
        <v>0</v>
      </c>
      <c r="AG47" s="961">
        <f>COUNTIF(I47:J48,"B")+COUNTIF(L47:M48,"B")+COUNTIF(O47:P48,"B")+COUNTIF(R47:S48,"B")+COUNTIF(U47:V48,"B")+COUNTIF(X47:Y48,"B")+COUNTIF(AA47:AB48,"B")</f>
        <v>0</v>
      </c>
      <c r="AH47" s="961">
        <f>COUNTIF(I47:J48,"J")+COUNTIF(L47:M48,"J")+COUNTIF(O47:P48,"J")+COUNTIF(R47:S48,"J")+COUNTIF(U47:V48,"J")+COUNTIF(X47:Y48,"J")+COUNTIF(AA47:AB48,"J")</f>
        <v>0</v>
      </c>
      <c r="AI47" s="961">
        <f>COUNTIF(I47:J48,"N")+COUNTIF(L47:M48,"N")+COUNTIF(O47:P48,"N")+COUNTIF(R47:S48,"N")+COUNTIF(U47:V48,"N")+COUNTIF(X47:Y48,"N")+COUNTIF(AA47:AB48,"N")</f>
        <v>0</v>
      </c>
      <c r="AJ47" s="961">
        <f>COUNTIF(I47:J48,"O")+COUNTIF(L47:M48,"O")+COUNTIF(O47:P48,"O")+COUNTIF(R47:S48,"O")+COUNTIF(U47:V48,"O")+COUNTIF(X47:Y48,"O")+COUNTIF(AA47:AB48,"O")</f>
        <v>0</v>
      </c>
      <c r="AK47" s="973">
        <f>COUNTIF(I47:J48,"GP")+COUNTIF(L47:M48,"GP")+COUNTIF(O47:P48,"GP")+COUNTIF(R47:S48,"GP")+COUNTIF(U47:V48,"GP")+COUNTIF(X47:Y48,"GP")+COUNTIF(AA47:AB48,"GP")</f>
        <v>0</v>
      </c>
      <c r="AL47" s="1042"/>
      <c r="AM47" s="1085"/>
      <c r="AN47" s="1026"/>
      <c r="AO47" s="967"/>
      <c r="AP47" s="967"/>
      <c r="AQ47" s="967"/>
      <c r="AR47" s="1038"/>
      <c r="AS47" s="1052"/>
      <c r="AT47" s="596"/>
      <c r="AU47" s="597"/>
      <c r="AV47" s="963"/>
      <c r="AW47" s="596"/>
      <c r="AX47" s="597"/>
      <c r="AY47" s="963"/>
      <c r="AZ47" s="596"/>
      <c r="BA47" s="597"/>
      <c r="BB47" s="963"/>
      <c r="BC47" s="596"/>
      <c r="BD47" s="597"/>
      <c r="BE47" s="963"/>
      <c r="BF47" s="596"/>
      <c r="BG47" s="597"/>
      <c r="BH47" s="963"/>
      <c r="BI47" s="596"/>
      <c r="BJ47" s="597"/>
      <c r="BK47" s="963"/>
      <c r="BL47" s="596"/>
      <c r="BM47" s="597"/>
      <c r="BN47" s="971" t="str">
        <f>IF(ISBLANK(AL47),"",IF(ISBLANK(AR47),SUM(AS47,AV47,AY47,BB47,BE47,BH47,BK47),0))</f>
        <v/>
      </c>
      <c r="BO47" s="968" t="str">
        <f>IF(BN47="","",BN47+BO45)</f>
        <v/>
      </c>
      <c r="BP47" s="961">
        <f>IF(AR47="X",0,COUNT(AS47,AV47,AY47,BB47,BE47,BH47,BK47))</f>
        <v>0</v>
      </c>
      <c r="BQ47" s="969">
        <f>COUNTIF(AT47:AU48,"L")+COUNTIF(AW47:AX48,"L")+COUNTIF(AZ47:BA48,"L")+COUNTIF(BC47:BD48,"L")+COUNTIF(BF47:BG48,"L")+COUNTIF(BI47:BJ48,"L")+COUNTIF(BL47:BM48,"L")</f>
        <v>0</v>
      </c>
      <c r="BR47" s="961">
        <f>COUNTIF(AT47:AU48,"B")+COUNTIF(AW47:AX48,"B")+COUNTIF(AZ47:BA48,"B")+COUNTIF(BC47:BD48,"B")+COUNTIF(BF47:BG48,"B")+COUNTIF(BI47:BJ48,"B")+COUNTIF(BL47:BM48,"B")</f>
        <v>0</v>
      </c>
      <c r="BS47" s="961">
        <f>COUNTIF(AT47:AU48,"J")+COUNTIF(AW47:AX48,"J")+COUNTIF(AZ47:BA48,"J")+COUNTIF(BC47:BD48,"J")+COUNTIF(BF47:BG48,"J")+COUNTIF(BI47:BJ48,"J")+COUNTIF(BL47:BM48,"J")</f>
        <v>0</v>
      </c>
      <c r="BT47" s="961">
        <f>COUNTIF(AT47:AU48,"N")+COUNTIF(AW47:AX48,"N")+COUNTIF(AZ47:BA48,"N")+COUNTIF(BC47:BD48,"N")+COUNTIF(BF47:BG48,"N")+COUNTIF(BI47:BJ48,"N")+COUNTIF(BL47:BM48,"N")</f>
        <v>0</v>
      </c>
      <c r="BU47" s="973">
        <f>COUNTIF(AT47:AU48,"O")+COUNTIF(AW47:AX48,"O")+COUNTIF(AZ47:BA48,"O")+COUNTIF(BC47:BD48,"O")+COUNTIF(BF47:BG48,"O")+COUNTIF(BI47:BJ48,"O")+COUNTIF(BL47:BM48,"O")</f>
        <v>0</v>
      </c>
      <c r="BV47" s="961">
        <f>COUNTIF(AT47:AU48,"GP")+COUNTIF(AW47:AX48,"GP")+COUNTIF(AZ47:BA48,"GP")+COUNTIF(BC47:BD48,"GP")+COUNTIF(BF47:BG48,"GP")+COUNTIF(BI47:BJ48,"GP")+COUNTIF(BL47:BM48,"GP")</f>
        <v>0</v>
      </c>
    </row>
    <row r="48" spans="1:74" ht="14.25" customHeight="1">
      <c r="A48" s="1042"/>
      <c r="B48" s="1031"/>
      <c r="C48" s="1026"/>
      <c r="D48" s="967"/>
      <c r="E48" s="967"/>
      <c r="F48" s="967"/>
      <c r="G48" s="1038"/>
      <c r="H48" s="1052"/>
      <c r="I48" s="596"/>
      <c r="J48" s="597"/>
      <c r="K48" s="964"/>
      <c r="L48" s="596"/>
      <c r="M48" s="597"/>
      <c r="N48" s="964"/>
      <c r="O48" s="596"/>
      <c r="P48" s="597"/>
      <c r="Q48" s="964"/>
      <c r="R48" s="596"/>
      <c r="S48" s="597"/>
      <c r="T48" s="964"/>
      <c r="U48" s="596"/>
      <c r="V48" s="597"/>
      <c r="W48" s="964"/>
      <c r="X48" s="596"/>
      <c r="Y48" s="597"/>
      <c r="Z48" s="964"/>
      <c r="AA48" s="596"/>
      <c r="AB48" s="597"/>
      <c r="AC48" s="972"/>
      <c r="AD48" s="968"/>
      <c r="AE48" s="962"/>
      <c r="AF48" s="970"/>
      <c r="AG48" s="962"/>
      <c r="AH48" s="962"/>
      <c r="AI48" s="962"/>
      <c r="AJ48" s="962"/>
      <c r="AK48" s="974"/>
      <c r="AL48" s="1042"/>
      <c r="AM48" s="1085"/>
      <c r="AN48" s="1026"/>
      <c r="AO48" s="967"/>
      <c r="AP48" s="967"/>
      <c r="AQ48" s="967"/>
      <c r="AR48" s="1038"/>
      <c r="AS48" s="1052"/>
      <c r="AT48" s="596"/>
      <c r="AU48" s="597"/>
      <c r="AV48" s="964"/>
      <c r="AW48" s="596"/>
      <c r="AX48" s="597"/>
      <c r="AY48" s="964"/>
      <c r="AZ48" s="596"/>
      <c r="BA48" s="597"/>
      <c r="BB48" s="964"/>
      <c r="BC48" s="596"/>
      <c r="BD48" s="597"/>
      <c r="BE48" s="964"/>
      <c r="BF48" s="596"/>
      <c r="BG48" s="597"/>
      <c r="BH48" s="964"/>
      <c r="BI48" s="596"/>
      <c r="BJ48" s="597"/>
      <c r="BK48" s="964"/>
      <c r="BL48" s="596"/>
      <c r="BM48" s="597"/>
      <c r="BN48" s="972"/>
      <c r="BO48" s="968"/>
      <c r="BP48" s="962"/>
      <c r="BQ48" s="970"/>
      <c r="BR48" s="962"/>
      <c r="BS48" s="962"/>
      <c r="BT48" s="962"/>
      <c r="BU48" s="974"/>
      <c r="BV48" s="962"/>
    </row>
    <row r="49" spans="1:75" ht="14.25" customHeight="1">
      <c r="A49" s="1051"/>
      <c r="B49" s="1033"/>
      <c r="C49" s="1034"/>
      <c r="D49" s="1035"/>
      <c r="E49" s="1035"/>
      <c r="F49" s="1035"/>
      <c r="G49" s="1050"/>
      <c r="H49" s="1042"/>
      <c r="I49" s="598"/>
      <c r="J49" s="597"/>
      <c r="K49" s="967"/>
      <c r="L49" s="598"/>
      <c r="M49" s="597"/>
      <c r="N49" s="967"/>
      <c r="O49" s="598"/>
      <c r="P49" s="597"/>
      <c r="Q49" s="967"/>
      <c r="R49" s="598"/>
      <c r="S49" s="597"/>
      <c r="T49" s="967"/>
      <c r="U49" s="598"/>
      <c r="V49" s="597"/>
      <c r="W49" s="967"/>
      <c r="X49" s="598"/>
      <c r="Y49" s="597"/>
      <c r="Z49" s="967"/>
      <c r="AA49" s="598"/>
      <c r="AB49" s="597"/>
      <c r="AC49" s="965" t="str">
        <f>IF(ISBLANK(A49),"",IF(ISBLANK(G49),SUM(H49,K49,N49,Q49,T49,W49,Z49),0))</f>
        <v/>
      </c>
      <c r="AD49" s="968" t="str">
        <f>IF(AC49="","",AC49+AD47)</f>
        <v/>
      </c>
      <c r="AE49" s="961">
        <f>IF(G49="X",0,COUNT(H49,K49,N49,Q49,T49,W49,Z49))</f>
        <v>0</v>
      </c>
      <c r="AF49" s="969">
        <f>COUNTIF(I49:J50,"L")+COUNTIF(L49:M50,"L")+COUNTIF(O49:P50,"L")+COUNTIF(R49:S50,"L")+COUNTIF(U49:V50,"L")+COUNTIF(X49:Y50,"L")+COUNTIF(AA49:AB50,"L")</f>
        <v>0</v>
      </c>
      <c r="AG49" s="961">
        <f>COUNTIF(I49:J50,"B")+COUNTIF(L49:M50,"B")+COUNTIF(O49:P50,"B")+COUNTIF(R49:S50,"B")+COUNTIF(U49:V50,"B")+COUNTIF(X49:Y50,"B")+COUNTIF(AA49:AB50,"B")</f>
        <v>0</v>
      </c>
      <c r="AH49" s="961">
        <f>COUNTIF(I49:J50,"J")+COUNTIF(L49:M50,"J")+COUNTIF(O49:P50,"J")+COUNTIF(R49:S50,"J")+COUNTIF(U49:V50,"J")+COUNTIF(X49:Y50,"J")+COUNTIF(AA49:AB50,"J")</f>
        <v>0</v>
      </c>
      <c r="AI49" s="961">
        <f>COUNTIF(I49:J50,"N")+COUNTIF(L49:M50,"N")+COUNTIF(O49:P50,"N")+COUNTIF(R49:S50,"N")+COUNTIF(U49:V50,"N")+COUNTIF(X49:Y50,"N")+COUNTIF(AA49:AB50,"N")</f>
        <v>0</v>
      </c>
      <c r="AJ49" s="961">
        <f>COUNTIF(I49:J50,"O")+COUNTIF(L49:M50,"O")+COUNTIF(O49:P50,"O")+COUNTIF(R49:S50,"O")+COUNTIF(U49:V50,"O")+COUNTIF(X49:Y50,"O")+COUNTIF(AA49:AB50,"O")</f>
        <v>0</v>
      </c>
      <c r="AK49" s="973">
        <f>COUNTIF(I49:J50,"GP")+COUNTIF(L49:M50,"GP")+COUNTIF(O49:P50,"GP")+COUNTIF(R49:S50,"GP")+COUNTIF(U49:V50,"GP")+COUNTIF(X49:Y50,"GP")+COUNTIF(AA49:AB50,"GP")</f>
        <v>0</v>
      </c>
      <c r="AL49" s="1051"/>
      <c r="AM49" s="1073"/>
      <c r="AN49" s="1034"/>
      <c r="AO49" s="1035"/>
      <c r="AP49" s="1035"/>
      <c r="AQ49" s="1035"/>
      <c r="AR49" s="1050"/>
      <c r="AS49" s="1042"/>
      <c r="AT49" s="598"/>
      <c r="AU49" s="597"/>
      <c r="AV49" s="967"/>
      <c r="AW49" s="598"/>
      <c r="AX49" s="597"/>
      <c r="AY49" s="967"/>
      <c r="AZ49" s="598"/>
      <c r="BA49" s="597"/>
      <c r="BB49" s="967"/>
      <c r="BC49" s="598"/>
      <c r="BD49" s="597"/>
      <c r="BE49" s="967"/>
      <c r="BF49" s="598"/>
      <c r="BG49" s="597"/>
      <c r="BH49" s="967"/>
      <c r="BI49" s="598"/>
      <c r="BJ49" s="597"/>
      <c r="BK49" s="967"/>
      <c r="BL49" s="598"/>
      <c r="BM49" s="597"/>
      <c r="BN49" s="965" t="str">
        <f>IF(ISBLANK(AL49),"",IF(ISBLANK(AR49),SUM(AS49,AV49,AY49,BB49,BE49,BH49,BK49),0))</f>
        <v/>
      </c>
      <c r="BO49" s="968" t="str">
        <f>IF(BN49="","",BN49+BO47)</f>
        <v/>
      </c>
      <c r="BP49" s="961">
        <f>IF(AR49="X",0,COUNT(AS49,AV49,AY49,BB49,BE49,BH49,BK49))</f>
        <v>0</v>
      </c>
      <c r="BQ49" s="969">
        <f>COUNTIF(AT49:AU50,"L")+COUNTIF(AW49:AX50,"L")+COUNTIF(AZ49:BA50,"L")+COUNTIF(BC49:BD50,"L")+COUNTIF(BF49:BG50,"L")+COUNTIF(BI49:BJ50,"L")+COUNTIF(BL49:BM50,"L")</f>
        <v>0</v>
      </c>
      <c r="BR49" s="961">
        <f>COUNTIF(AT49:AU50,"B")+COUNTIF(AW49:AX50,"B")+COUNTIF(AZ49:BA50,"B")+COUNTIF(BC49:BD50,"B")+COUNTIF(BF49:BG50,"B")+COUNTIF(BI49:BJ50,"B")+COUNTIF(BL49:BM50,"B")</f>
        <v>0</v>
      </c>
      <c r="BS49" s="961">
        <f>COUNTIF(AT49:AU50,"J")+COUNTIF(AW49:AX50,"J")+COUNTIF(AZ49:BA50,"J")+COUNTIF(BC49:BD50,"J")+COUNTIF(BF49:BG50,"J")+COUNTIF(BI49:BJ50,"J")+COUNTIF(BL49:BM50,"J")</f>
        <v>0</v>
      </c>
      <c r="BT49" s="961">
        <f>COUNTIF(AT49:AU50,"N")+COUNTIF(AW49:AX50,"N")+COUNTIF(AZ49:BA50,"N")+COUNTIF(BC49:BD50,"N")+COUNTIF(BF49:BG50,"N")+COUNTIF(BI49:BJ50,"N")+COUNTIF(BL49:BM50,"N")</f>
        <v>0</v>
      </c>
      <c r="BU49" s="973">
        <f>COUNTIF(AT49:AU50,"O")+COUNTIF(AW49:AX50,"O")+COUNTIF(AZ49:BA50,"O")+COUNTIF(BC49:BD50,"O")+COUNTIF(BF49:BG50,"O")+COUNTIF(BI49:BJ50,"O")+COUNTIF(BL49:BM50,"O")</f>
        <v>0</v>
      </c>
      <c r="BV49" s="961">
        <f>COUNTIF(AT49:AU50,"GP")+COUNTIF(AW49:AX50,"GP")+COUNTIF(AZ49:BA50,"GP")+COUNTIF(BC49:BD50,"GP")+COUNTIF(BF49:BG50,"GP")+COUNTIF(BI49:BJ50,"GP")+COUNTIF(BL49:BM50,"GP")</f>
        <v>0</v>
      </c>
    </row>
    <row r="50" spans="1:75" ht="14.25" customHeight="1">
      <c r="A50" s="1051"/>
      <c r="B50" s="1033"/>
      <c r="C50" s="1034"/>
      <c r="D50" s="1035"/>
      <c r="E50" s="1035"/>
      <c r="F50" s="1035"/>
      <c r="G50" s="1050"/>
      <c r="H50" s="1042"/>
      <c r="I50" s="598"/>
      <c r="J50" s="597"/>
      <c r="K50" s="967"/>
      <c r="L50" s="598"/>
      <c r="M50" s="597"/>
      <c r="N50" s="967"/>
      <c r="O50" s="598"/>
      <c r="P50" s="597"/>
      <c r="Q50" s="967"/>
      <c r="R50" s="598"/>
      <c r="S50" s="597"/>
      <c r="T50" s="967"/>
      <c r="U50" s="598"/>
      <c r="V50" s="597"/>
      <c r="W50" s="967"/>
      <c r="X50" s="598"/>
      <c r="Y50" s="597"/>
      <c r="Z50" s="967"/>
      <c r="AA50" s="598"/>
      <c r="AB50" s="597"/>
      <c r="AC50" s="966"/>
      <c r="AD50" s="968"/>
      <c r="AE50" s="962"/>
      <c r="AF50" s="970"/>
      <c r="AG50" s="962"/>
      <c r="AH50" s="962"/>
      <c r="AI50" s="962"/>
      <c r="AJ50" s="962"/>
      <c r="AK50" s="974"/>
      <c r="AL50" s="1051"/>
      <c r="AM50" s="1073"/>
      <c r="AN50" s="1034"/>
      <c r="AO50" s="1035"/>
      <c r="AP50" s="1035"/>
      <c r="AQ50" s="1035"/>
      <c r="AR50" s="1050"/>
      <c r="AS50" s="1042"/>
      <c r="AT50" s="598"/>
      <c r="AU50" s="597"/>
      <c r="AV50" s="967"/>
      <c r="AW50" s="598"/>
      <c r="AX50" s="597"/>
      <c r="AY50" s="967"/>
      <c r="AZ50" s="598"/>
      <c r="BA50" s="597"/>
      <c r="BB50" s="967"/>
      <c r="BC50" s="598"/>
      <c r="BD50" s="597"/>
      <c r="BE50" s="967"/>
      <c r="BF50" s="598"/>
      <c r="BG50" s="597"/>
      <c r="BH50" s="967"/>
      <c r="BI50" s="598"/>
      <c r="BJ50" s="597"/>
      <c r="BK50" s="967"/>
      <c r="BL50" s="598"/>
      <c r="BM50" s="597"/>
      <c r="BN50" s="966"/>
      <c r="BO50" s="968"/>
      <c r="BP50" s="962"/>
      <c r="BQ50" s="970"/>
      <c r="BR50" s="962"/>
      <c r="BS50" s="962"/>
      <c r="BT50" s="962"/>
      <c r="BU50" s="974"/>
      <c r="BV50" s="962"/>
    </row>
    <row r="51" spans="1:75" ht="14.25" customHeight="1">
      <c r="A51" s="1042"/>
      <c r="B51" s="1031"/>
      <c r="C51" s="1026"/>
      <c r="D51" s="967"/>
      <c r="E51" s="967"/>
      <c r="F51" s="967"/>
      <c r="G51" s="1038"/>
      <c r="H51" s="1052"/>
      <c r="I51" s="596"/>
      <c r="J51" s="597"/>
      <c r="K51" s="963"/>
      <c r="L51" s="596"/>
      <c r="M51" s="597"/>
      <c r="N51" s="963"/>
      <c r="O51" s="596"/>
      <c r="P51" s="597"/>
      <c r="Q51" s="963"/>
      <c r="R51" s="596"/>
      <c r="S51" s="597"/>
      <c r="T51" s="963"/>
      <c r="U51" s="596"/>
      <c r="V51" s="597"/>
      <c r="W51" s="963"/>
      <c r="X51" s="596"/>
      <c r="Y51" s="597"/>
      <c r="Z51" s="963"/>
      <c r="AA51" s="596"/>
      <c r="AB51" s="597"/>
      <c r="AC51" s="971" t="str">
        <f>IF(ISBLANK(A51),"",IF(ISBLANK(G51),SUM(H51,K51,N51,Q51,T51,W51,Z51),0))</f>
        <v/>
      </c>
      <c r="AD51" s="968" t="str">
        <f>IF(AC51="","",AC51+AD49)</f>
        <v/>
      </c>
      <c r="AE51" s="961">
        <f>IF(G51="X",0,COUNT(H51,K51,N51,Q51,T51,W51,Z51))</f>
        <v>0</v>
      </c>
      <c r="AF51" s="969">
        <f>COUNTIF(I51:J52,"L")+COUNTIF(L51:M52,"L")+COUNTIF(O51:P52,"L")+COUNTIF(R51:S52,"L")+COUNTIF(U51:V52,"L")+COUNTIF(X51:Y52,"L")+COUNTIF(AA51:AB52,"L")</f>
        <v>0</v>
      </c>
      <c r="AG51" s="961">
        <f>COUNTIF(I51:J52,"B")+COUNTIF(L51:M52,"B")+COUNTIF(O51:P52,"B")+COUNTIF(R51:S52,"B")+COUNTIF(U51:V52,"B")+COUNTIF(X51:Y52,"B")+COUNTIF(AA51:AB52,"B")</f>
        <v>0</v>
      </c>
      <c r="AH51" s="961">
        <f>COUNTIF(I51:J52,"J")+COUNTIF(L51:M52,"J")+COUNTIF(O51:P52,"J")+COUNTIF(R51:S52,"J")+COUNTIF(U51:V52,"J")+COUNTIF(X51:Y52,"J")+COUNTIF(AA51:AB52,"J")</f>
        <v>0</v>
      </c>
      <c r="AI51" s="961">
        <f>COUNTIF(I51:J52,"N")+COUNTIF(L51:M52,"N")+COUNTIF(O51:P52,"N")+COUNTIF(R51:S52,"N")+COUNTIF(U51:V52,"N")+COUNTIF(X51:Y52,"N")+COUNTIF(AA51:AB52,"N")</f>
        <v>0</v>
      </c>
      <c r="AJ51" s="961">
        <f>COUNTIF(I51:J52,"O")+COUNTIF(L51:M52,"O")+COUNTIF(O51:P52,"O")+COUNTIF(R51:S52,"O")+COUNTIF(U51:V52,"O")+COUNTIF(X51:Y52,"O")+COUNTIF(AA51:AB52,"O")</f>
        <v>0</v>
      </c>
      <c r="AK51" s="973">
        <f>COUNTIF(I51:J52,"GP")+COUNTIF(L51:M52,"GP")+COUNTIF(O51:P52,"GP")+COUNTIF(R51:S52,"GP")+COUNTIF(U51:V52,"GP")+COUNTIF(X51:Y52,"GP")+COUNTIF(AA51:AB52,"GP")</f>
        <v>0</v>
      </c>
      <c r="AL51" s="1042"/>
      <c r="AM51" s="1085"/>
      <c r="AN51" s="1026"/>
      <c r="AO51" s="967"/>
      <c r="AP51" s="967"/>
      <c r="AQ51" s="967"/>
      <c r="AR51" s="1038"/>
      <c r="AS51" s="1052"/>
      <c r="AT51" s="596"/>
      <c r="AU51" s="597"/>
      <c r="AV51" s="963"/>
      <c r="AW51" s="596"/>
      <c r="AX51" s="597"/>
      <c r="AY51" s="963"/>
      <c r="AZ51" s="596"/>
      <c r="BA51" s="597"/>
      <c r="BB51" s="963"/>
      <c r="BC51" s="596"/>
      <c r="BD51" s="597"/>
      <c r="BE51" s="963"/>
      <c r="BF51" s="596"/>
      <c r="BG51" s="597"/>
      <c r="BH51" s="963"/>
      <c r="BI51" s="596"/>
      <c r="BJ51" s="597"/>
      <c r="BK51" s="963"/>
      <c r="BL51" s="596"/>
      <c r="BM51" s="597"/>
      <c r="BN51" s="971" t="str">
        <f>IF(ISBLANK(AL51),"",IF(ISBLANK(AR51),SUM(AS51,AV51,AY51,BB51,BE51,BH51,BK51),0))</f>
        <v/>
      </c>
      <c r="BO51" s="968" t="str">
        <f>IF(BN51="","",BN51+BO49)</f>
        <v/>
      </c>
      <c r="BP51" s="961">
        <f>IF(AR51="X",0,COUNT(AS51,AV51,AY51,BB51,BE51,BH51,BK51))</f>
        <v>0</v>
      </c>
      <c r="BQ51" s="969">
        <f>COUNTIF(AT51:AU52,"L")+COUNTIF(AW51:AX52,"L")+COUNTIF(AZ51:BA52,"L")+COUNTIF(BC51:BD52,"L")+COUNTIF(BF51:BG52,"L")+COUNTIF(BI51:BJ52,"L")+COUNTIF(BL51:BM52,"L")</f>
        <v>0</v>
      </c>
      <c r="BR51" s="961">
        <f>COUNTIF(AT51:AU52,"B")+COUNTIF(AW51:AX52,"B")+COUNTIF(AZ51:BA52,"B")+COUNTIF(BC51:BD52,"B")+COUNTIF(BF51:BG52,"B")+COUNTIF(BI51:BJ52,"B")+COUNTIF(BL51:BM52,"B")</f>
        <v>0</v>
      </c>
      <c r="BS51" s="961">
        <f>COUNTIF(AT51:AU52,"J")+COUNTIF(AW51:AX52,"J")+COUNTIF(AZ51:BA52,"J")+COUNTIF(BC51:BD52,"J")+COUNTIF(BF51:BG52,"J")+COUNTIF(BI51:BJ52,"J")+COUNTIF(BL51:BM52,"J")</f>
        <v>0</v>
      </c>
      <c r="BT51" s="961">
        <f>COUNTIF(AT51:AU52,"N")+COUNTIF(AW51:AX52,"N")+COUNTIF(AZ51:BA52,"N")+COUNTIF(BC51:BD52,"N")+COUNTIF(BF51:BG52,"N")+COUNTIF(BI51:BJ52,"N")+COUNTIF(BL51:BM52,"N")</f>
        <v>0</v>
      </c>
      <c r="BU51" s="973">
        <f>COUNTIF(AT51:AU52,"O")+COUNTIF(AW51:AX52,"O")+COUNTIF(AZ51:BA52,"O")+COUNTIF(BC51:BD52,"O")+COUNTIF(BF51:BG52,"O")+COUNTIF(BI51:BJ52,"O")+COUNTIF(BL51:BM52,"O")</f>
        <v>0</v>
      </c>
      <c r="BV51" s="961">
        <f>COUNTIF(AT51:AU52,"GP")+COUNTIF(AW51:AX52,"GP")+COUNTIF(AZ51:BA52,"GP")+COUNTIF(BC51:BD52,"GP")+COUNTIF(BF51:BG52,"GP")+COUNTIF(BI51:BJ52,"GP")+COUNTIF(BL51:BM52,"GP")</f>
        <v>0</v>
      </c>
    </row>
    <row r="52" spans="1:75" ht="14.25" customHeight="1" thickBot="1">
      <c r="A52" s="1054"/>
      <c r="B52" s="1032"/>
      <c r="C52" s="1036"/>
      <c r="D52" s="1041"/>
      <c r="E52" s="1041"/>
      <c r="F52" s="1041"/>
      <c r="G52" s="1055"/>
      <c r="H52" s="1053"/>
      <c r="I52" s="599"/>
      <c r="J52" s="600"/>
      <c r="K52" s="1046"/>
      <c r="L52" s="599"/>
      <c r="M52" s="600"/>
      <c r="N52" s="1046"/>
      <c r="O52" s="599"/>
      <c r="P52" s="600"/>
      <c r="Q52" s="1046"/>
      <c r="R52" s="599"/>
      <c r="S52" s="600"/>
      <c r="T52" s="1046"/>
      <c r="U52" s="599"/>
      <c r="V52" s="600"/>
      <c r="W52" s="1046"/>
      <c r="X52" s="599"/>
      <c r="Y52" s="600"/>
      <c r="Z52" s="1046"/>
      <c r="AA52" s="599"/>
      <c r="AB52" s="600"/>
      <c r="AC52" s="1049"/>
      <c r="AD52" s="968"/>
      <c r="AE52" s="1070"/>
      <c r="AF52" s="970"/>
      <c r="AG52" s="1070"/>
      <c r="AH52" s="1070"/>
      <c r="AI52" s="1070"/>
      <c r="AJ52" s="1070"/>
      <c r="AK52" s="974"/>
      <c r="AL52" s="1054"/>
      <c r="AM52" s="1086"/>
      <c r="AN52" s="1036"/>
      <c r="AO52" s="1041"/>
      <c r="AP52" s="1041"/>
      <c r="AQ52" s="1041"/>
      <c r="AR52" s="1055"/>
      <c r="AS52" s="1053"/>
      <c r="AT52" s="599"/>
      <c r="AU52" s="600"/>
      <c r="AV52" s="1046"/>
      <c r="AW52" s="599"/>
      <c r="AX52" s="600"/>
      <c r="AY52" s="1046"/>
      <c r="AZ52" s="599"/>
      <c r="BA52" s="600"/>
      <c r="BB52" s="1046"/>
      <c r="BC52" s="599"/>
      <c r="BD52" s="600"/>
      <c r="BE52" s="1046"/>
      <c r="BF52" s="599"/>
      <c r="BG52" s="600"/>
      <c r="BH52" s="1046"/>
      <c r="BI52" s="599"/>
      <c r="BJ52" s="600"/>
      <c r="BK52" s="1046"/>
      <c r="BL52" s="599"/>
      <c r="BM52" s="600"/>
      <c r="BN52" s="1049"/>
      <c r="BO52" s="1079"/>
      <c r="BP52" s="1070"/>
      <c r="BQ52" s="1087"/>
      <c r="BR52" s="1070"/>
      <c r="BS52" s="1070"/>
      <c r="BT52" s="1070"/>
      <c r="BU52" s="1088"/>
      <c r="BV52" s="962"/>
    </row>
    <row r="53" spans="1:75" s="106" customFormat="1" ht="14.25" customHeight="1" thickBot="1">
      <c r="A53" s="1029">
        <f>IF(COUNT(A3:A52),COUNT(A3:A52),"")</f>
        <v>18</v>
      </c>
      <c r="B53" s="1027" t="s">
        <v>44</v>
      </c>
      <c r="C53" s="1039">
        <f ca="1">IF(A53="","",SK!G53)</f>
        <v>1</v>
      </c>
      <c r="D53" s="1039">
        <f ca="1">IF(A53="","",SK!H53)</f>
        <v>11</v>
      </c>
      <c r="E53" s="1039">
        <f ca="1">IF(A53="","",SK!J53)</f>
        <v>8</v>
      </c>
      <c r="F53" s="1039">
        <f ca="1">IF(A53="","",SK!K53)</f>
        <v>0</v>
      </c>
      <c r="G53" s="1039">
        <f ca="1">IF(A53="","",SUM(SK!L53,SK!L54))</f>
        <v>1</v>
      </c>
      <c r="H53" s="1057">
        <f>IF(COUNT(H3:H52),SUM(H3:H52),"")</f>
        <v>55</v>
      </c>
      <c r="I53" s="575"/>
      <c r="J53" s="575"/>
      <c r="K53" s="1047">
        <f>IF(COUNT(K3:K52),SUM(K3:K52),"")</f>
        <v>39</v>
      </c>
      <c r="L53" s="575"/>
      <c r="M53" s="575"/>
      <c r="N53" s="1047">
        <f>IF(COUNT(N3:N52),SUM(N3:N52),"")</f>
        <v>30</v>
      </c>
      <c r="O53" s="575"/>
      <c r="P53" s="575"/>
      <c r="Q53" s="1047">
        <f>IF(COUNT(Q3:Q52),SUM(Q3:Q52),"")</f>
        <v>25</v>
      </c>
      <c r="R53" s="575"/>
      <c r="S53" s="575"/>
      <c r="T53" s="1047">
        <f>IF(COUNT(T3:T52),SUM(T3:T52),"")</f>
        <v>6</v>
      </c>
      <c r="U53" s="602"/>
      <c r="V53" s="602"/>
      <c r="W53" s="1047">
        <f>IF(COUNT(W3:W52),SUM(W3:W52),"")</f>
        <v>0</v>
      </c>
      <c r="X53" s="575"/>
      <c r="Y53" s="576"/>
      <c r="Z53" s="1047" t="str">
        <f>IF(COUNT(Z3:Z52),SUM(Z3:Z52),"")</f>
        <v/>
      </c>
      <c r="AA53" s="575"/>
      <c r="AB53" s="575"/>
      <c r="AC53" s="1069">
        <f>IF(COUNT(AC3:AC52),SUM(AC3:AC52),"")</f>
        <v>155</v>
      </c>
      <c r="AD53" s="1069">
        <f>IF(A53="","",MAX(AD3:AD52))</f>
        <v>155</v>
      </c>
      <c r="AE53" s="1067"/>
      <c r="AF53" s="1067"/>
      <c r="AG53" s="1067"/>
      <c r="AH53" s="1067"/>
      <c r="AI53" s="1067"/>
      <c r="AJ53" s="1071"/>
      <c r="AK53" s="1067"/>
      <c r="AL53" s="1029">
        <f>IF(COUNT(AL3:AL52),COUNT(AL3:AL52),"")</f>
        <v>18</v>
      </c>
      <c r="AM53" s="1027" t="s">
        <v>44</v>
      </c>
      <c r="AN53" s="1039">
        <f ca="1">IF(AL53="","",SK!AF53)</f>
        <v>4</v>
      </c>
      <c r="AO53" s="1039">
        <f ca="1">IF(AL53="","",SK!AG53)</f>
        <v>6</v>
      </c>
      <c r="AP53" s="1039">
        <f ca="1">IF(AL53="","",SK!AI53)</f>
        <v>2</v>
      </c>
      <c r="AQ53" s="1039">
        <f ca="1">IF(AL53="","",SK!AJ53)</f>
        <v>0</v>
      </c>
      <c r="AR53" s="1039">
        <f ca="1">IF(AL53="","",SUM(SK!AK53,SK!AK54))</f>
        <v>0</v>
      </c>
      <c r="AS53" s="1057">
        <f>IF(COUNT(AS3:AS52),SUM(AS3:AS52),"")</f>
        <v>38</v>
      </c>
      <c r="AT53" s="575"/>
      <c r="AU53" s="575"/>
      <c r="AV53" s="1047">
        <f>IF(COUNT(AV3:AV52),SUM(AV3:AV52),"")</f>
        <v>10</v>
      </c>
      <c r="AW53" s="575"/>
      <c r="AX53" s="575"/>
      <c r="AY53" s="1047" t="str">
        <f>IF(COUNT(AY3:AY52),SUM(AY3:AY52),"")</f>
        <v/>
      </c>
      <c r="AZ53" s="575"/>
      <c r="BA53" s="575"/>
      <c r="BB53" s="1047" t="str">
        <f>IF(COUNT(BB3:BB52),SUM(BB3:BB52),"")</f>
        <v/>
      </c>
      <c r="BC53" s="575"/>
      <c r="BD53" s="575"/>
      <c r="BE53" s="1047" t="str">
        <f>IF(COUNT(BE3:BE52),SUM(BE3:BE52),"")</f>
        <v/>
      </c>
      <c r="BF53" s="602"/>
      <c r="BG53" s="602"/>
      <c r="BH53" s="1047" t="str">
        <f>IF(COUNT(BH3:BH52),SUM(BH3:BH52),"")</f>
        <v/>
      </c>
      <c r="BI53" s="575"/>
      <c r="BJ53" s="576"/>
      <c r="BK53" s="1047" t="str">
        <f>IF(COUNT(BK3:BK52),SUM(BK3:BK52),"")</f>
        <v/>
      </c>
      <c r="BL53" s="575"/>
      <c r="BM53" s="575"/>
      <c r="BN53" s="1069">
        <f>IF(COUNT(BN3:BN52),SUM(BN3:BN52),"")</f>
        <v>48</v>
      </c>
      <c r="BO53" s="1069">
        <f>IF(AL53="","",MAX(BO3:BO52))</f>
        <v>48</v>
      </c>
      <c r="BP53" s="1067"/>
      <c r="BQ53" s="1067"/>
      <c r="BR53" s="1067"/>
      <c r="BS53" s="1067"/>
      <c r="BT53" s="1067"/>
      <c r="BU53" s="1067"/>
      <c r="BV53" s="592"/>
    </row>
    <row r="54" spans="1:75" s="106" customFormat="1" ht="14.25" customHeight="1" thickBot="1">
      <c r="A54" s="1030"/>
      <c r="B54" s="1028"/>
      <c r="C54" s="1040"/>
      <c r="D54" s="1040"/>
      <c r="E54" s="1040"/>
      <c r="F54" s="1040"/>
      <c r="G54" s="1040"/>
      <c r="H54" s="1030"/>
      <c r="I54" s="577"/>
      <c r="J54" s="577"/>
      <c r="K54" s="1048"/>
      <c r="L54" s="577"/>
      <c r="M54" s="577"/>
      <c r="N54" s="1048"/>
      <c r="O54" s="577"/>
      <c r="P54" s="577"/>
      <c r="Q54" s="1048"/>
      <c r="R54" s="577"/>
      <c r="S54" s="577"/>
      <c r="T54" s="1048"/>
      <c r="U54" s="577"/>
      <c r="V54" s="577"/>
      <c r="W54" s="1048"/>
      <c r="X54" s="577"/>
      <c r="Y54" s="578"/>
      <c r="Z54" s="1048"/>
      <c r="AA54" s="577"/>
      <c r="AB54" s="577"/>
      <c r="AC54" s="1069"/>
      <c r="AD54" s="1069"/>
      <c r="AE54" s="1068"/>
      <c r="AF54" s="1068"/>
      <c r="AG54" s="1068"/>
      <c r="AH54" s="1068"/>
      <c r="AI54" s="1068"/>
      <c r="AJ54" s="1072"/>
      <c r="AK54" s="1068"/>
      <c r="AL54" s="1030"/>
      <c r="AM54" s="1028"/>
      <c r="AN54" s="1040"/>
      <c r="AO54" s="1040"/>
      <c r="AP54" s="1040"/>
      <c r="AQ54" s="1040"/>
      <c r="AR54" s="1040"/>
      <c r="AS54" s="1030"/>
      <c r="AT54" s="577"/>
      <c r="AU54" s="577"/>
      <c r="AV54" s="1048"/>
      <c r="AW54" s="577"/>
      <c r="AX54" s="577"/>
      <c r="AY54" s="1048"/>
      <c r="AZ54" s="577"/>
      <c r="BA54" s="577"/>
      <c r="BB54" s="1048"/>
      <c r="BC54" s="577"/>
      <c r="BD54" s="577"/>
      <c r="BE54" s="1048"/>
      <c r="BF54" s="577"/>
      <c r="BG54" s="577"/>
      <c r="BH54" s="1048"/>
      <c r="BI54" s="577"/>
      <c r="BJ54" s="578"/>
      <c r="BK54" s="1048"/>
      <c r="BL54" s="577"/>
      <c r="BM54" s="577"/>
      <c r="BN54" s="1069"/>
      <c r="BO54" s="1069"/>
      <c r="BP54" s="1068"/>
      <c r="BQ54" s="1068"/>
      <c r="BR54" s="1068"/>
      <c r="BS54" s="1068"/>
      <c r="BT54" s="1068"/>
      <c r="BU54" s="1068"/>
      <c r="BV54" s="592"/>
    </row>
    <row r="55" spans="1:75" ht="12" customHeight="1">
      <c r="A55" s="1061" t="s">
        <v>419</v>
      </c>
      <c r="B55" s="1062"/>
      <c r="C55" s="1062"/>
      <c r="D55" s="1062"/>
      <c r="E55" s="1062"/>
      <c r="F55" s="1062"/>
      <c r="G55" s="1062"/>
      <c r="H55" s="1062"/>
      <c r="I55" s="1062"/>
      <c r="J55" s="1062"/>
      <c r="K55" s="1062"/>
      <c r="L55" s="1062"/>
      <c r="M55" s="1062"/>
      <c r="N55" s="1062"/>
      <c r="O55" s="1062"/>
      <c r="P55" s="1062"/>
      <c r="Q55" s="1062"/>
      <c r="R55" s="1062"/>
      <c r="S55" s="1062"/>
      <c r="T55" s="1062"/>
      <c r="U55" s="1062"/>
      <c r="V55" s="1062"/>
      <c r="W55" s="1062"/>
      <c r="X55" s="1062"/>
      <c r="Y55" s="1062"/>
      <c r="Z55" s="1062"/>
      <c r="AA55" s="1062"/>
      <c r="AB55" s="1062"/>
      <c r="AC55" s="1062"/>
      <c r="AD55" s="1063"/>
      <c r="AE55" s="81"/>
      <c r="AF55" s="81"/>
      <c r="AG55" s="81"/>
      <c r="AH55" s="81"/>
      <c r="AI55" s="81"/>
      <c r="AJ55" s="81"/>
      <c r="AK55" s="81"/>
      <c r="AL55" s="1061" t="s">
        <v>419</v>
      </c>
      <c r="AM55" s="1062"/>
      <c r="AN55" s="1062"/>
      <c r="AO55" s="1062"/>
      <c r="AP55" s="1062"/>
      <c r="AQ55" s="1062"/>
      <c r="AR55" s="1062"/>
      <c r="AS55" s="1062"/>
      <c r="AT55" s="1062"/>
      <c r="AU55" s="1062"/>
      <c r="AV55" s="1062"/>
      <c r="AW55" s="1062"/>
      <c r="AX55" s="1062"/>
      <c r="AY55" s="1062"/>
      <c r="AZ55" s="1062"/>
      <c r="BA55" s="1062"/>
      <c r="BB55" s="1062"/>
      <c r="BC55" s="1062"/>
      <c r="BD55" s="1062"/>
      <c r="BE55" s="1062"/>
      <c r="BF55" s="1062"/>
      <c r="BG55" s="1062"/>
      <c r="BH55" s="1062"/>
      <c r="BI55" s="1062"/>
      <c r="BJ55" s="1062"/>
      <c r="BK55" s="1062"/>
      <c r="BL55" s="1062"/>
      <c r="BM55" s="1062"/>
      <c r="BN55" s="1062"/>
      <c r="BO55" s="1063"/>
      <c r="BP55" s="75"/>
      <c r="BQ55" s="76"/>
      <c r="BR55" s="76"/>
      <c r="BS55" s="76"/>
      <c r="BT55" s="76"/>
      <c r="BU55" s="76"/>
      <c r="BV55" s="77"/>
      <c r="BW55" s="76"/>
    </row>
    <row r="56" spans="1:75" ht="12" customHeight="1">
      <c r="A56" s="1043" t="s">
        <v>412</v>
      </c>
      <c r="B56" s="1044"/>
      <c r="C56" s="1044"/>
      <c r="D56" s="1044"/>
      <c r="E56" s="1044"/>
      <c r="F56" s="1044"/>
      <c r="G56" s="1044"/>
      <c r="H56" s="1044"/>
      <c r="I56" s="1044"/>
      <c r="J56" s="1044"/>
      <c r="K56" s="1044"/>
      <c r="L56" s="1044"/>
      <c r="M56" s="1044"/>
      <c r="N56" s="1044"/>
      <c r="O56" s="1044"/>
      <c r="P56" s="1044"/>
      <c r="Q56" s="1044"/>
      <c r="R56" s="1044"/>
      <c r="S56" s="1044"/>
      <c r="T56" s="1044"/>
      <c r="U56" s="1044"/>
      <c r="V56" s="1044"/>
      <c r="W56" s="1044"/>
      <c r="X56" s="1044"/>
      <c r="Y56" s="1044"/>
      <c r="Z56" s="1044"/>
      <c r="AA56" s="1044"/>
      <c r="AB56" s="1044"/>
      <c r="AC56" s="1044"/>
      <c r="AD56" s="1045"/>
      <c r="AE56" s="81"/>
      <c r="AF56" s="81"/>
      <c r="AG56" s="81"/>
      <c r="AH56" s="81"/>
      <c r="AI56" s="81"/>
      <c r="AJ56" s="81"/>
      <c r="AK56" s="81"/>
      <c r="AL56" s="1043" t="s">
        <v>412</v>
      </c>
      <c r="AM56" s="1044"/>
      <c r="AN56" s="1044"/>
      <c r="AO56" s="1044"/>
      <c r="AP56" s="1044"/>
      <c r="AQ56" s="1044"/>
      <c r="AR56" s="1044"/>
      <c r="AS56" s="1044"/>
      <c r="AT56" s="1044"/>
      <c r="AU56" s="1044"/>
      <c r="AV56" s="1044"/>
      <c r="AW56" s="1044"/>
      <c r="AX56" s="1044"/>
      <c r="AY56" s="1044"/>
      <c r="AZ56" s="1044"/>
      <c r="BA56" s="1044"/>
      <c r="BB56" s="1044"/>
      <c r="BC56" s="1044"/>
      <c r="BD56" s="1044"/>
      <c r="BE56" s="1044"/>
      <c r="BF56" s="1044"/>
      <c r="BG56" s="1044"/>
      <c r="BH56" s="1044"/>
      <c r="BI56" s="1044"/>
      <c r="BJ56" s="1044"/>
      <c r="BK56" s="1044"/>
      <c r="BL56" s="1044"/>
      <c r="BM56" s="1044"/>
      <c r="BN56" s="1044"/>
      <c r="BO56" s="1045"/>
      <c r="BP56" s="75"/>
      <c r="BQ56" s="76"/>
      <c r="BR56" s="76"/>
      <c r="BS56" s="76"/>
      <c r="BT56" s="76"/>
      <c r="BU56" s="76"/>
      <c r="BV56" s="77"/>
      <c r="BW56" s="76"/>
    </row>
    <row r="57" spans="1:75" ht="12" customHeight="1">
      <c r="A57" s="1043" t="s">
        <v>462</v>
      </c>
      <c r="B57" s="1044"/>
      <c r="C57" s="1044"/>
      <c r="D57" s="1044"/>
      <c r="E57" s="1044"/>
      <c r="F57" s="1044"/>
      <c r="G57" s="1044"/>
      <c r="H57" s="1044"/>
      <c r="I57" s="1044"/>
      <c r="J57" s="1044"/>
      <c r="K57" s="1044"/>
      <c r="L57" s="1044"/>
      <c r="M57" s="1044"/>
      <c r="N57" s="1044"/>
      <c r="O57" s="1044"/>
      <c r="P57" s="1044"/>
      <c r="Q57" s="1044"/>
      <c r="R57" s="1044"/>
      <c r="S57" s="1044"/>
      <c r="T57" s="1044"/>
      <c r="U57" s="1044"/>
      <c r="V57" s="1044"/>
      <c r="W57" s="1044"/>
      <c r="X57" s="1044"/>
      <c r="Y57" s="1044"/>
      <c r="Z57" s="1044"/>
      <c r="AA57" s="1044"/>
      <c r="AB57" s="1044"/>
      <c r="AC57" s="1044"/>
      <c r="AD57" s="1045"/>
      <c r="AE57" s="81"/>
      <c r="AF57" s="81"/>
      <c r="AG57" s="81"/>
      <c r="AH57" s="81"/>
      <c r="AI57" s="81"/>
      <c r="AJ57" s="81"/>
      <c r="AK57" s="81"/>
      <c r="AL57" s="1043" t="s">
        <v>462</v>
      </c>
      <c r="AM57" s="1044"/>
      <c r="AN57" s="1044"/>
      <c r="AO57" s="1044"/>
      <c r="AP57" s="1044"/>
      <c r="AQ57" s="1044"/>
      <c r="AR57" s="1044"/>
      <c r="AS57" s="1044"/>
      <c r="AT57" s="1044"/>
      <c r="AU57" s="1044"/>
      <c r="AV57" s="1044"/>
      <c r="AW57" s="1044"/>
      <c r="AX57" s="1044"/>
      <c r="AY57" s="1044"/>
      <c r="AZ57" s="1044"/>
      <c r="BA57" s="1044"/>
      <c r="BB57" s="1044"/>
      <c r="BC57" s="1044"/>
      <c r="BD57" s="1044"/>
      <c r="BE57" s="1044"/>
      <c r="BF57" s="1044"/>
      <c r="BG57" s="1044"/>
      <c r="BH57" s="1044"/>
      <c r="BI57" s="1044"/>
      <c r="BJ57" s="1044"/>
      <c r="BK57" s="1044"/>
      <c r="BL57" s="1044"/>
      <c r="BM57" s="1044"/>
      <c r="BN57" s="1044"/>
      <c r="BO57" s="1045"/>
      <c r="BP57" s="75"/>
      <c r="BQ57" s="76"/>
      <c r="BR57" s="76"/>
      <c r="BS57" s="76"/>
      <c r="BT57" s="76"/>
      <c r="BU57" s="76"/>
      <c r="BV57" s="77"/>
      <c r="BW57" s="76"/>
    </row>
    <row r="58" spans="1:75" ht="12" customHeight="1">
      <c r="A58" s="1058" t="s">
        <v>386</v>
      </c>
      <c r="B58" s="1059"/>
      <c r="C58" s="1059"/>
      <c r="D58" s="1059"/>
      <c r="E58" s="1059"/>
      <c r="F58" s="1059"/>
      <c r="G58" s="1059"/>
      <c r="H58" s="1059"/>
      <c r="I58" s="1059"/>
      <c r="J58" s="1059"/>
      <c r="K58" s="1059"/>
      <c r="L58" s="1059"/>
      <c r="M58" s="1059"/>
      <c r="N58" s="1059"/>
      <c r="O58" s="1059"/>
      <c r="P58" s="1059"/>
      <c r="Q58" s="1059"/>
      <c r="R58" s="1059"/>
      <c r="S58" s="1059"/>
      <c r="T58" s="1059"/>
      <c r="U58" s="1059"/>
      <c r="V58" s="1059"/>
      <c r="W58" s="1059"/>
      <c r="X58" s="1059"/>
      <c r="Y58" s="1059"/>
      <c r="Z58" s="1059"/>
      <c r="AA58" s="1059"/>
      <c r="AB58" s="1059"/>
      <c r="AC58" s="1059"/>
      <c r="AD58" s="1060"/>
      <c r="AE58" s="83"/>
      <c r="AF58" s="83"/>
      <c r="AG58" s="83"/>
      <c r="AH58" s="83"/>
      <c r="AI58" s="83"/>
      <c r="AJ58" s="83"/>
      <c r="AK58" s="83"/>
      <c r="AL58" s="1058" t="s">
        <v>386</v>
      </c>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60"/>
      <c r="BP58" s="75"/>
      <c r="BQ58" s="76"/>
      <c r="BR58" s="76"/>
      <c r="BS58" s="76"/>
      <c r="BT58" s="76"/>
      <c r="BU58" s="76"/>
      <c r="BV58" s="77"/>
      <c r="BW58" s="76"/>
    </row>
    <row r="59" spans="1:75" ht="12" customHeight="1" thickBot="1">
      <c r="A59" s="1064" t="s">
        <v>387</v>
      </c>
      <c r="B59" s="1065"/>
      <c r="C59" s="1065"/>
      <c r="D59" s="1065"/>
      <c r="E59" s="1065"/>
      <c r="F59" s="1065"/>
      <c r="G59" s="1065"/>
      <c r="H59" s="1065"/>
      <c r="I59" s="1065"/>
      <c r="J59" s="1065"/>
      <c r="K59" s="1065"/>
      <c r="L59" s="1065"/>
      <c r="M59" s="1065"/>
      <c r="N59" s="1065"/>
      <c r="O59" s="1065"/>
      <c r="P59" s="1065"/>
      <c r="Q59" s="1065"/>
      <c r="R59" s="1065"/>
      <c r="S59" s="1065"/>
      <c r="T59" s="1065"/>
      <c r="U59" s="1065"/>
      <c r="V59" s="1065"/>
      <c r="W59" s="1065"/>
      <c r="X59" s="1065"/>
      <c r="Y59" s="1065"/>
      <c r="Z59" s="1065"/>
      <c r="AA59" s="1065"/>
      <c r="AB59" s="1065"/>
      <c r="AC59" s="1065"/>
      <c r="AD59" s="1066"/>
      <c r="AE59" s="82"/>
      <c r="AF59" s="82"/>
      <c r="AG59" s="82"/>
      <c r="AH59" s="82"/>
      <c r="AI59" s="82"/>
      <c r="AJ59" s="82"/>
      <c r="AK59" s="82"/>
      <c r="AL59" s="1064" t="s">
        <v>387</v>
      </c>
      <c r="AM59" s="1065"/>
      <c r="AN59" s="1065"/>
      <c r="AO59" s="1065"/>
      <c r="AP59" s="1065"/>
      <c r="AQ59" s="1065"/>
      <c r="AR59" s="1065"/>
      <c r="AS59" s="1065"/>
      <c r="AT59" s="1065"/>
      <c r="AU59" s="1065"/>
      <c r="AV59" s="1065"/>
      <c r="AW59" s="1065"/>
      <c r="AX59" s="1065"/>
      <c r="AY59" s="1065"/>
      <c r="AZ59" s="1065"/>
      <c r="BA59" s="1065"/>
      <c r="BB59" s="1065"/>
      <c r="BC59" s="1065"/>
      <c r="BD59" s="1065"/>
      <c r="BE59" s="1065"/>
      <c r="BF59" s="1065"/>
      <c r="BG59" s="1065"/>
      <c r="BH59" s="1065"/>
      <c r="BI59" s="1065"/>
      <c r="BJ59" s="1065"/>
      <c r="BK59" s="1065"/>
      <c r="BL59" s="1065"/>
      <c r="BM59" s="1065"/>
      <c r="BN59" s="1065"/>
      <c r="BO59" s="1066"/>
      <c r="BP59" s="75"/>
      <c r="BQ59" s="76"/>
      <c r="BR59" s="76"/>
      <c r="BS59" s="76"/>
      <c r="BT59" s="76"/>
      <c r="BU59" s="76"/>
      <c r="BV59" s="77"/>
      <c r="BW59" s="76"/>
    </row>
    <row r="60" spans="1:75" ht="14.25" customHeight="1" thickBot="1">
      <c r="A60" s="66" t="s">
        <v>14</v>
      </c>
      <c r="B60" s="1011" t="str">
        <f>B1</f>
        <v>Fabulous Sin City Rollergirls/SCRG All-Stars</v>
      </c>
      <c r="C60" s="1011"/>
      <c r="D60" s="1011"/>
      <c r="E60" s="1011"/>
      <c r="F60" s="1011"/>
      <c r="G60" s="1011"/>
      <c r="H60" s="1011"/>
      <c r="I60" s="1010" t="s">
        <v>27</v>
      </c>
      <c r="J60" s="1010"/>
      <c r="K60" s="1010"/>
      <c r="L60" s="1009" t="s">
        <v>564</v>
      </c>
      <c r="M60" s="1009"/>
      <c r="N60" s="1009"/>
      <c r="O60" s="1009"/>
      <c r="P60" s="1009"/>
      <c r="Q60" s="58" t="s">
        <v>106</v>
      </c>
      <c r="R60" s="1009" t="s">
        <v>544</v>
      </c>
      <c r="S60" s="1009"/>
      <c r="T60" s="1009"/>
      <c r="U60" s="1009"/>
      <c r="V60" s="1009"/>
      <c r="W60" s="457" t="str">
        <f>IF(IBRF!$K$3="","",CONCATENATE("BOUT ",IBRF!$K$3))</f>
        <v>BOUT 1</v>
      </c>
      <c r="X60" s="995" t="s">
        <v>401</v>
      </c>
      <c r="Y60" s="995"/>
      <c r="Z60" s="1005">
        <f>Z1</f>
        <v>41055</v>
      </c>
      <c r="AA60" s="1005"/>
      <c r="AB60" s="1005"/>
      <c r="AC60" s="993" t="s">
        <v>172</v>
      </c>
      <c r="AD60" s="994"/>
      <c r="AE60" s="1018" t="s">
        <v>234</v>
      </c>
      <c r="AF60" s="1019"/>
      <c r="AG60" s="1019"/>
      <c r="AH60" s="1019"/>
      <c r="AI60" s="1019"/>
      <c r="AJ60" s="1019"/>
      <c r="AK60" s="1020"/>
      <c r="AL60" s="66" t="s">
        <v>14</v>
      </c>
      <c r="AM60" s="1011" t="str">
        <f>AM1</f>
        <v>Central Coast Roller Derby/SK805</v>
      </c>
      <c r="AN60" s="1011"/>
      <c r="AO60" s="1011"/>
      <c r="AP60" s="1011"/>
      <c r="AQ60" s="1011"/>
      <c r="AR60" s="1011"/>
      <c r="AS60" s="1011"/>
      <c r="AT60" s="1010" t="s">
        <v>27</v>
      </c>
      <c r="AU60" s="1010"/>
      <c r="AV60" s="1010"/>
      <c r="AW60" s="1009" t="s">
        <v>566</v>
      </c>
      <c r="AX60" s="1009"/>
      <c r="AY60" s="1009"/>
      <c r="AZ60" s="1009"/>
      <c r="BA60" s="1009"/>
      <c r="BB60" s="58" t="s">
        <v>106</v>
      </c>
      <c r="BC60" s="1009" t="s">
        <v>584</v>
      </c>
      <c r="BD60" s="1009"/>
      <c r="BE60" s="1009"/>
      <c r="BF60" s="1009"/>
      <c r="BG60" s="1009"/>
      <c r="BH60" s="457" t="str">
        <f>IF(IBRF!$K$3="","",CONCATENATE("BOUT ",IBRF!$K$3))</f>
        <v>BOUT 1</v>
      </c>
      <c r="BI60" s="995" t="s">
        <v>400</v>
      </c>
      <c r="BJ60" s="995"/>
      <c r="BK60" s="1005">
        <f>Z60</f>
        <v>41055</v>
      </c>
      <c r="BL60" s="1005"/>
      <c r="BM60" s="1005"/>
      <c r="BN60" s="993" t="s">
        <v>172</v>
      </c>
      <c r="BO60" s="994"/>
      <c r="BP60" s="1018" t="s">
        <v>234</v>
      </c>
      <c r="BQ60" s="1019"/>
      <c r="BR60" s="1019"/>
      <c r="BS60" s="1019"/>
      <c r="BT60" s="1019"/>
      <c r="BU60" s="1019"/>
      <c r="BV60" s="1020"/>
      <c r="BW60" s="591"/>
    </row>
    <row r="61" spans="1:75" ht="30" customHeight="1" thickBot="1">
      <c r="A61" s="60" t="s">
        <v>20</v>
      </c>
      <c r="B61" s="587" t="s">
        <v>305</v>
      </c>
      <c r="C61" s="61" t="s">
        <v>79</v>
      </c>
      <c r="D61" s="62" t="s">
        <v>80</v>
      </c>
      <c r="E61" s="62" t="s">
        <v>81</v>
      </c>
      <c r="F61" s="62" t="s">
        <v>82</v>
      </c>
      <c r="G61" s="63" t="s">
        <v>17</v>
      </c>
      <c r="H61" s="64" t="s">
        <v>205</v>
      </c>
      <c r="I61" s="999" t="s">
        <v>18</v>
      </c>
      <c r="J61" s="999"/>
      <c r="K61" s="79" t="s">
        <v>206</v>
      </c>
      <c r="L61" s="999" t="s">
        <v>18</v>
      </c>
      <c r="M61" s="999"/>
      <c r="N61" s="79" t="s">
        <v>207</v>
      </c>
      <c r="O61" s="999" t="s">
        <v>18</v>
      </c>
      <c r="P61" s="999"/>
      <c r="Q61" s="79" t="s">
        <v>208</v>
      </c>
      <c r="R61" s="999" t="s">
        <v>18</v>
      </c>
      <c r="S61" s="999"/>
      <c r="T61" s="79" t="s">
        <v>209</v>
      </c>
      <c r="U61" s="999" t="s">
        <v>18</v>
      </c>
      <c r="V61" s="999"/>
      <c r="W61" s="79" t="s">
        <v>210</v>
      </c>
      <c r="X61" s="999" t="s">
        <v>18</v>
      </c>
      <c r="Y61" s="1006"/>
      <c r="Z61" s="79" t="s">
        <v>336</v>
      </c>
      <c r="AA61" s="999" t="s">
        <v>18</v>
      </c>
      <c r="AB61" s="999"/>
      <c r="AC61" s="65" t="s">
        <v>41</v>
      </c>
      <c r="AD61" s="579">
        <f>AD53</f>
        <v>155</v>
      </c>
      <c r="AE61" s="67" t="s">
        <v>45</v>
      </c>
      <c r="AF61" s="67" t="s">
        <v>389</v>
      </c>
      <c r="AG61" s="68" t="s">
        <v>221</v>
      </c>
      <c r="AH61" s="68" t="s">
        <v>222</v>
      </c>
      <c r="AI61" s="68" t="s">
        <v>223</v>
      </c>
      <c r="AJ61" s="68" t="s">
        <v>224</v>
      </c>
      <c r="AK61" s="601" t="s">
        <v>390</v>
      </c>
      <c r="AL61" s="60" t="s">
        <v>20</v>
      </c>
      <c r="AM61" s="587" t="s">
        <v>305</v>
      </c>
      <c r="AN61" s="61" t="s">
        <v>79</v>
      </c>
      <c r="AO61" s="62" t="s">
        <v>80</v>
      </c>
      <c r="AP61" s="62" t="s">
        <v>81</v>
      </c>
      <c r="AQ61" s="62" t="s">
        <v>82</v>
      </c>
      <c r="AR61" s="63" t="s">
        <v>17</v>
      </c>
      <c r="AS61" s="64" t="s">
        <v>205</v>
      </c>
      <c r="AT61" s="999" t="s">
        <v>18</v>
      </c>
      <c r="AU61" s="999"/>
      <c r="AV61" s="79" t="s">
        <v>206</v>
      </c>
      <c r="AW61" s="999" t="s">
        <v>18</v>
      </c>
      <c r="AX61" s="999"/>
      <c r="AY61" s="79" t="s">
        <v>207</v>
      </c>
      <c r="AZ61" s="999" t="s">
        <v>18</v>
      </c>
      <c r="BA61" s="999"/>
      <c r="BB61" s="79" t="s">
        <v>208</v>
      </c>
      <c r="BC61" s="999" t="s">
        <v>18</v>
      </c>
      <c r="BD61" s="999"/>
      <c r="BE61" s="79" t="s">
        <v>209</v>
      </c>
      <c r="BF61" s="999" t="s">
        <v>18</v>
      </c>
      <c r="BG61" s="999"/>
      <c r="BH61" s="79" t="s">
        <v>210</v>
      </c>
      <c r="BI61" s="999" t="s">
        <v>18</v>
      </c>
      <c r="BJ61" s="1006"/>
      <c r="BK61" s="79" t="s">
        <v>336</v>
      </c>
      <c r="BL61" s="999" t="s">
        <v>18</v>
      </c>
      <c r="BM61" s="999"/>
      <c r="BN61" s="65" t="s">
        <v>41</v>
      </c>
      <c r="BO61" s="580">
        <f>BO53</f>
        <v>48</v>
      </c>
      <c r="BP61" s="67" t="s">
        <v>45</v>
      </c>
      <c r="BQ61" s="67" t="s">
        <v>389</v>
      </c>
      <c r="BR61" s="68" t="s">
        <v>221</v>
      </c>
      <c r="BS61" s="68" t="s">
        <v>222</v>
      </c>
      <c r="BT61" s="68" t="s">
        <v>223</v>
      </c>
      <c r="BU61" s="69" t="s">
        <v>224</v>
      </c>
      <c r="BV61" s="601" t="s">
        <v>390</v>
      </c>
    </row>
    <row r="62" spans="1:75" ht="14.25" customHeight="1">
      <c r="A62" s="975">
        <v>1</v>
      </c>
      <c r="B62" s="982" t="s">
        <v>494</v>
      </c>
      <c r="C62" s="975"/>
      <c r="D62" s="1012" t="s">
        <v>37</v>
      </c>
      <c r="E62" s="1012" t="s">
        <v>37</v>
      </c>
      <c r="F62" s="1012"/>
      <c r="G62" s="1013"/>
      <c r="H62" s="1007">
        <v>4</v>
      </c>
      <c r="I62" s="594"/>
      <c r="J62" s="595"/>
      <c r="K62" s="1008"/>
      <c r="L62" s="594"/>
      <c r="M62" s="595"/>
      <c r="N62" s="1008"/>
      <c r="O62" s="594"/>
      <c r="P62" s="595"/>
      <c r="Q62" s="1004"/>
      <c r="R62" s="594"/>
      <c r="S62" s="595"/>
      <c r="T62" s="1004"/>
      <c r="U62" s="594"/>
      <c r="V62" s="595"/>
      <c r="W62" s="1004"/>
      <c r="X62" s="594"/>
      <c r="Y62" s="595"/>
      <c r="Z62" s="1004"/>
      <c r="AA62" s="594"/>
      <c r="AB62" s="595"/>
      <c r="AC62" s="1056">
        <f>IF(ISBLANK(A62),"",IF(ISBLANK(G62),SUM(H62,K62,N62,Q62,T62,W62,Z62),0))</f>
        <v>4</v>
      </c>
      <c r="AD62" s="968">
        <f>IF(AC62="","",AC62+AD61)</f>
        <v>159</v>
      </c>
      <c r="AE62" s="961">
        <f>IF(G62="X",0,COUNT(H62,K62,N62,Q62,T62,W62,Z62))</f>
        <v>1</v>
      </c>
      <c r="AF62" s="969">
        <f>COUNTIF(I62:J63,"L")+COUNTIF(L62:M63,"L")+COUNTIF(O62:P63,"L")+COUNTIF(R62:S63,"L")+COUNTIF(U62:V63,"L")+COUNTIF(X62:Y63,"L")+COUNTIF(AA62:AB63,"L")</f>
        <v>0</v>
      </c>
      <c r="AG62" s="961">
        <f>COUNTIF(I62:J63,"B")+COUNTIF(L62:M63,"B")+COUNTIF(O62:P63,"B")+COUNTIF(R62:S63,"B")+COUNTIF(U62:V63,"B")+COUNTIF(X62:Y63,"B")+COUNTIF(AA62:AB63,"B")</f>
        <v>0</v>
      </c>
      <c r="AH62" s="961">
        <f>COUNTIF(I62:J63,"J")+COUNTIF(L62:M63,"J")+COUNTIF(O62:P63,"J")+COUNTIF(R62:S63,"J")+COUNTIF(U62:V63,"J")+COUNTIF(X62:Y63,"J")+COUNTIF(AA62:AB63,"J")</f>
        <v>0</v>
      </c>
      <c r="AI62" s="961">
        <f>COUNTIF(I62:J63,"N")+COUNTIF(L62:M63,"N")+COUNTIF(O62:P63,"N")+COUNTIF(R62:S63,"N")+COUNTIF(U62:V63,"N")+COUNTIF(X62:Y63,"N")+COUNTIF(AA62:AB63,"N")</f>
        <v>0</v>
      </c>
      <c r="AJ62" s="961">
        <f>COUNTIF(I62:J63,"O")+COUNTIF(L62:M63,"O")+COUNTIF(O62:P63,"O")+COUNTIF(R62:S63,"O")+COUNTIF(U62:V63,"O")+COUNTIF(X62:Y63,"O")+COUNTIF(AA62:AB63,"O")</f>
        <v>0</v>
      </c>
      <c r="AK62" s="961">
        <f>COUNTIF(I62:J63,"GP")+COUNTIF(L62:M63,"GP")+COUNTIF(O62:P63,"GP")+COUNTIF(R62:S63,"GP")+COUNTIF(U62:V63,"GP")+COUNTIF(X62:Y63,"GP")+COUNTIF(AA62:AB63,"GP")</f>
        <v>0</v>
      </c>
      <c r="AL62" s="975">
        <v>1</v>
      </c>
      <c r="AM62" s="982" t="s">
        <v>520</v>
      </c>
      <c r="AN62" s="975"/>
      <c r="AO62" s="1012"/>
      <c r="AP62" s="1012"/>
      <c r="AQ62" s="1012"/>
      <c r="AR62" s="1013"/>
      <c r="AS62" s="1007">
        <v>0</v>
      </c>
      <c r="AT62" s="568"/>
      <c r="AU62" s="569"/>
      <c r="AV62" s="1008"/>
      <c r="AW62" s="568"/>
      <c r="AX62" s="569"/>
      <c r="AY62" s="1008"/>
      <c r="AZ62" s="568"/>
      <c r="BA62" s="569"/>
      <c r="BB62" s="1004"/>
      <c r="BC62" s="568"/>
      <c r="BD62" s="569"/>
      <c r="BE62" s="1004"/>
      <c r="BF62" s="568"/>
      <c r="BG62" s="569"/>
      <c r="BH62" s="1004"/>
      <c r="BI62" s="568"/>
      <c r="BJ62" s="569"/>
      <c r="BK62" s="1004"/>
      <c r="BL62" s="568"/>
      <c r="BM62" s="569"/>
      <c r="BN62" s="1056">
        <f>IF(ISBLANK(AL62),"",IF(ISBLANK(AR62),SUM(AS62,AV62,AY62,BB62,BE62,BH62,BK62),0))</f>
        <v>0</v>
      </c>
      <c r="BO62" s="968">
        <f>IF(BN62="","",BN62+BO61)</f>
        <v>48</v>
      </c>
      <c r="BP62" s="961">
        <f>IF(AR62="X",0,COUNT(AS62,AV62,AY62,BB62,BE62,BH62,BK62))</f>
        <v>1</v>
      </c>
      <c r="BQ62" s="969">
        <f>COUNTIF(AT62:AU63,"L")+COUNTIF(AW62:AX63,"L")+COUNTIF(AZ62:BA63,"L")+COUNTIF(BC62:BD63,"L")+COUNTIF(BF62:BG63,"L")+COUNTIF(BI62:BJ63,"L")+COUNTIF(BL62:BM63,"L")</f>
        <v>0</v>
      </c>
      <c r="BR62" s="961">
        <f>COUNTIF(AT62:AU63,"B")+COUNTIF(AW62:AX63,"B")+COUNTIF(AZ62:BA63,"B")+COUNTIF(BC62:BD63,"B")+COUNTIF(BF62:BG63,"B")+COUNTIF(BI62:BJ63,"B")+COUNTIF(BL62:BM63,"B")</f>
        <v>0</v>
      </c>
      <c r="BS62" s="961">
        <f>COUNTIF(AT62:AU63,"J")+COUNTIF(AW62:AX63,"J")+COUNTIF(AZ62:BA63,"J")+COUNTIF(BC62:BD63,"J")+COUNTIF(BF62:BG63,"J")+COUNTIF(BI62:BJ63,"J")+COUNTIF(BL62:BM63,"J")</f>
        <v>0</v>
      </c>
      <c r="BT62" s="961">
        <f>COUNTIF(AT62:AU63,"N")+COUNTIF(AW62:AX63,"N")+COUNTIF(AZ62:BA63,"N")+COUNTIF(BC62:BD63,"N")+COUNTIF(BF62:BG63,"N")+COUNTIF(BI62:BJ63,"N")+COUNTIF(BL62:BM63,"N")</f>
        <v>0</v>
      </c>
      <c r="BU62" s="973">
        <f>COUNTIF(AT62:AU63,"O")+COUNTIF(AW62:AX63,"O")+COUNTIF(AZ62:BA63,"O")+COUNTIF(BC62:BD63,"O")+COUNTIF(BF62:BG63,"O")+COUNTIF(BI62:BJ63,"O")+COUNTIF(BL62:BM63,"O")</f>
        <v>0</v>
      </c>
      <c r="BV62" s="961">
        <f>COUNTIF(AT62:AU63,"GP")+COUNTIF(AW62:AX63,"GP")+COUNTIF(AZ62:BA63,"GP")+COUNTIF(BC62:BD63,"GP")+COUNTIF(BF62:BG63,"GP")+COUNTIF(BI62:BJ63,"GP")+COUNTIF(BL62:BM63,"GP")</f>
        <v>0</v>
      </c>
    </row>
    <row r="63" spans="1:75" ht="14.25" customHeight="1">
      <c r="A63" s="976"/>
      <c r="B63" s="983"/>
      <c r="C63" s="976"/>
      <c r="D63" s="987"/>
      <c r="E63" s="987"/>
      <c r="F63" s="987"/>
      <c r="G63" s="989"/>
      <c r="H63" s="981"/>
      <c r="I63" s="596"/>
      <c r="J63" s="597"/>
      <c r="K63" s="1001"/>
      <c r="L63" s="596"/>
      <c r="M63" s="597"/>
      <c r="N63" s="1001"/>
      <c r="O63" s="596"/>
      <c r="P63" s="597"/>
      <c r="Q63" s="964"/>
      <c r="R63" s="596"/>
      <c r="S63" s="597"/>
      <c r="T63" s="964"/>
      <c r="U63" s="596"/>
      <c r="V63" s="597"/>
      <c r="W63" s="964"/>
      <c r="X63" s="596"/>
      <c r="Y63" s="597"/>
      <c r="Z63" s="964"/>
      <c r="AA63" s="596"/>
      <c r="AB63" s="597"/>
      <c r="AC63" s="972"/>
      <c r="AD63" s="968"/>
      <c r="AE63" s="962"/>
      <c r="AF63" s="970"/>
      <c r="AG63" s="962"/>
      <c r="AH63" s="962"/>
      <c r="AI63" s="962"/>
      <c r="AJ63" s="962"/>
      <c r="AK63" s="962"/>
      <c r="AL63" s="976"/>
      <c r="AM63" s="983"/>
      <c r="AN63" s="976"/>
      <c r="AO63" s="987"/>
      <c r="AP63" s="987"/>
      <c r="AQ63" s="987"/>
      <c r="AR63" s="989"/>
      <c r="AS63" s="981"/>
      <c r="AT63" s="570"/>
      <c r="AU63" s="571"/>
      <c r="AV63" s="1001"/>
      <c r="AW63" s="570"/>
      <c r="AX63" s="571"/>
      <c r="AY63" s="1001"/>
      <c r="AZ63" s="570"/>
      <c r="BA63" s="571"/>
      <c r="BB63" s="964"/>
      <c r="BC63" s="570"/>
      <c r="BD63" s="571"/>
      <c r="BE63" s="964"/>
      <c r="BF63" s="570"/>
      <c r="BG63" s="571"/>
      <c r="BH63" s="964"/>
      <c r="BI63" s="570"/>
      <c r="BJ63" s="571"/>
      <c r="BK63" s="964"/>
      <c r="BL63" s="570"/>
      <c r="BM63" s="571"/>
      <c r="BN63" s="972"/>
      <c r="BO63" s="968"/>
      <c r="BP63" s="962"/>
      <c r="BQ63" s="970"/>
      <c r="BR63" s="962"/>
      <c r="BS63" s="962"/>
      <c r="BT63" s="962"/>
      <c r="BU63" s="974"/>
      <c r="BV63" s="962"/>
    </row>
    <row r="64" spans="1:75" ht="14.25" customHeight="1">
      <c r="A64" s="977">
        <v>2</v>
      </c>
      <c r="B64" s="984" t="s">
        <v>488</v>
      </c>
      <c r="C64" s="977"/>
      <c r="D64" s="991" t="s">
        <v>37</v>
      </c>
      <c r="E64" s="991" t="s">
        <v>37</v>
      </c>
      <c r="F64" s="991"/>
      <c r="G64" s="1002"/>
      <c r="H64" s="979">
        <v>4</v>
      </c>
      <c r="I64" s="598"/>
      <c r="J64" s="597"/>
      <c r="K64" s="986">
        <v>2</v>
      </c>
      <c r="L64" s="598"/>
      <c r="M64" s="597"/>
      <c r="N64" s="986"/>
      <c r="O64" s="598"/>
      <c r="P64" s="597"/>
      <c r="Q64" s="967"/>
      <c r="R64" s="598"/>
      <c r="S64" s="597"/>
      <c r="T64" s="967"/>
      <c r="U64" s="598"/>
      <c r="V64" s="597"/>
      <c r="W64" s="967"/>
      <c r="X64" s="598"/>
      <c r="Y64" s="597"/>
      <c r="Z64" s="967"/>
      <c r="AA64" s="598"/>
      <c r="AB64" s="597"/>
      <c r="AC64" s="965">
        <f>IF(ISBLANK(A64),"",IF(ISBLANK(G64),SUM(H64,K64,N64,Q64,T64,W64,Z64),0))</f>
        <v>6</v>
      </c>
      <c r="AD64" s="968">
        <f>IF(AC64="","",AC64+AD62)</f>
        <v>165</v>
      </c>
      <c r="AE64" s="961">
        <f>IF(G64="X",0,COUNT(H64,K64,N64,Q64,T64,W64,Z64))</f>
        <v>2</v>
      </c>
      <c r="AF64" s="969">
        <f>COUNTIF(I64:J65,"L")+COUNTIF(L64:M65,"L")+COUNTIF(O64:P65,"L")+COUNTIF(R64:S65,"L")+COUNTIF(U64:V65,"L")+COUNTIF(X64:Y65,"L")+COUNTIF(AA64:AB65,"L")</f>
        <v>0</v>
      </c>
      <c r="AG64" s="961">
        <f>COUNTIF(I64:J65,"B")+COUNTIF(L64:M65,"B")+COUNTIF(O64:P65,"B")+COUNTIF(R64:S65,"B")+COUNTIF(U64:V65,"B")+COUNTIF(X64:Y65,"B")+COUNTIF(AA64:AB65,"B")</f>
        <v>0</v>
      </c>
      <c r="AH64" s="961">
        <f>COUNTIF(I64:J65,"J")+COUNTIF(L64:M65,"J")+COUNTIF(O64:P65,"J")+COUNTIF(R64:S65,"J")+COUNTIF(U64:V65,"J")+COUNTIF(X64:Y65,"J")+COUNTIF(AA64:AB65,"J")</f>
        <v>0</v>
      </c>
      <c r="AI64" s="961">
        <f>COUNTIF(I64:J65,"N")+COUNTIF(L64:M65,"N")+COUNTIF(O64:P65,"N")+COUNTIF(R64:S65,"N")+COUNTIF(U64:V65,"N")+COUNTIF(X64:Y65,"N")+COUNTIF(AA64:AB65,"N")</f>
        <v>0</v>
      </c>
      <c r="AJ64" s="961">
        <f>COUNTIF(I64:J65,"O")+COUNTIF(L64:M65,"O")+COUNTIF(O64:P65,"O")+COUNTIF(R64:S65,"O")+COUNTIF(U64:V65,"O")+COUNTIF(X64:Y65,"O")+COUNTIF(AA64:AB65,"O")</f>
        <v>0</v>
      </c>
      <c r="AK64" s="961">
        <f>COUNTIF(I64:J65,"GP")+COUNTIF(L64:M65,"GP")+COUNTIF(O64:P65,"GP")+COUNTIF(R64:S65,"GP")+COUNTIF(U64:V65,"GP")+COUNTIF(X64:Y65,"GP")+COUNTIF(AA64:AB65,"GP")</f>
        <v>0</v>
      </c>
      <c r="AL64" s="977">
        <v>2</v>
      </c>
      <c r="AM64" s="984" t="s">
        <v>526</v>
      </c>
      <c r="AN64" s="977"/>
      <c r="AO64" s="991"/>
      <c r="AP64" s="991"/>
      <c r="AQ64" s="991"/>
      <c r="AR64" s="1002"/>
      <c r="AS64" s="979">
        <v>3</v>
      </c>
      <c r="AT64" s="572"/>
      <c r="AU64" s="571"/>
      <c r="AV64" s="986"/>
      <c r="AW64" s="572"/>
      <c r="AX64" s="571"/>
      <c r="AY64" s="986"/>
      <c r="AZ64" s="572"/>
      <c r="BA64" s="571"/>
      <c r="BB64" s="967"/>
      <c r="BC64" s="572"/>
      <c r="BD64" s="571"/>
      <c r="BE64" s="967"/>
      <c r="BF64" s="572"/>
      <c r="BG64" s="571"/>
      <c r="BH64" s="967"/>
      <c r="BI64" s="572"/>
      <c r="BJ64" s="571"/>
      <c r="BK64" s="967"/>
      <c r="BL64" s="572"/>
      <c r="BM64" s="571"/>
      <c r="BN64" s="965">
        <f>IF(ISBLANK(AL64),"",IF(ISBLANK(AR64),SUM(AS64,AV64,AY64,BB64,BE64,BH64,BK64),0))</f>
        <v>3</v>
      </c>
      <c r="BO64" s="968">
        <f>IF(BN64="","",BN64+BO62)</f>
        <v>51</v>
      </c>
      <c r="BP64" s="961">
        <f>IF(AR64="X",0,COUNT(AS64,AV64,AY64,BB64,BE64,BH64,BK64))</f>
        <v>1</v>
      </c>
      <c r="BQ64" s="969">
        <f>COUNTIF(AT64:AU65,"L")+COUNTIF(AW64:AX65,"L")+COUNTIF(AZ64:BA65,"L")+COUNTIF(BC64:BD65,"L")+COUNTIF(BF64:BG65,"L")+COUNTIF(BI64:BJ65,"L")+COUNTIF(BL64:BM65,"L")</f>
        <v>0</v>
      </c>
      <c r="BR64" s="961">
        <f>COUNTIF(AT64:AU65,"B")+COUNTIF(AW64:AX65,"B")+COUNTIF(AZ64:BA65,"B")+COUNTIF(BC64:BD65,"B")+COUNTIF(BF64:BG65,"B")+COUNTIF(BI64:BJ65,"B")+COUNTIF(BL64:BM65,"B")</f>
        <v>0</v>
      </c>
      <c r="BS64" s="961">
        <f>COUNTIF(AT64:AU65,"J")+COUNTIF(AW64:AX65,"J")+COUNTIF(AZ64:BA65,"J")+COUNTIF(BC64:BD65,"J")+COUNTIF(BF64:BG65,"J")+COUNTIF(BI64:BJ65,"J")+COUNTIF(BL64:BM65,"J")</f>
        <v>0</v>
      </c>
      <c r="BT64" s="961">
        <f>COUNTIF(AT64:AU65,"N")+COUNTIF(AW64:AX65,"N")+COUNTIF(AZ64:BA65,"N")+COUNTIF(BC64:BD65,"N")+COUNTIF(BF64:BG65,"N")+COUNTIF(BI64:BJ65,"N")+COUNTIF(BL64:BM65,"N")</f>
        <v>0</v>
      </c>
      <c r="BU64" s="973">
        <f>COUNTIF(AT64:AU65,"O")+COUNTIF(AW64:AX65,"O")+COUNTIF(AZ64:BA65,"O")+COUNTIF(BC64:BD65,"O")+COUNTIF(BF64:BG65,"O")+COUNTIF(BI64:BJ65,"O")+COUNTIF(BL64:BM65,"O")</f>
        <v>0</v>
      </c>
      <c r="BV64" s="961">
        <f>COUNTIF(AT64:AU65,"GP")+COUNTIF(AW64:AX65,"GP")+COUNTIF(AZ64:BA65,"GP")+COUNTIF(BC64:BD65,"GP")+COUNTIF(BF64:BG65,"GP")+COUNTIF(BI64:BJ65,"GP")+COUNTIF(BL64:BM65,"GP")</f>
        <v>0</v>
      </c>
    </row>
    <row r="65" spans="1:74" ht="14.25" customHeight="1">
      <c r="A65" s="978"/>
      <c r="B65" s="985"/>
      <c r="C65" s="978"/>
      <c r="D65" s="992"/>
      <c r="E65" s="992"/>
      <c r="F65" s="992"/>
      <c r="G65" s="1003"/>
      <c r="H65" s="976"/>
      <c r="I65" s="598"/>
      <c r="J65" s="597"/>
      <c r="K65" s="987"/>
      <c r="L65" s="598"/>
      <c r="M65" s="597"/>
      <c r="N65" s="987"/>
      <c r="O65" s="598"/>
      <c r="P65" s="597"/>
      <c r="Q65" s="967"/>
      <c r="R65" s="598"/>
      <c r="S65" s="597"/>
      <c r="T65" s="967"/>
      <c r="U65" s="598"/>
      <c r="V65" s="597"/>
      <c r="W65" s="967"/>
      <c r="X65" s="598"/>
      <c r="Y65" s="597"/>
      <c r="Z65" s="967"/>
      <c r="AA65" s="598"/>
      <c r="AB65" s="597"/>
      <c r="AC65" s="966"/>
      <c r="AD65" s="968"/>
      <c r="AE65" s="962"/>
      <c r="AF65" s="970"/>
      <c r="AG65" s="962"/>
      <c r="AH65" s="962"/>
      <c r="AI65" s="962"/>
      <c r="AJ65" s="962"/>
      <c r="AK65" s="962"/>
      <c r="AL65" s="978"/>
      <c r="AM65" s="985"/>
      <c r="AN65" s="978"/>
      <c r="AO65" s="992"/>
      <c r="AP65" s="992"/>
      <c r="AQ65" s="992"/>
      <c r="AR65" s="1003"/>
      <c r="AS65" s="976"/>
      <c r="AT65" s="572"/>
      <c r="AU65" s="571"/>
      <c r="AV65" s="987"/>
      <c r="AW65" s="572"/>
      <c r="AX65" s="571"/>
      <c r="AY65" s="987"/>
      <c r="AZ65" s="572"/>
      <c r="BA65" s="571"/>
      <c r="BB65" s="967"/>
      <c r="BC65" s="572"/>
      <c r="BD65" s="571"/>
      <c r="BE65" s="967"/>
      <c r="BF65" s="572"/>
      <c r="BG65" s="571"/>
      <c r="BH65" s="967"/>
      <c r="BI65" s="572"/>
      <c r="BJ65" s="571"/>
      <c r="BK65" s="967"/>
      <c r="BL65" s="572"/>
      <c r="BM65" s="571"/>
      <c r="BN65" s="966"/>
      <c r="BO65" s="968"/>
      <c r="BP65" s="962"/>
      <c r="BQ65" s="970"/>
      <c r="BR65" s="962"/>
      <c r="BS65" s="962"/>
      <c r="BT65" s="962"/>
      <c r="BU65" s="974"/>
      <c r="BV65" s="962"/>
    </row>
    <row r="66" spans="1:74" ht="14.25" customHeight="1">
      <c r="A66" s="979">
        <v>3</v>
      </c>
      <c r="B66" s="990" t="s">
        <v>498</v>
      </c>
      <c r="C66" s="979"/>
      <c r="D66" s="986" t="s">
        <v>37</v>
      </c>
      <c r="E66" s="986" t="s">
        <v>37</v>
      </c>
      <c r="F66" s="986"/>
      <c r="G66" s="988"/>
      <c r="H66" s="980">
        <v>2</v>
      </c>
      <c r="I66" s="596"/>
      <c r="J66" s="597"/>
      <c r="K66" s="1000"/>
      <c r="L66" s="596"/>
      <c r="M66" s="597"/>
      <c r="N66" s="1000"/>
      <c r="O66" s="596"/>
      <c r="P66" s="597"/>
      <c r="Q66" s="963"/>
      <c r="R66" s="596"/>
      <c r="S66" s="597"/>
      <c r="T66" s="963"/>
      <c r="U66" s="596"/>
      <c r="V66" s="597"/>
      <c r="W66" s="963"/>
      <c r="X66" s="596"/>
      <c r="Y66" s="597"/>
      <c r="Z66" s="963"/>
      <c r="AA66" s="596"/>
      <c r="AB66" s="597"/>
      <c r="AC66" s="971">
        <f>IF(ISBLANK(A66),"",IF(ISBLANK(G66),SUM(H66,K66,N66,Q66,T66,W66,Z66),0))</f>
        <v>2</v>
      </c>
      <c r="AD66" s="968">
        <f>IF(AC66="","",AC66+AD64)</f>
        <v>167</v>
      </c>
      <c r="AE66" s="961">
        <f>IF(G66="X",0,COUNT(H66,K66,N66,Q66,T66,W66,Z66))</f>
        <v>1</v>
      </c>
      <c r="AF66" s="969">
        <f>COUNTIF(I66:J67,"L")+COUNTIF(L66:M67,"L")+COUNTIF(O66:P67,"L")+COUNTIF(R66:S67,"L")+COUNTIF(U66:V67,"L")+COUNTIF(X66:Y67,"L")+COUNTIF(AA66:AB67,"L")</f>
        <v>0</v>
      </c>
      <c r="AG66" s="961">
        <f>COUNTIF(I66:J67,"B")+COUNTIF(L66:M67,"B")+COUNTIF(O66:P67,"B")+COUNTIF(R66:S67,"B")+COUNTIF(U66:V67,"B")+COUNTIF(X66:Y67,"B")+COUNTIF(AA66:AB67,"B")</f>
        <v>0</v>
      </c>
      <c r="AH66" s="961">
        <f>COUNTIF(I66:J67,"J")+COUNTIF(L66:M67,"J")+COUNTIF(O66:P67,"J")+COUNTIF(R66:S67,"J")+COUNTIF(U66:V67,"J")+COUNTIF(X66:Y67,"J")+COUNTIF(AA66:AB67,"J")</f>
        <v>0</v>
      </c>
      <c r="AI66" s="961">
        <f>COUNTIF(I66:J67,"N")+COUNTIF(L66:M67,"N")+COUNTIF(O66:P67,"N")+COUNTIF(R66:S67,"N")+COUNTIF(U66:V67,"N")+COUNTIF(X66:Y67,"N")+COUNTIF(AA66:AB67,"N")</f>
        <v>0</v>
      </c>
      <c r="AJ66" s="961">
        <f>COUNTIF(I66:J67,"O")+COUNTIF(L66:M67,"O")+COUNTIF(O66:P67,"O")+COUNTIF(R66:S67,"O")+COUNTIF(U66:V67,"O")+COUNTIF(X66:Y67,"O")+COUNTIF(AA66:AB67,"O")</f>
        <v>0</v>
      </c>
      <c r="AK66" s="961">
        <f>COUNTIF(I66:J67,"GP")+COUNTIF(L66:M67,"GP")+COUNTIF(O66:P67,"GP")+COUNTIF(R66:S67,"GP")+COUNTIF(U66:V67,"GP")+COUNTIF(X66:Y67,"GP")+COUNTIF(AA66:AB67,"GP")</f>
        <v>0</v>
      </c>
      <c r="AL66" s="979">
        <v>3</v>
      </c>
      <c r="AM66" s="990" t="s">
        <v>506</v>
      </c>
      <c r="AN66" s="979"/>
      <c r="AO66" s="986"/>
      <c r="AP66" s="986"/>
      <c r="AQ66" s="986"/>
      <c r="AR66" s="988"/>
      <c r="AS66" s="980">
        <v>0</v>
      </c>
      <c r="AT66" s="570"/>
      <c r="AU66" s="571"/>
      <c r="AV66" s="1000"/>
      <c r="AW66" s="570"/>
      <c r="AX66" s="571"/>
      <c r="AY66" s="1000"/>
      <c r="AZ66" s="570"/>
      <c r="BA66" s="571"/>
      <c r="BB66" s="963"/>
      <c r="BC66" s="570"/>
      <c r="BD66" s="571"/>
      <c r="BE66" s="963"/>
      <c r="BF66" s="570"/>
      <c r="BG66" s="571"/>
      <c r="BH66" s="963"/>
      <c r="BI66" s="570"/>
      <c r="BJ66" s="571"/>
      <c r="BK66" s="963"/>
      <c r="BL66" s="570"/>
      <c r="BM66" s="571"/>
      <c r="BN66" s="971">
        <f>IF(ISBLANK(AL66),"",IF(ISBLANK(AR66),SUM(AS66,AV66,AY66,BB66,BE66,BH66,BK66),0))</f>
        <v>0</v>
      </c>
      <c r="BO66" s="968">
        <f>IF(BN66="","",BN66+BO64)</f>
        <v>51</v>
      </c>
      <c r="BP66" s="961">
        <f>IF(AR66="X",0,COUNT(AS66,AV66,AY66,BB66,BE66,BH66,BK66))</f>
        <v>1</v>
      </c>
      <c r="BQ66" s="969">
        <f>COUNTIF(AT66:AU67,"L")+COUNTIF(AW66:AX67,"L")+COUNTIF(AZ66:BA67,"L")+COUNTIF(BC66:BD67,"L")+COUNTIF(BF66:BG67,"L")+COUNTIF(BI66:BJ67,"L")+COUNTIF(BL66:BM67,"L")</f>
        <v>0</v>
      </c>
      <c r="BR66" s="961">
        <f>COUNTIF(AT66:AU67,"B")+COUNTIF(AW66:AX67,"B")+COUNTIF(AZ66:BA67,"B")+COUNTIF(BC66:BD67,"B")+COUNTIF(BF66:BG67,"B")+COUNTIF(BI66:BJ67,"B")+COUNTIF(BL66:BM67,"B")</f>
        <v>0</v>
      </c>
      <c r="BS66" s="961">
        <f>COUNTIF(AT66:AU67,"J")+COUNTIF(AW66:AX67,"J")+COUNTIF(AZ66:BA67,"J")+COUNTIF(BC66:BD67,"J")+COUNTIF(BF66:BG67,"J")+COUNTIF(BI66:BJ67,"J")+COUNTIF(BL66:BM67,"J")</f>
        <v>0</v>
      </c>
      <c r="BT66" s="961">
        <f>COUNTIF(AT66:AU67,"N")+COUNTIF(AW66:AX67,"N")+COUNTIF(AZ66:BA67,"N")+COUNTIF(BC66:BD67,"N")+COUNTIF(BF66:BG67,"N")+COUNTIF(BI66:BJ67,"N")+COUNTIF(BL66:BM67,"N")</f>
        <v>0</v>
      </c>
      <c r="BU66" s="973">
        <f>COUNTIF(AT66:AU67,"O")+COUNTIF(AW66:AX67,"O")+COUNTIF(AZ66:BA67,"O")+COUNTIF(BC66:BD67,"O")+COUNTIF(BF66:BG67,"O")+COUNTIF(BI66:BJ67,"O")+COUNTIF(BL66:BM67,"O")</f>
        <v>0</v>
      </c>
      <c r="BV66" s="961">
        <f>COUNTIF(AT66:AU67,"GP")+COUNTIF(AW66:AX67,"GP")+COUNTIF(AZ66:BA67,"GP")+COUNTIF(BC66:BD67,"GP")+COUNTIF(BF66:BG67,"GP")+COUNTIF(BI66:BJ67,"GP")+COUNTIF(BL66:BM67,"GP")</f>
        <v>0</v>
      </c>
    </row>
    <row r="67" spans="1:74" ht="14.25" customHeight="1">
      <c r="A67" s="976"/>
      <c r="B67" s="983"/>
      <c r="C67" s="976"/>
      <c r="D67" s="987"/>
      <c r="E67" s="987"/>
      <c r="F67" s="987"/>
      <c r="G67" s="989"/>
      <c r="H67" s="981"/>
      <c r="I67" s="596"/>
      <c r="J67" s="597"/>
      <c r="K67" s="1001"/>
      <c r="L67" s="596"/>
      <c r="M67" s="597"/>
      <c r="N67" s="1001"/>
      <c r="O67" s="596"/>
      <c r="P67" s="597"/>
      <c r="Q67" s="964"/>
      <c r="R67" s="596"/>
      <c r="S67" s="597"/>
      <c r="T67" s="964"/>
      <c r="U67" s="596"/>
      <c r="V67" s="597"/>
      <c r="W67" s="964"/>
      <c r="X67" s="596"/>
      <c r="Y67" s="597"/>
      <c r="Z67" s="964"/>
      <c r="AA67" s="596"/>
      <c r="AB67" s="597"/>
      <c r="AC67" s="972"/>
      <c r="AD67" s="968"/>
      <c r="AE67" s="962"/>
      <c r="AF67" s="970"/>
      <c r="AG67" s="962"/>
      <c r="AH67" s="962"/>
      <c r="AI67" s="962"/>
      <c r="AJ67" s="962"/>
      <c r="AK67" s="962"/>
      <c r="AL67" s="976"/>
      <c r="AM67" s="983"/>
      <c r="AN67" s="976"/>
      <c r="AO67" s="987"/>
      <c r="AP67" s="987"/>
      <c r="AQ67" s="987"/>
      <c r="AR67" s="989"/>
      <c r="AS67" s="981"/>
      <c r="AT67" s="570"/>
      <c r="AU67" s="571"/>
      <c r="AV67" s="1001"/>
      <c r="AW67" s="570"/>
      <c r="AX67" s="571"/>
      <c r="AY67" s="1001"/>
      <c r="AZ67" s="570"/>
      <c r="BA67" s="571"/>
      <c r="BB67" s="964"/>
      <c r="BC67" s="570"/>
      <c r="BD67" s="571"/>
      <c r="BE67" s="964"/>
      <c r="BF67" s="570"/>
      <c r="BG67" s="571"/>
      <c r="BH67" s="964"/>
      <c r="BI67" s="570"/>
      <c r="BJ67" s="571"/>
      <c r="BK67" s="964"/>
      <c r="BL67" s="570"/>
      <c r="BM67" s="571"/>
      <c r="BN67" s="972"/>
      <c r="BO67" s="968"/>
      <c r="BP67" s="962"/>
      <c r="BQ67" s="970"/>
      <c r="BR67" s="962"/>
      <c r="BS67" s="962"/>
      <c r="BT67" s="962"/>
      <c r="BU67" s="974"/>
      <c r="BV67" s="962"/>
    </row>
    <row r="68" spans="1:74" ht="14.25" customHeight="1">
      <c r="A68" s="977">
        <v>4</v>
      </c>
      <c r="B68" s="984" t="s">
        <v>494</v>
      </c>
      <c r="C68" s="977"/>
      <c r="D68" s="991" t="s">
        <v>37</v>
      </c>
      <c r="E68" s="991" t="s">
        <v>37</v>
      </c>
      <c r="F68" s="991"/>
      <c r="G68" s="1002"/>
      <c r="H68" s="979">
        <v>4</v>
      </c>
      <c r="I68" s="598"/>
      <c r="J68" s="597"/>
      <c r="K68" s="986">
        <v>0</v>
      </c>
      <c r="L68" s="598"/>
      <c r="M68" s="597"/>
      <c r="N68" s="986"/>
      <c r="O68" s="598"/>
      <c r="P68" s="597"/>
      <c r="Q68" s="967"/>
      <c r="R68" s="598"/>
      <c r="S68" s="597"/>
      <c r="T68" s="967"/>
      <c r="U68" s="598"/>
      <c r="V68" s="597"/>
      <c r="W68" s="967"/>
      <c r="X68" s="598"/>
      <c r="Y68" s="597"/>
      <c r="Z68" s="967"/>
      <c r="AA68" s="598"/>
      <c r="AB68" s="597"/>
      <c r="AC68" s="965">
        <f>IF(ISBLANK(A68),"",IF(ISBLANK(G68),SUM(H68,K68,N68,Q68,T68,W68,Z68),0))</f>
        <v>4</v>
      </c>
      <c r="AD68" s="968">
        <f>IF(AC68="","",AC68+AD66)</f>
        <v>171</v>
      </c>
      <c r="AE68" s="961">
        <f>IF(G68="X",0,COUNT(H68,K68,N68,Q68,T68,W68,Z68))</f>
        <v>2</v>
      </c>
      <c r="AF68" s="969">
        <f>COUNTIF(I68:J69,"L")+COUNTIF(L68:M69,"L")+COUNTIF(O68:P69,"L")+COUNTIF(R68:S69,"L")+COUNTIF(U68:V69,"L")+COUNTIF(X68:Y69,"L")+COUNTIF(AA68:AB69,"L")</f>
        <v>0</v>
      </c>
      <c r="AG68" s="961">
        <f>COUNTIF(I68:J69,"B")+COUNTIF(L68:M69,"B")+COUNTIF(O68:P69,"B")+COUNTIF(R68:S69,"B")+COUNTIF(U68:V69,"B")+COUNTIF(X68:Y69,"B")+COUNTIF(AA68:AB69,"B")</f>
        <v>0</v>
      </c>
      <c r="AH68" s="961">
        <f>COUNTIF(I68:J69,"J")+COUNTIF(L68:M69,"J")+COUNTIF(O68:P69,"J")+COUNTIF(R68:S69,"J")+COUNTIF(U68:V69,"J")+COUNTIF(X68:Y69,"J")+COUNTIF(AA68:AB69,"J")</f>
        <v>0</v>
      </c>
      <c r="AI68" s="961">
        <f>COUNTIF(I68:J69,"N")+COUNTIF(L68:M69,"N")+COUNTIF(O68:P69,"N")+COUNTIF(R68:S69,"N")+COUNTIF(U68:V69,"N")+COUNTIF(X68:Y69,"N")+COUNTIF(AA68:AB69,"N")</f>
        <v>0</v>
      </c>
      <c r="AJ68" s="961">
        <f>COUNTIF(I68:J69,"O")+COUNTIF(L68:M69,"O")+COUNTIF(O68:P69,"O")+COUNTIF(R68:S69,"O")+COUNTIF(U68:V69,"O")+COUNTIF(X68:Y69,"O")+COUNTIF(AA68:AB69,"O")</f>
        <v>0</v>
      </c>
      <c r="AK68" s="961">
        <f>COUNTIF(I68:J69,"GP")+COUNTIF(L68:M69,"GP")+COUNTIF(O68:P69,"GP")+COUNTIF(R68:S69,"GP")+COUNTIF(U68:V69,"GP")+COUNTIF(X68:Y69,"GP")+COUNTIF(AA68:AB69,"GP")</f>
        <v>0</v>
      </c>
      <c r="AL68" s="977">
        <v>4</v>
      </c>
      <c r="AM68" s="984" t="s">
        <v>522</v>
      </c>
      <c r="AN68" s="977"/>
      <c r="AO68" s="991"/>
      <c r="AP68" s="991"/>
      <c r="AQ68" s="991"/>
      <c r="AR68" s="1002"/>
      <c r="AS68" s="979">
        <v>0</v>
      </c>
      <c r="AT68" s="572"/>
      <c r="AU68" s="571"/>
      <c r="AV68" s="986"/>
      <c r="AW68" s="572"/>
      <c r="AX68" s="571"/>
      <c r="AY68" s="986"/>
      <c r="AZ68" s="572"/>
      <c r="BA68" s="571"/>
      <c r="BB68" s="967"/>
      <c r="BC68" s="572"/>
      <c r="BD68" s="571"/>
      <c r="BE68" s="967"/>
      <c r="BF68" s="572"/>
      <c r="BG68" s="571"/>
      <c r="BH68" s="967"/>
      <c r="BI68" s="572"/>
      <c r="BJ68" s="571"/>
      <c r="BK68" s="967"/>
      <c r="BL68" s="572"/>
      <c r="BM68" s="571"/>
      <c r="BN68" s="965">
        <f>IF(ISBLANK(AL68),"",IF(ISBLANK(AR68),SUM(AS68,AV68,AY68,BB68,BE68,BH68,BK68),0))</f>
        <v>0</v>
      </c>
      <c r="BO68" s="968">
        <f>IF(BN68="","",BN68+BO66)</f>
        <v>51</v>
      </c>
      <c r="BP68" s="961">
        <f>IF(AR68="X",0,COUNT(AS68,AV68,AY68,BB68,BE68,BH68,BK68))</f>
        <v>1</v>
      </c>
      <c r="BQ68" s="969">
        <f>COUNTIF(AT68:AU69,"L")+COUNTIF(AW68:AX69,"L")+COUNTIF(AZ68:BA69,"L")+COUNTIF(BC68:BD69,"L")+COUNTIF(BF68:BG69,"L")+COUNTIF(BI68:BJ69,"L")+COUNTIF(BL68:BM69,"L")</f>
        <v>0</v>
      </c>
      <c r="BR68" s="961">
        <f>COUNTIF(AT68:AU69,"B")+COUNTIF(AW68:AX69,"B")+COUNTIF(AZ68:BA69,"B")+COUNTIF(BC68:BD69,"B")+COUNTIF(BF68:BG69,"B")+COUNTIF(BI68:BJ69,"B")+COUNTIF(BL68:BM69,"B")</f>
        <v>0</v>
      </c>
      <c r="BS68" s="961">
        <f>COUNTIF(AT68:AU69,"J")+COUNTIF(AW68:AX69,"J")+COUNTIF(AZ68:BA69,"J")+COUNTIF(BC68:BD69,"J")+COUNTIF(BF68:BG69,"J")+COUNTIF(BI68:BJ69,"J")+COUNTIF(BL68:BM69,"J")</f>
        <v>0</v>
      </c>
      <c r="BT68" s="961">
        <f>COUNTIF(AT68:AU69,"N")+COUNTIF(AW68:AX69,"N")+COUNTIF(AZ68:BA69,"N")+COUNTIF(BC68:BD69,"N")+COUNTIF(BF68:BG69,"N")+COUNTIF(BI68:BJ69,"N")+COUNTIF(BL68:BM69,"N")</f>
        <v>0</v>
      </c>
      <c r="BU68" s="973">
        <f>COUNTIF(AT68:AU69,"O")+COUNTIF(AW68:AX69,"O")+COUNTIF(AZ68:BA69,"O")+COUNTIF(BC68:BD69,"O")+COUNTIF(BF68:BG69,"O")+COUNTIF(BI68:BJ69,"O")+COUNTIF(BL68:BM69,"O")</f>
        <v>0</v>
      </c>
      <c r="BV68" s="961">
        <f>COUNTIF(AT68:AU69,"GP")+COUNTIF(AW68:AX69,"GP")+COUNTIF(AZ68:BA69,"GP")+COUNTIF(BC68:BD69,"GP")+COUNTIF(BF68:BG69,"GP")+COUNTIF(BI68:BJ69,"GP")+COUNTIF(BL68:BM69,"GP")</f>
        <v>0</v>
      </c>
    </row>
    <row r="69" spans="1:74" ht="14.25" customHeight="1">
      <c r="A69" s="978"/>
      <c r="B69" s="985"/>
      <c r="C69" s="978"/>
      <c r="D69" s="992"/>
      <c r="E69" s="992"/>
      <c r="F69" s="992"/>
      <c r="G69" s="1003"/>
      <c r="H69" s="976"/>
      <c r="I69" s="598"/>
      <c r="J69" s="597"/>
      <c r="K69" s="987"/>
      <c r="L69" s="598"/>
      <c r="M69" s="597"/>
      <c r="N69" s="987"/>
      <c r="O69" s="598"/>
      <c r="P69" s="597"/>
      <c r="Q69" s="967"/>
      <c r="R69" s="598"/>
      <c r="S69" s="597"/>
      <c r="T69" s="967"/>
      <c r="U69" s="598"/>
      <c r="V69" s="597"/>
      <c r="W69" s="967"/>
      <c r="X69" s="598"/>
      <c r="Y69" s="597"/>
      <c r="Z69" s="967"/>
      <c r="AA69" s="598"/>
      <c r="AB69" s="597"/>
      <c r="AC69" s="966"/>
      <c r="AD69" s="968"/>
      <c r="AE69" s="962"/>
      <c r="AF69" s="970"/>
      <c r="AG69" s="962"/>
      <c r="AH69" s="962"/>
      <c r="AI69" s="962"/>
      <c r="AJ69" s="962"/>
      <c r="AK69" s="962"/>
      <c r="AL69" s="978"/>
      <c r="AM69" s="985"/>
      <c r="AN69" s="978"/>
      <c r="AO69" s="992"/>
      <c r="AP69" s="992"/>
      <c r="AQ69" s="992"/>
      <c r="AR69" s="1003"/>
      <c r="AS69" s="976"/>
      <c r="AT69" s="572"/>
      <c r="AU69" s="571"/>
      <c r="AV69" s="987"/>
      <c r="AW69" s="572"/>
      <c r="AX69" s="571"/>
      <c r="AY69" s="987"/>
      <c r="AZ69" s="572"/>
      <c r="BA69" s="571"/>
      <c r="BB69" s="967"/>
      <c r="BC69" s="572"/>
      <c r="BD69" s="571"/>
      <c r="BE69" s="967"/>
      <c r="BF69" s="572"/>
      <c r="BG69" s="571"/>
      <c r="BH69" s="967"/>
      <c r="BI69" s="572"/>
      <c r="BJ69" s="571"/>
      <c r="BK69" s="967"/>
      <c r="BL69" s="572"/>
      <c r="BM69" s="571"/>
      <c r="BN69" s="966"/>
      <c r="BO69" s="968"/>
      <c r="BP69" s="962"/>
      <c r="BQ69" s="970"/>
      <c r="BR69" s="962"/>
      <c r="BS69" s="962"/>
      <c r="BT69" s="962"/>
      <c r="BU69" s="974"/>
      <c r="BV69" s="962"/>
    </row>
    <row r="70" spans="1:74" ht="14.25" customHeight="1">
      <c r="A70" s="979">
        <v>5</v>
      </c>
      <c r="B70" s="990" t="s">
        <v>488</v>
      </c>
      <c r="C70" s="979"/>
      <c r="D70" s="986" t="s">
        <v>37</v>
      </c>
      <c r="E70" s="986" t="s">
        <v>37</v>
      </c>
      <c r="F70" s="986"/>
      <c r="G70" s="988"/>
      <c r="H70" s="980">
        <v>5</v>
      </c>
      <c r="I70" s="596"/>
      <c r="J70" s="597"/>
      <c r="K70" s="1000"/>
      <c r="L70" s="596"/>
      <c r="M70" s="597"/>
      <c r="N70" s="1000"/>
      <c r="O70" s="596"/>
      <c r="P70" s="597"/>
      <c r="Q70" s="963"/>
      <c r="R70" s="596"/>
      <c r="S70" s="597"/>
      <c r="T70" s="963"/>
      <c r="U70" s="596"/>
      <c r="V70" s="597"/>
      <c r="W70" s="963"/>
      <c r="X70" s="596"/>
      <c r="Y70" s="597"/>
      <c r="Z70" s="963"/>
      <c r="AA70" s="596"/>
      <c r="AB70" s="597"/>
      <c r="AC70" s="971">
        <f>IF(ISBLANK(A70),"",IF(ISBLANK(G70),SUM(H70,K70,N70,Q70,T70,W70,Z70),0))</f>
        <v>5</v>
      </c>
      <c r="AD70" s="968">
        <f>IF(AC70="","",AC70+AD68)</f>
        <v>176</v>
      </c>
      <c r="AE70" s="961">
        <f>IF(G70="X",0,COUNT(H70,K70,N70,Q70,T70,W70,Z70))</f>
        <v>1</v>
      </c>
      <c r="AF70" s="969">
        <f>COUNTIF(I70:J71,"L")+COUNTIF(L70:M71,"L")+COUNTIF(O70:P71,"L")+COUNTIF(R70:S71,"L")+COUNTIF(U70:V71,"L")+COUNTIF(X70:Y71,"L")+COUNTIF(AA70:AB71,"L")</f>
        <v>0</v>
      </c>
      <c r="AG70" s="961">
        <f>COUNTIF(I70:J71,"B")+COUNTIF(L70:M71,"B")+COUNTIF(O70:P71,"B")+COUNTIF(R70:S71,"B")+COUNTIF(U70:V71,"B")+COUNTIF(X70:Y71,"B")+COUNTIF(AA70:AB71,"B")</f>
        <v>0</v>
      </c>
      <c r="AH70" s="961">
        <f>COUNTIF(I70:J71,"J")+COUNTIF(L70:M71,"J")+COUNTIF(O70:P71,"J")+COUNTIF(R70:S71,"J")+COUNTIF(U70:V71,"J")+COUNTIF(X70:Y71,"J")+COUNTIF(AA70:AB71,"J")</f>
        <v>0</v>
      </c>
      <c r="AI70" s="961">
        <f>COUNTIF(I70:J71,"N")+COUNTIF(L70:M71,"N")+COUNTIF(O70:P71,"N")+COUNTIF(R70:S71,"N")+COUNTIF(U70:V71,"N")+COUNTIF(X70:Y71,"N")+COUNTIF(AA70:AB71,"N")</f>
        <v>0</v>
      </c>
      <c r="AJ70" s="961">
        <f>COUNTIF(I70:J71,"O")+COUNTIF(L70:M71,"O")+COUNTIF(O70:P71,"O")+COUNTIF(R70:S71,"O")+COUNTIF(U70:V71,"O")+COUNTIF(X70:Y71,"O")+COUNTIF(AA70:AB71,"O")</f>
        <v>0</v>
      </c>
      <c r="AK70" s="961">
        <f>COUNTIF(I70:J71,"GP")+COUNTIF(L70:M71,"GP")+COUNTIF(O70:P71,"GP")+COUNTIF(R70:S71,"GP")+COUNTIF(U70:V71,"GP")+COUNTIF(X70:Y71,"GP")+COUNTIF(AA70:AB71,"GP")</f>
        <v>0</v>
      </c>
      <c r="AL70" s="979">
        <v>5</v>
      </c>
      <c r="AM70" s="990" t="s">
        <v>520</v>
      </c>
      <c r="AN70" s="979"/>
      <c r="AO70" s="986"/>
      <c r="AP70" s="986"/>
      <c r="AQ70" s="986"/>
      <c r="AR70" s="988"/>
      <c r="AS70" s="980">
        <v>2</v>
      </c>
      <c r="AT70" s="570"/>
      <c r="AU70" s="571"/>
      <c r="AV70" s="1000"/>
      <c r="AW70" s="570"/>
      <c r="AX70" s="571"/>
      <c r="AY70" s="1000"/>
      <c r="AZ70" s="570"/>
      <c r="BA70" s="571"/>
      <c r="BB70" s="963"/>
      <c r="BC70" s="570"/>
      <c r="BD70" s="571"/>
      <c r="BE70" s="963"/>
      <c r="BF70" s="570"/>
      <c r="BG70" s="571"/>
      <c r="BH70" s="963"/>
      <c r="BI70" s="570"/>
      <c r="BJ70" s="571"/>
      <c r="BK70" s="963"/>
      <c r="BL70" s="570"/>
      <c r="BM70" s="571"/>
      <c r="BN70" s="971">
        <f>IF(ISBLANK(AL70),"",IF(ISBLANK(AR70),SUM(AS70,AV70,AY70,BB70,BE70,BH70,BK70),0))</f>
        <v>2</v>
      </c>
      <c r="BO70" s="968">
        <f>IF(BN70="","",BN70+BO68)</f>
        <v>53</v>
      </c>
      <c r="BP70" s="961">
        <f>IF(AR70="X",0,COUNT(AS70,AV70,AY70,BB70,BE70,BH70,BK70))</f>
        <v>1</v>
      </c>
      <c r="BQ70" s="969">
        <f>COUNTIF(AT70:AU71,"L")+COUNTIF(AW70:AX71,"L")+COUNTIF(AZ70:BA71,"L")+COUNTIF(BC70:BD71,"L")+COUNTIF(BF70:BG71,"L")+COUNTIF(BI70:BJ71,"L")+COUNTIF(BL70:BM71,"L")</f>
        <v>0</v>
      </c>
      <c r="BR70" s="961">
        <f>COUNTIF(AT70:AU71,"B")+COUNTIF(AW70:AX71,"B")+COUNTIF(AZ70:BA71,"B")+COUNTIF(BC70:BD71,"B")+COUNTIF(BF70:BG71,"B")+COUNTIF(BI70:BJ71,"B")+COUNTIF(BL70:BM71,"B")</f>
        <v>0</v>
      </c>
      <c r="BS70" s="961">
        <f>COUNTIF(AT70:AU71,"J")+COUNTIF(AW70:AX71,"J")+COUNTIF(AZ70:BA71,"J")+COUNTIF(BC70:BD71,"J")+COUNTIF(BF70:BG71,"J")+COUNTIF(BI70:BJ71,"J")+COUNTIF(BL70:BM71,"J")</f>
        <v>0</v>
      </c>
      <c r="BT70" s="961">
        <f>COUNTIF(AT70:AU71,"N")+COUNTIF(AW70:AX71,"N")+COUNTIF(AZ70:BA71,"N")+COUNTIF(BC70:BD71,"N")+COUNTIF(BF70:BG71,"N")+COUNTIF(BI70:BJ71,"N")+COUNTIF(BL70:BM71,"N")</f>
        <v>0</v>
      </c>
      <c r="BU70" s="973">
        <f>COUNTIF(AT70:AU71,"O")+COUNTIF(AW70:AX71,"O")+COUNTIF(AZ70:BA71,"O")+COUNTIF(BC70:BD71,"O")+COUNTIF(BF70:BG71,"O")+COUNTIF(BI70:BJ71,"O")+COUNTIF(BL70:BM71,"O")</f>
        <v>0</v>
      </c>
      <c r="BV70" s="961">
        <f>COUNTIF(AT70:AU71,"GP")+COUNTIF(AW70:AX71,"GP")+COUNTIF(AZ70:BA71,"GP")+COUNTIF(BC70:BD71,"GP")+COUNTIF(BF70:BG71,"GP")+COUNTIF(BI70:BJ71,"GP")+COUNTIF(BL70:BM71,"GP")</f>
        <v>0</v>
      </c>
    </row>
    <row r="71" spans="1:74" ht="14.25" customHeight="1">
      <c r="A71" s="976"/>
      <c r="B71" s="983"/>
      <c r="C71" s="976"/>
      <c r="D71" s="987"/>
      <c r="E71" s="987"/>
      <c r="F71" s="987"/>
      <c r="G71" s="989"/>
      <c r="H71" s="981"/>
      <c r="I71" s="596"/>
      <c r="J71" s="597"/>
      <c r="K71" s="1001"/>
      <c r="L71" s="596"/>
      <c r="M71" s="597"/>
      <c r="N71" s="1001"/>
      <c r="O71" s="596"/>
      <c r="P71" s="597"/>
      <c r="Q71" s="964"/>
      <c r="R71" s="596"/>
      <c r="S71" s="597"/>
      <c r="T71" s="964"/>
      <c r="U71" s="596"/>
      <c r="V71" s="597"/>
      <c r="W71" s="964"/>
      <c r="X71" s="596"/>
      <c r="Y71" s="597"/>
      <c r="Z71" s="964"/>
      <c r="AA71" s="596"/>
      <c r="AB71" s="597"/>
      <c r="AC71" s="972"/>
      <c r="AD71" s="968"/>
      <c r="AE71" s="962"/>
      <c r="AF71" s="970"/>
      <c r="AG71" s="962"/>
      <c r="AH71" s="962"/>
      <c r="AI71" s="962"/>
      <c r="AJ71" s="962"/>
      <c r="AK71" s="962"/>
      <c r="AL71" s="976"/>
      <c r="AM71" s="983"/>
      <c r="AN71" s="976"/>
      <c r="AO71" s="987"/>
      <c r="AP71" s="987"/>
      <c r="AQ71" s="987"/>
      <c r="AR71" s="989"/>
      <c r="AS71" s="981"/>
      <c r="AT71" s="570"/>
      <c r="AU71" s="571"/>
      <c r="AV71" s="1001"/>
      <c r="AW71" s="570"/>
      <c r="AX71" s="571"/>
      <c r="AY71" s="1001"/>
      <c r="AZ71" s="570"/>
      <c r="BA71" s="571"/>
      <c r="BB71" s="964"/>
      <c r="BC71" s="570"/>
      <c r="BD71" s="571"/>
      <c r="BE71" s="964"/>
      <c r="BF71" s="570"/>
      <c r="BG71" s="571"/>
      <c r="BH71" s="964"/>
      <c r="BI71" s="570"/>
      <c r="BJ71" s="571"/>
      <c r="BK71" s="964"/>
      <c r="BL71" s="570"/>
      <c r="BM71" s="571"/>
      <c r="BN71" s="972"/>
      <c r="BO71" s="968"/>
      <c r="BP71" s="962"/>
      <c r="BQ71" s="970"/>
      <c r="BR71" s="962"/>
      <c r="BS71" s="962"/>
      <c r="BT71" s="962"/>
      <c r="BU71" s="974"/>
      <c r="BV71" s="962"/>
    </row>
    <row r="72" spans="1:74" ht="14.25" customHeight="1">
      <c r="A72" s="977">
        <v>6</v>
      </c>
      <c r="B72" s="984" t="s">
        <v>488</v>
      </c>
      <c r="C72" s="977"/>
      <c r="D72" s="991"/>
      <c r="E72" s="991"/>
      <c r="F72" s="991"/>
      <c r="G72" s="1002"/>
      <c r="H72" s="979">
        <v>4</v>
      </c>
      <c r="I72" s="598"/>
      <c r="J72" s="597"/>
      <c r="K72" s="986"/>
      <c r="L72" s="598"/>
      <c r="M72" s="597"/>
      <c r="N72" s="986"/>
      <c r="O72" s="598"/>
      <c r="P72" s="597"/>
      <c r="Q72" s="967"/>
      <c r="R72" s="598"/>
      <c r="S72" s="597"/>
      <c r="T72" s="967"/>
      <c r="U72" s="598"/>
      <c r="V72" s="597"/>
      <c r="W72" s="967"/>
      <c r="X72" s="598"/>
      <c r="Y72" s="597"/>
      <c r="Z72" s="967"/>
      <c r="AA72" s="598"/>
      <c r="AB72" s="597"/>
      <c r="AC72" s="965">
        <f>IF(ISBLANK(A72),"",IF(ISBLANK(G72),SUM(H72,K72,N72,Q72,T72,W72,Z72),0))</f>
        <v>4</v>
      </c>
      <c r="AD72" s="968">
        <f>IF(AC72="","",AC72+AD70)</f>
        <v>180</v>
      </c>
      <c r="AE72" s="961">
        <f>IF(G72="X",0,COUNT(H72,K72,N72,Q72,T72,W72,Z72))</f>
        <v>1</v>
      </c>
      <c r="AF72" s="969">
        <f>COUNTIF(I72:J73,"L")+COUNTIF(L72:M73,"L")+COUNTIF(O72:P73,"L")+COUNTIF(R72:S73,"L")+COUNTIF(U72:V73,"L")+COUNTIF(X72:Y73,"L")+COUNTIF(AA72:AB73,"L")</f>
        <v>0</v>
      </c>
      <c r="AG72" s="961">
        <f>COUNTIF(I72:J73,"B")+COUNTIF(L72:M73,"B")+COUNTIF(O72:P73,"B")+COUNTIF(R72:S73,"B")+COUNTIF(U72:V73,"B")+COUNTIF(X72:Y73,"B")+COUNTIF(AA72:AB73,"B")</f>
        <v>0</v>
      </c>
      <c r="AH72" s="961">
        <f>COUNTIF(I72:J73,"J")+COUNTIF(L72:M73,"J")+COUNTIF(O72:P73,"J")+COUNTIF(R72:S73,"J")+COUNTIF(U72:V73,"J")+COUNTIF(X72:Y73,"J")+COUNTIF(AA72:AB73,"J")</f>
        <v>0</v>
      </c>
      <c r="AI72" s="961">
        <f>COUNTIF(I72:J73,"N")+COUNTIF(L72:M73,"N")+COUNTIF(O72:P73,"N")+COUNTIF(R72:S73,"N")+COUNTIF(U72:V73,"N")+COUNTIF(X72:Y73,"N")+COUNTIF(AA72:AB73,"N")</f>
        <v>0</v>
      </c>
      <c r="AJ72" s="961">
        <f>COUNTIF(I72:J73,"O")+COUNTIF(L72:M73,"O")+COUNTIF(O72:P73,"O")+COUNTIF(R72:S73,"O")+COUNTIF(U72:V73,"O")+COUNTIF(X72:Y73,"O")+COUNTIF(AA72:AB73,"O")</f>
        <v>0</v>
      </c>
      <c r="AK72" s="961">
        <f>COUNTIF(I72:J73,"GP")+COUNTIF(L72:M73,"GP")+COUNTIF(O72:P73,"GP")+COUNTIF(R72:S73,"GP")+COUNTIF(U72:V73,"GP")+COUNTIF(X72:Y73,"GP")+COUNTIF(AA72:AB73,"GP")</f>
        <v>0</v>
      </c>
      <c r="AL72" s="977">
        <v>6</v>
      </c>
      <c r="AM72" s="984" t="s">
        <v>512</v>
      </c>
      <c r="AN72" s="977"/>
      <c r="AO72" s="991" t="s">
        <v>37</v>
      </c>
      <c r="AP72" s="991" t="s">
        <v>37</v>
      </c>
      <c r="AQ72" s="991"/>
      <c r="AR72" s="1002"/>
      <c r="AS72" s="979">
        <v>5</v>
      </c>
      <c r="AT72" s="572"/>
      <c r="AU72" s="571"/>
      <c r="AV72" s="986">
        <v>5</v>
      </c>
      <c r="AW72" s="572"/>
      <c r="AX72" s="571"/>
      <c r="AY72" s="986">
        <v>5</v>
      </c>
      <c r="AZ72" s="572"/>
      <c r="BA72" s="571"/>
      <c r="BB72" s="967"/>
      <c r="BC72" s="572"/>
      <c r="BD72" s="571"/>
      <c r="BE72" s="967"/>
      <c r="BF72" s="572"/>
      <c r="BG72" s="571"/>
      <c r="BH72" s="967"/>
      <c r="BI72" s="572"/>
      <c r="BJ72" s="571"/>
      <c r="BK72" s="967"/>
      <c r="BL72" s="572"/>
      <c r="BM72" s="571"/>
      <c r="BN72" s="965">
        <f>IF(ISBLANK(AL72),"",IF(ISBLANK(AR72),SUM(AS72,AV72,AY72,BB72,BE72,BH72,BK72),0))</f>
        <v>15</v>
      </c>
      <c r="BO72" s="968">
        <f>IF(BN72="","",BN72+BO70)</f>
        <v>68</v>
      </c>
      <c r="BP72" s="961">
        <f>IF(AR72="X",0,COUNT(AS72,AV72,AY72,BB72,BE72,BH72,BK72))</f>
        <v>3</v>
      </c>
      <c r="BQ72" s="969">
        <f>COUNTIF(AT72:AU73,"L")+COUNTIF(AW72:AX73,"L")+COUNTIF(AZ72:BA73,"L")+COUNTIF(BC72:BD73,"L")+COUNTIF(BF72:BG73,"L")+COUNTIF(BI72:BJ73,"L")+COUNTIF(BL72:BM73,"L")</f>
        <v>0</v>
      </c>
      <c r="BR72" s="961">
        <f>COUNTIF(AT72:AU73,"B")+COUNTIF(AW72:AX73,"B")+COUNTIF(AZ72:BA73,"B")+COUNTIF(BC72:BD73,"B")+COUNTIF(BF72:BG73,"B")+COUNTIF(BI72:BJ73,"B")+COUNTIF(BL72:BM73,"B")</f>
        <v>0</v>
      </c>
      <c r="BS72" s="961">
        <f>COUNTIF(AT72:AU73,"J")+COUNTIF(AW72:AX73,"J")+COUNTIF(AZ72:BA73,"J")+COUNTIF(BC72:BD73,"J")+COUNTIF(BF72:BG73,"J")+COUNTIF(BI72:BJ73,"J")+COUNTIF(BL72:BM73,"J")</f>
        <v>0</v>
      </c>
      <c r="BT72" s="961">
        <f>COUNTIF(AT72:AU73,"N")+COUNTIF(AW72:AX73,"N")+COUNTIF(AZ72:BA73,"N")+COUNTIF(BC72:BD73,"N")+COUNTIF(BF72:BG73,"N")+COUNTIF(BI72:BJ73,"N")+COUNTIF(BL72:BM73,"N")</f>
        <v>0</v>
      </c>
      <c r="BU72" s="973">
        <f>COUNTIF(AT72:AU73,"O")+COUNTIF(AW72:AX73,"O")+COUNTIF(AZ72:BA73,"O")+COUNTIF(BC72:BD73,"O")+COUNTIF(BF72:BG73,"O")+COUNTIF(BI72:BJ73,"O")+COUNTIF(BL72:BM73,"O")</f>
        <v>0</v>
      </c>
      <c r="BV72" s="961">
        <f>COUNTIF(AT72:AU73,"GP")+COUNTIF(AW72:AX73,"GP")+COUNTIF(AZ72:BA73,"GP")+COUNTIF(BC72:BD73,"GP")+COUNTIF(BF72:BG73,"GP")+COUNTIF(BI72:BJ73,"GP")+COUNTIF(BL72:BM73,"GP")</f>
        <v>0</v>
      </c>
    </row>
    <row r="73" spans="1:74" ht="14.25" customHeight="1">
      <c r="A73" s="978"/>
      <c r="B73" s="985"/>
      <c r="C73" s="978"/>
      <c r="D73" s="992"/>
      <c r="E73" s="992"/>
      <c r="F73" s="992"/>
      <c r="G73" s="1003"/>
      <c r="H73" s="976"/>
      <c r="I73" s="598"/>
      <c r="J73" s="597"/>
      <c r="K73" s="987"/>
      <c r="L73" s="598"/>
      <c r="M73" s="597"/>
      <c r="N73" s="987"/>
      <c r="O73" s="598"/>
      <c r="P73" s="597"/>
      <c r="Q73" s="967"/>
      <c r="R73" s="598"/>
      <c r="S73" s="597"/>
      <c r="T73" s="967"/>
      <c r="U73" s="598"/>
      <c r="V73" s="597"/>
      <c r="W73" s="967"/>
      <c r="X73" s="598"/>
      <c r="Y73" s="597"/>
      <c r="Z73" s="967"/>
      <c r="AA73" s="598"/>
      <c r="AB73" s="597"/>
      <c r="AC73" s="966"/>
      <c r="AD73" s="968"/>
      <c r="AE73" s="962"/>
      <c r="AF73" s="970"/>
      <c r="AG73" s="962"/>
      <c r="AH73" s="962"/>
      <c r="AI73" s="962"/>
      <c r="AJ73" s="962"/>
      <c r="AK73" s="962"/>
      <c r="AL73" s="978"/>
      <c r="AM73" s="985"/>
      <c r="AN73" s="978"/>
      <c r="AO73" s="992"/>
      <c r="AP73" s="992"/>
      <c r="AQ73" s="992"/>
      <c r="AR73" s="1003"/>
      <c r="AS73" s="976"/>
      <c r="AT73" s="572"/>
      <c r="AU73" s="571"/>
      <c r="AV73" s="987"/>
      <c r="AW73" s="572"/>
      <c r="AX73" s="571"/>
      <c r="AY73" s="987"/>
      <c r="AZ73" s="572"/>
      <c r="BA73" s="571"/>
      <c r="BB73" s="967"/>
      <c r="BC73" s="572"/>
      <c r="BD73" s="571"/>
      <c r="BE73" s="967"/>
      <c r="BF73" s="572"/>
      <c r="BG73" s="571"/>
      <c r="BH73" s="967"/>
      <c r="BI73" s="572"/>
      <c r="BJ73" s="571"/>
      <c r="BK73" s="967"/>
      <c r="BL73" s="572"/>
      <c r="BM73" s="571"/>
      <c r="BN73" s="966"/>
      <c r="BO73" s="968"/>
      <c r="BP73" s="962"/>
      <c r="BQ73" s="970"/>
      <c r="BR73" s="962"/>
      <c r="BS73" s="962"/>
      <c r="BT73" s="962"/>
      <c r="BU73" s="974"/>
      <c r="BV73" s="962"/>
    </row>
    <row r="74" spans="1:74" ht="14.25" customHeight="1">
      <c r="A74" s="979">
        <v>7</v>
      </c>
      <c r="B74" s="990" t="s">
        <v>492</v>
      </c>
      <c r="C74" s="979"/>
      <c r="D74" s="986" t="s">
        <v>37</v>
      </c>
      <c r="E74" s="986" t="s">
        <v>37</v>
      </c>
      <c r="F74" s="986"/>
      <c r="G74" s="988"/>
      <c r="H74" s="980">
        <v>2</v>
      </c>
      <c r="I74" s="596"/>
      <c r="J74" s="597"/>
      <c r="K74" s="1000"/>
      <c r="L74" s="596"/>
      <c r="M74" s="597"/>
      <c r="N74" s="1000"/>
      <c r="O74" s="596"/>
      <c r="P74" s="597"/>
      <c r="Q74" s="963"/>
      <c r="R74" s="596"/>
      <c r="S74" s="597"/>
      <c r="T74" s="963"/>
      <c r="U74" s="596"/>
      <c r="V74" s="597"/>
      <c r="W74" s="963"/>
      <c r="X74" s="596"/>
      <c r="Y74" s="597"/>
      <c r="Z74" s="963"/>
      <c r="AA74" s="596"/>
      <c r="AB74" s="597"/>
      <c r="AC74" s="971">
        <f>IF(ISBLANK(A74),"",IF(ISBLANK(G74),SUM(H74,K74,N74,Q74,T74,W74,Z74),0))</f>
        <v>2</v>
      </c>
      <c r="AD74" s="968">
        <f>IF(AC74="","",AC74+AD72)</f>
        <v>182</v>
      </c>
      <c r="AE74" s="961">
        <f>IF(G74="X",0,COUNT(H74,K74,N74,Q74,T74,W74,Z74))</f>
        <v>1</v>
      </c>
      <c r="AF74" s="969">
        <f>COUNTIF(I74:J75,"L")+COUNTIF(L74:M75,"L")+COUNTIF(O74:P75,"L")+COUNTIF(R74:S75,"L")+COUNTIF(U74:V75,"L")+COUNTIF(X74:Y75,"L")+COUNTIF(AA74:AB75,"L")</f>
        <v>0</v>
      </c>
      <c r="AG74" s="961">
        <f>COUNTIF(I74:J75,"B")+COUNTIF(L74:M75,"B")+COUNTIF(O74:P75,"B")+COUNTIF(R74:S75,"B")+COUNTIF(U74:V75,"B")+COUNTIF(X74:Y75,"B")+COUNTIF(AA74:AB75,"B")</f>
        <v>0</v>
      </c>
      <c r="AH74" s="961">
        <f>COUNTIF(I74:J75,"J")+COUNTIF(L74:M75,"J")+COUNTIF(O74:P75,"J")+COUNTIF(R74:S75,"J")+COUNTIF(U74:V75,"J")+COUNTIF(X74:Y75,"J")+COUNTIF(AA74:AB75,"J")</f>
        <v>0</v>
      </c>
      <c r="AI74" s="961">
        <f>COUNTIF(I74:J75,"N")+COUNTIF(L74:M75,"N")+COUNTIF(O74:P75,"N")+COUNTIF(R74:S75,"N")+COUNTIF(U74:V75,"N")+COUNTIF(X74:Y75,"N")+COUNTIF(AA74:AB75,"N")</f>
        <v>0</v>
      </c>
      <c r="AJ74" s="961">
        <f>COUNTIF(I74:J75,"O")+COUNTIF(L74:M75,"O")+COUNTIF(O74:P75,"O")+COUNTIF(R74:S75,"O")+COUNTIF(U74:V75,"O")+COUNTIF(X74:Y75,"O")+COUNTIF(AA74:AB75,"O")</f>
        <v>0</v>
      </c>
      <c r="AK74" s="961">
        <f>COUNTIF(I74:J75,"GP")+COUNTIF(L74:M75,"GP")+COUNTIF(O74:P75,"GP")+COUNTIF(R74:S75,"GP")+COUNTIF(U74:V75,"GP")+COUNTIF(X74:Y75,"GP")+COUNTIF(AA74:AB75,"GP")</f>
        <v>0</v>
      </c>
      <c r="AL74" s="979">
        <v>7</v>
      </c>
      <c r="AM74" s="990" t="s">
        <v>526</v>
      </c>
      <c r="AN74" s="979"/>
      <c r="AO74" s="986"/>
      <c r="AP74" s="986"/>
      <c r="AQ74" s="986"/>
      <c r="AR74" s="988"/>
      <c r="AS74" s="980">
        <v>0</v>
      </c>
      <c r="AT74" s="570"/>
      <c r="AU74" s="571"/>
      <c r="AV74" s="1000"/>
      <c r="AW74" s="570"/>
      <c r="AX74" s="571"/>
      <c r="AY74" s="1000"/>
      <c r="AZ74" s="570"/>
      <c r="BA74" s="571"/>
      <c r="BB74" s="963"/>
      <c r="BC74" s="570"/>
      <c r="BD74" s="571"/>
      <c r="BE74" s="963"/>
      <c r="BF74" s="570"/>
      <c r="BG74" s="571"/>
      <c r="BH74" s="963"/>
      <c r="BI74" s="570"/>
      <c r="BJ74" s="571"/>
      <c r="BK74" s="963"/>
      <c r="BL74" s="570"/>
      <c r="BM74" s="571"/>
      <c r="BN74" s="971">
        <f>IF(ISBLANK(AL74),"",IF(ISBLANK(AR74),SUM(AS74,AV74,AY74,BB74,BE74,BH74,BK74),0))</f>
        <v>0</v>
      </c>
      <c r="BO74" s="968">
        <f>IF(BN74="","",BN74+BO72)</f>
        <v>68</v>
      </c>
      <c r="BP74" s="961">
        <f>IF(AR74="X",0,COUNT(AS74,AV74,AY74,BB74,BE74,BH74,BK74))</f>
        <v>1</v>
      </c>
      <c r="BQ74" s="969">
        <f>COUNTIF(AT74:AU75,"L")+COUNTIF(AW74:AX75,"L")+COUNTIF(AZ74:BA75,"L")+COUNTIF(BC74:BD75,"L")+COUNTIF(BF74:BG75,"L")+COUNTIF(BI74:BJ75,"L")+COUNTIF(BL74:BM75,"L")</f>
        <v>0</v>
      </c>
      <c r="BR74" s="961">
        <f>COUNTIF(AT74:AU75,"B")+COUNTIF(AW74:AX75,"B")+COUNTIF(AZ74:BA75,"B")+COUNTIF(BC74:BD75,"B")+COUNTIF(BF74:BG75,"B")+COUNTIF(BI74:BJ75,"B")+COUNTIF(BL74:BM75,"B")</f>
        <v>0</v>
      </c>
      <c r="BS74" s="961">
        <f>COUNTIF(AT74:AU75,"J")+COUNTIF(AW74:AX75,"J")+COUNTIF(AZ74:BA75,"J")+COUNTIF(BC74:BD75,"J")+COUNTIF(BF74:BG75,"J")+COUNTIF(BI74:BJ75,"J")+COUNTIF(BL74:BM75,"J")</f>
        <v>0</v>
      </c>
      <c r="BT74" s="961">
        <f>COUNTIF(AT74:AU75,"N")+COUNTIF(AW74:AX75,"N")+COUNTIF(AZ74:BA75,"N")+COUNTIF(BC74:BD75,"N")+COUNTIF(BF74:BG75,"N")+COUNTIF(BI74:BJ75,"N")+COUNTIF(BL74:BM75,"N")</f>
        <v>0</v>
      </c>
      <c r="BU74" s="973">
        <f>COUNTIF(AT74:AU75,"O")+COUNTIF(AW74:AX75,"O")+COUNTIF(AZ74:BA75,"O")+COUNTIF(BC74:BD75,"O")+COUNTIF(BF74:BG75,"O")+COUNTIF(BI74:BJ75,"O")+COUNTIF(BL74:BM75,"O")</f>
        <v>0</v>
      </c>
      <c r="BV74" s="961">
        <f>COUNTIF(AT74:AU75,"GP")+COUNTIF(AW74:AX75,"GP")+COUNTIF(AZ74:BA75,"GP")+COUNTIF(BC74:BD75,"GP")+COUNTIF(BF74:BG75,"GP")+COUNTIF(BI74:BJ75,"GP")+COUNTIF(BL74:BM75,"GP")</f>
        <v>0</v>
      </c>
    </row>
    <row r="75" spans="1:74" ht="14.25" customHeight="1">
      <c r="A75" s="976"/>
      <c r="B75" s="983"/>
      <c r="C75" s="976"/>
      <c r="D75" s="987"/>
      <c r="E75" s="987"/>
      <c r="F75" s="987"/>
      <c r="G75" s="989"/>
      <c r="H75" s="981"/>
      <c r="I75" s="596"/>
      <c r="J75" s="597"/>
      <c r="K75" s="1001"/>
      <c r="L75" s="596"/>
      <c r="M75" s="597"/>
      <c r="N75" s="1001"/>
      <c r="O75" s="596"/>
      <c r="P75" s="597"/>
      <c r="Q75" s="964"/>
      <c r="R75" s="596"/>
      <c r="S75" s="597"/>
      <c r="T75" s="964"/>
      <c r="U75" s="596"/>
      <c r="V75" s="597"/>
      <c r="W75" s="964"/>
      <c r="X75" s="596"/>
      <c r="Y75" s="597"/>
      <c r="Z75" s="964"/>
      <c r="AA75" s="596"/>
      <c r="AB75" s="597"/>
      <c r="AC75" s="972"/>
      <c r="AD75" s="968"/>
      <c r="AE75" s="962"/>
      <c r="AF75" s="970"/>
      <c r="AG75" s="962"/>
      <c r="AH75" s="962"/>
      <c r="AI75" s="962"/>
      <c r="AJ75" s="962"/>
      <c r="AK75" s="962"/>
      <c r="AL75" s="976"/>
      <c r="AM75" s="983"/>
      <c r="AN75" s="976"/>
      <c r="AO75" s="987"/>
      <c r="AP75" s="987"/>
      <c r="AQ75" s="987"/>
      <c r="AR75" s="989"/>
      <c r="AS75" s="981"/>
      <c r="AT75" s="570"/>
      <c r="AU75" s="571"/>
      <c r="AV75" s="1001"/>
      <c r="AW75" s="570"/>
      <c r="AX75" s="571"/>
      <c r="AY75" s="1001"/>
      <c r="AZ75" s="570"/>
      <c r="BA75" s="571"/>
      <c r="BB75" s="964"/>
      <c r="BC75" s="570"/>
      <c r="BD75" s="571"/>
      <c r="BE75" s="964"/>
      <c r="BF75" s="570"/>
      <c r="BG75" s="571"/>
      <c r="BH75" s="964"/>
      <c r="BI75" s="570"/>
      <c r="BJ75" s="571"/>
      <c r="BK75" s="964"/>
      <c r="BL75" s="570"/>
      <c r="BM75" s="571"/>
      <c r="BN75" s="972"/>
      <c r="BO75" s="968"/>
      <c r="BP75" s="962"/>
      <c r="BQ75" s="970"/>
      <c r="BR75" s="962"/>
      <c r="BS75" s="962"/>
      <c r="BT75" s="962"/>
      <c r="BU75" s="974"/>
      <c r="BV75" s="962"/>
    </row>
    <row r="76" spans="1:74" ht="14.25" customHeight="1">
      <c r="A76" s="977">
        <v>8</v>
      </c>
      <c r="B76" s="984" t="s">
        <v>494</v>
      </c>
      <c r="C76" s="977"/>
      <c r="D76" s="991" t="s">
        <v>37</v>
      </c>
      <c r="E76" s="991" t="s">
        <v>37</v>
      </c>
      <c r="F76" s="991"/>
      <c r="G76" s="1002"/>
      <c r="H76" s="979">
        <v>4</v>
      </c>
      <c r="I76" s="598"/>
      <c r="J76" s="597"/>
      <c r="K76" s="986"/>
      <c r="L76" s="598"/>
      <c r="M76" s="597"/>
      <c r="N76" s="986"/>
      <c r="O76" s="598"/>
      <c r="P76" s="597"/>
      <c r="Q76" s="967"/>
      <c r="R76" s="598"/>
      <c r="S76" s="597"/>
      <c r="T76" s="967"/>
      <c r="U76" s="598"/>
      <c r="V76" s="597"/>
      <c r="W76" s="967"/>
      <c r="X76" s="598"/>
      <c r="Y76" s="597"/>
      <c r="Z76" s="967"/>
      <c r="AA76" s="598"/>
      <c r="AB76" s="597"/>
      <c r="AC76" s="965">
        <f>IF(ISBLANK(A76),"",IF(ISBLANK(G76),SUM(H76,K76,N76,Q76,T76,W76,Z76),0))</f>
        <v>4</v>
      </c>
      <c r="AD76" s="968">
        <f>IF(AC76="","",AC76+AD74)</f>
        <v>186</v>
      </c>
      <c r="AE76" s="961">
        <f>IF(G76="X",0,COUNT(H76,K76,N76,Q76,T76,W76,Z76))</f>
        <v>1</v>
      </c>
      <c r="AF76" s="969">
        <f>COUNTIF(I76:J77,"L")+COUNTIF(L76:M77,"L")+COUNTIF(O76:P77,"L")+COUNTIF(R76:S77,"L")+COUNTIF(U76:V77,"L")+COUNTIF(X76:Y77,"L")+COUNTIF(AA76:AB77,"L")</f>
        <v>0</v>
      </c>
      <c r="AG76" s="961">
        <f>COUNTIF(I76:J77,"B")+COUNTIF(L76:M77,"B")+COUNTIF(O76:P77,"B")+COUNTIF(R76:S77,"B")+COUNTIF(U76:V77,"B")+COUNTIF(X76:Y77,"B")+COUNTIF(AA76:AB77,"B")</f>
        <v>0</v>
      </c>
      <c r="AH76" s="961">
        <f>COUNTIF(I76:J77,"J")+COUNTIF(L76:M77,"J")+COUNTIF(O76:P77,"J")+COUNTIF(R76:S77,"J")+COUNTIF(U76:V77,"J")+COUNTIF(X76:Y77,"J")+COUNTIF(AA76:AB77,"J")</f>
        <v>0</v>
      </c>
      <c r="AI76" s="961">
        <f>COUNTIF(I76:J77,"N")+COUNTIF(L76:M77,"N")+COUNTIF(O76:P77,"N")+COUNTIF(R76:S77,"N")+COUNTIF(U76:V77,"N")+COUNTIF(X76:Y77,"N")+COUNTIF(AA76:AB77,"N")</f>
        <v>0</v>
      </c>
      <c r="AJ76" s="961">
        <f>COUNTIF(I76:J77,"O")+COUNTIF(L76:M77,"O")+COUNTIF(O76:P77,"O")+COUNTIF(R76:S77,"O")+COUNTIF(U76:V77,"O")+COUNTIF(X76:Y77,"O")+COUNTIF(AA76:AB77,"O")</f>
        <v>0</v>
      </c>
      <c r="AK76" s="961">
        <f>COUNTIF(I76:J77,"GP")+COUNTIF(L76:M77,"GP")+COUNTIF(O76:P77,"GP")+COUNTIF(R76:S77,"GP")+COUNTIF(U76:V77,"GP")+COUNTIF(X76:Y77,"GP")+COUNTIF(AA76:AB77,"GP")</f>
        <v>0</v>
      </c>
      <c r="AL76" s="977">
        <v>8</v>
      </c>
      <c r="AM76" s="984" t="s">
        <v>520</v>
      </c>
      <c r="AN76" s="977"/>
      <c r="AO76" s="991"/>
      <c r="AP76" s="991"/>
      <c r="AQ76" s="991"/>
      <c r="AR76" s="1002"/>
      <c r="AS76" s="979">
        <v>0</v>
      </c>
      <c r="AT76" s="572"/>
      <c r="AU76" s="571"/>
      <c r="AV76" s="986"/>
      <c r="AW76" s="572"/>
      <c r="AX76" s="571"/>
      <c r="AY76" s="986"/>
      <c r="AZ76" s="572"/>
      <c r="BA76" s="571"/>
      <c r="BB76" s="967"/>
      <c r="BC76" s="572"/>
      <c r="BD76" s="571"/>
      <c r="BE76" s="967"/>
      <c r="BF76" s="572"/>
      <c r="BG76" s="571"/>
      <c r="BH76" s="967"/>
      <c r="BI76" s="572"/>
      <c r="BJ76" s="571"/>
      <c r="BK76" s="967"/>
      <c r="BL76" s="572"/>
      <c r="BM76" s="571"/>
      <c r="BN76" s="965">
        <f>IF(ISBLANK(AL76),"",IF(ISBLANK(AR76),SUM(AS76,AV76,AY76,BB76,BE76,BH76,BK76),0))</f>
        <v>0</v>
      </c>
      <c r="BO76" s="968">
        <f>IF(BN76="","",BN76+BO74)</f>
        <v>68</v>
      </c>
      <c r="BP76" s="961">
        <f>IF(AR76="X",0,COUNT(AS76,AV76,AY76,BB76,BE76,BH76,BK76))</f>
        <v>1</v>
      </c>
      <c r="BQ76" s="969">
        <f>COUNTIF(AT76:AU77,"L")+COUNTIF(AW76:AX77,"L")+COUNTIF(AZ76:BA77,"L")+COUNTIF(BC76:BD77,"L")+COUNTIF(BF76:BG77,"L")+COUNTIF(BI76:BJ77,"L")+COUNTIF(BL76:BM77,"L")</f>
        <v>0</v>
      </c>
      <c r="BR76" s="961">
        <f>COUNTIF(AT76:AU77,"B")+COUNTIF(AW76:AX77,"B")+COUNTIF(AZ76:BA77,"B")+COUNTIF(BC76:BD77,"B")+COUNTIF(BF76:BG77,"B")+COUNTIF(BI76:BJ77,"B")+COUNTIF(BL76:BM77,"B")</f>
        <v>0</v>
      </c>
      <c r="BS76" s="961">
        <f>COUNTIF(AT76:AU77,"J")+COUNTIF(AW76:AX77,"J")+COUNTIF(AZ76:BA77,"J")+COUNTIF(BC76:BD77,"J")+COUNTIF(BF76:BG77,"J")+COUNTIF(BI76:BJ77,"J")+COUNTIF(BL76:BM77,"J")</f>
        <v>0</v>
      </c>
      <c r="BT76" s="961">
        <f>COUNTIF(AT76:AU77,"N")+COUNTIF(AW76:AX77,"N")+COUNTIF(AZ76:BA77,"N")+COUNTIF(BC76:BD77,"N")+COUNTIF(BF76:BG77,"N")+COUNTIF(BI76:BJ77,"N")+COUNTIF(BL76:BM77,"N")</f>
        <v>0</v>
      </c>
      <c r="BU76" s="973">
        <f>COUNTIF(AT76:AU77,"O")+COUNTIF(AW76:AX77,"O")+COUNTIF(AZ76:BA77,"O")+COUNTIF(BC76:BD77,"O")+COUNTIF(BF76:BG77,"O")+COUNTIF(BI76:BJ77,"O")+COUNTIF(BL76:BM77,"O")</f>
        <v>0</v>
      </c>
      <c r="BV76" s="961">
        <f>COUNTIF(AT76:AU77,"GP")+COUNTIF(AW76:AX77,"GP")+COUNTIF(AZ76:BA77,"GP")+COUNTIF(BC76:BD77,"GP")+COUNTIF(BF76:BG77,"GP")+COUNTIF(BI76:BJ77,"GP")+COUNTIF(BL76:BM77,"GP")</f>
        <v>0</v>
      </c>
    </row>
    <row r="77" spans="1:74" ht="14.25" customHeight="1">
      <c r="A77" s="978"/>
      <c r="B77" s="985"/>
      <c r="C77" s="978"/>
      <c r="D77" s="992"/>
      <c r="E77" s="992"/>
      <c r="F77" s="992"/>
      <c r="G77" s="1003"/>
      <c r="H77" s="976"/>
      <c r="I77" s="598"/>
      <c r="J77" s="597"/>
      <c r="K77" s="987"/>
      <c r="L77" s="598"/>
      <c r="M77" s="597"/>
      <c r="N77" s="987"/>
      <c r="O77" s="598"/>
      <c r="P77" s="597"/>
      <c r="Q77" s="967"/>
      <c r="R77" s="598"/>
      <c r="S77" s="597"/>
      <c r="T77" s="967"/>
      <c r="U77" s="598"/>
      <c r="V77" s="597"/>
      <c r="W77" s="967"/>
      <c r="X77" s="598"/>
      <c r="Y77" s="597"/>
      <c r="Z77" s="967"/>
      <c r="AA77" s="598"/>
      <c r="AB77" s="597"/>
      <c r="AC77" s="966"/>
      <c r="AD77" s="968"/>
      <c r="AE77" s="962"/>
      <c r="AF77" s="970"/>
      <c r="AG77" s="962"/>
      <c r="AH77" s="962"/>
      <c r="AI77" s="962"/>
      <c r="AJ77" s="962"/>
      <c r="AK77" s="962"/>
      <c r="AL77" s="978"/>
      <c r="AM77" s="985"/>
      <c r="AN77" s="978"/>
      <c r="AO77" s="992"/>
      <c r="AP77" s="992"/>
      <c r="AQ77" s="992"/>
      <c r="AR77" s="1003"/>
      <c r="AS77" s="976"/>
      <c r="AT77" s="572"/>
      <c r="AU77" s="571"/>
      <c r="AV77" s="987"/>
      <c r="AW77" s="572"/>
      <c r="AX77" s="571"/>
      <c r="AY77" s="987"/>
      <c r="AZ77" s="572"/>
      <c r="BA77" s="571"/>
      <c r="BB77" s="967"/>
      <c r="BC77" s="572"/>
      <c r="BD77" s="571"/>
      <c r="BE77" s="967"/>
      <c r="BF77" s="572"/>
      <c r="BG77" s="571"/>
      <c r="BH77" s="967"/>
      <c r="BI77" s="572"/>
      <c r="BJ77" s="571"/>
      <c r="BK77" s="967"/>
      <c r="BL77" s="572"/>
      <c r="BM77" s="571"/>
      <c r="BN77" s="966"/>
      <c r="BO77" s="968"/>
      <c r="BP77" s="962"/>
      <c r="BQ77" s="970"/>
      <c r="BR77" s="962"/>
      <c r="BS77" s="962"/>
      <c r="BT77" s="962"/>
      <c r="BU77" s="974"/>
      <c r="BV77" s="962"/>
    </row>
    <row r="78" spans="1:74" ht="14.25" customHeight="1">
      <c r="A78" s="979">
        <v>9</v>
      </c>
      <c r="B78" s="990" t="s">
        <v>488</v>
      </c>
      <c r="C78" s="979"/>
      <c r="D78" s="986"/>
      <c r="E78" s="986"/>
      <c r="F78" s="986"/>
      <c r="G78" s="988"/>
      <c r="H78" s="980">
        <v>0</v>
      </c>
      <c r="I78" s="596"/>
      <c r="J78" s="597"/>
      <c r="K78" s="1000"/>
      <c r="L78" s="596"/>
      <c r="M78" s="597"/>
      <c r="N78" s="1000"/>
      <c r="O78" s="596"/>
      <c r="P78" s="597"/>
      <c r="Q78" s="963"/>
      <c r="R78" s="596"/>
      <c r="S78" s="597"/>
      <c r="T78" s="963"/>
      <c r="U78" s="596"/>
      <c r="V78" s="597"/>
      <c r="W78" s="963"/>
      <c r="X78" s="596"/>
      <c r="Y78" s="597"/>
      <c r="Z78" s="963"/>
      <c r="AA78" s="596"/>
      <c r="AB78" s="597"/>
      <c r="AC78" s="971">
        <f>IF(ISBLANK(A78),"",IF(ISBLANK(G78),SUM(H78,K78,N78,Q78,T78,W78,Z78),0))</f>
        <v>0</v>
      </c>
      <c r="AD78" s="968">
        <f>IF(AC78="","",AC78+AD76)</f>
        <v>186</v>
      </c>
      <c r="AE78" s="961">
        <f>IF(G78="X",0,COUNT(H78,K78,N78,Q78,T78,W78,Z78))</f>
        <v>1</v>
      </c>
      <c r="AF78" s="969">
        <f>COUNTIF(I78:J79,"L")+COUNTIF(L78:M79,"L")+COUNTIF(O78:P79,"L")+COUNTIF(R78:S79,"L")+COUNTIF(U78:V79,"L")+COUNTIF(X78:Y79,"L")+COUNTIF(AA78:AB79,"L")</f>
        <v>0</v>
      </c>
      <c r="AG78" s="961">
        <f>COUNTIF(I78:J79,"B")+COUNTIF(L78:M79,"B")+COUNTIF(O78:P79,"B")+COUNTIF(R78:S79,"B")+COUNTIF(U78:V79,"B")+COUNTIF(X78:Y79,"B")+COUNTIF(AA78:AB79,"B")</f>
        <v>0</v>
      </c>
      <c r="AH78" s="961">
        <f>COUNTIF(I78:J79,"J")+COUNTIF(L78:M79,"J")+COUNTIF(O78:P79,"J")+COUNTIF(R78:S79,"J")+COUNTIF(U78:V79,"J")+COUNTIF(X78:Y79,"J")+COUNTIF(AA78:AB79,"J")</f>
        <v>0</v>
      </c>
      <c r="AI78" s="961">
        <f>COUNTIF(I78:J79,"N")+COUNTIF(L78:M79,"N")+COUNTIF(O78:P79,"N")+COUNTIF(R78:S79,"N")+COUNTIF(U78:V79,"N")+COUNTIF(X78:Y79,"N")+COUNTIF(AA78:AB79,"N")</f>
        <v>0</v>
      </c>
      <c r="AJ78" s="961">
        <f>COUNTIF(I78:J79,"O")+COUNTIF(L78:M79,"O")+COUNTIF(O78:P79,"O")+COUNTIF(R78:S79,"O")+COUNTIF(U78:V79,"O")+COUNTIF(X78:Y79,"O")+COUNTIF(AA78:AB79,"O")</f>
        <v>0</v>
      </c>
      <c r="AK78" s="961">
        <f>COUNTIF(I78:J79,"GP")+COUNTIF(L78:M79,"GP")+COUNTIF(O78:P79,"GP")+COUNTIF(R78:S79,"GP")+COUNTIF(U78:V79,"GP")+COUNTIF(X78:Y79,"GP")+COUNTIF(AA78:AB79,"GP")</f>
        <v>0</v>
      </c>
      <c r="AL78" s="979">
        <v>9</v>
      </c>
      <c r="AM78" s="990" t="s">
        <v>512</v>
      </c>
      <c r="AN78" s="979"/>
      <c r="AO78" s="986" t="s">
        <v>37</v>
      </c>
      <c r="AP78" s="986" t="s">
        <v>37</v>
      </c>
      <c r="AQ78" s="986"/>
      <c r="AR78" s="988"/>
      <c r="AS78" s="980">
        <v>4</v>
      </c>
      <c r="AT78" s="570"/>
      <c r="AU78" s="571"/>
      <c r="AV78" s="1000"/>
      <c r="AW78" s="570"/>
      <c r="AX78" s="571"/>
      <c r="AY78" s="1000"/>
      <c r="AZ78" s="570"/>
      <c r="BA78" s="571"/>
      <c r="BB78" s="963"/>
      <c r="BC78" s="570"/>
      <c r="BD78" s="571"/>
      <c r="BE78" s="963"/>
      <c r="BF78" s="570"/>
      <c r="BG78" s="571"/>
      <c r="BH78" s="963"/>
      <c r="BI78" s="570"/>
      <c r="BJ78" s="571"/>
      <c r="BK78" s="963"/>
      <c r="BL78" s="570"/>
      <c r="BM78" s="571"/>
      <c r="BN78" s="971">
        <f>IF(ISBLANK(AL78),"",IF(ISBLANK(AR78),SUM(AS78,AV78,AY78,BB78,BE78,BH78,BK78),0))</f>
        <v>4</v>
      </c>
      <c r="BO78" s="968">
        <f>IF(BN78="","",BN78+BO76)</f>
        <v>72</v>
      </c>
      <c r="BP78" s="961">
        <f>IF(AR78="X",0,COUNT(AS78,AV78,AY78,BB78,BE78,BH78,BK78))</f>
        <v>1</v>
      </c>
      <c r="BQ78" s="969">
        <f>COUNTIF(AT78:AU79,"L")+COUNTIF(AW78:AX79,"L")+COUNTIF(AZ78:BA79,"L")+COUNTIF(BC78:BD79,"L")+COUNTIF(BF78:BG79,"L")+COUNTIF(BI78:BJ79,"L")+COUNTIF(BL78:BM79,"L")</f>
        <v>0</v>
      </c>
      <c r="BR78" s="961">
        <f>COUNTIF(AT78:AU79,"B")+COUNTIF(AW78:AX79,"B")+COUNTIF(AZ78:BA79,"B")+COUNTIF(BC78:BD79,"B")+COUNTIF(BF78:BG79,"B")+COUNTIF(BI78:BJ79,"B")+COUNTIF(BL78:BM79,"B")</f>
        <v>0</v>
      </c>
      <c r="BS78" s="961">
        <f>COUNTIF(AT78:AU79,"J")+COUNTIF(AW78:AX79,"J")+COUNTIF(AZ78:BA79,"J")+COUNTIF(BC78:BD79,"J")+COUNTIF(BF78:BG79,"J")+COUNTIF(BI78:BJ79,"J")+COUNTIF(BL78:BM79,"J")</f>
        <v>0</v>
      </c>
      <c r="BT78" s="961">
        <f>COUNTIF(AT78:AU79,"N")+COUNTIF(AW78:AX79,"N")+COUNTIF(AZ78:BA79,"N")+COUNTIF(BC78:BD79,"N")+COUNTIF(BF78:BG79,"N")+COUNTIF(BI78:BJ79,"N")+COUNTIF(BL78:BM79,"N")</f>
        <v>0</v>
      </c>
      <c r="BU78" s="973">
        <f>COUNTIF(AT78:AU79,"O")+COUNTIF(AW78:AX79,"O")+COUNTIF(AZ78:BA79,"O")+COUNTIF(BC78:BD79,"O")+COUNTIF(BF78:BG79,"O")+COUNTIF(BI78:BJ79,"O")+COUNTIF(BL78:BM79,"O")</f>
        <v>0</v>
      </c>
      <c r="BV78" s="961">
        <f>COUNTIF(AT78:AU79,"GP")+COUNTIF(AW78:AX79,"GP")+COUNTIF(AZ78:BA79,"GP")+COUNTIF(BC78:BD79,"GP")+COUNTIF(BF78:BG79,"GP")+COUNTIF(BI78:BJ79,"GP")+COUNTIF(BL78:BM79,"GP")</f>
        <v>0</v>
      </c>
    </row>
    <row r="79" spans="1:74" ht="14.25" customHeight="1">
      <c r="A79" s="976"/>
      <c r="B79" s="983"/>
      <c r="C79" s="976"/>
      <c r="D79" s="987"/>
      <c r="E79" s="987"/>
      <c r="F79" s="987"/>
      <c r="G79" s="989"/>
      <c r="H79" s="981"/>
      <c r="I79" s="596"/>
      <c r="J79" s="597"/>
      <c r="K79" s="1001"/>
      <c r="L79" s="596"/>
      <c r="M79" s="597"/>
      <c r="N79" s="1001"/>
      <c r="O79" s="596"/>
      <c r="P79" s="597"/>
      <c r="Q79" s="964"/>
      <c r="R79" s="596"/>
      <c r="S79" s="597"/>
      <c r="T79" s="964"/>
      <c r="U79" s="596"/>
      <c r="V79" s="597"/>
      <c r="W79" s="964"/>
      <c r="X79" s="596"/>
      <c r="Y79" s="597"/>
      <c r="Z79" s="964"/>
      <c r="AA79" s="596"/>
      <c r="AB79" s="597"/>
      <c r="AC79" s="972"/>
      <c r="AD79" s="968"/>
      <c r="AE79" s="962"/>
      <c r="AF79" s="970"/>
      <c r="AG79" s="962"/>
      <c r="AH79" s="962"/>
      <c r="AI79" s="962"/>
      <c r="AJ79" s="962"/>
      <c r="AK79" s="962"/>
      <c r="AL79" s="976"/>
      <c r="AM79" s="983"/>
      <c r="AN79" s="976"/>
      <c r="AO79" s="987"/>
      <c r="AP79" s="987"/>
      <c r="AQ79" s="987"/>
      <c r="AR79" s="989"/>
      <c r="AS79" s="981"/>
      <c r="AT79" s="570"/>
      <c r="AU79" s="571"/>
      <c r="AV79" s="1001"/>
      <c r="AW79" s="570"/>
      <c r="AX79" s="571"/>
      <c r="AY79" s="1001"/>
      <c r="AZ79" s="570"/>
      <c r="BA79" s="571"/>
      <c r="BB79" s="964"/>
      <c r="BC79" s="570"/>
      <c r="BD79" s="571"/>
      <c r="BE79" s="964"/>
      <c r="BF79" s="570"/>
      <c r="BG79" s="571"/>
      <c r="BH79" s="964"/>
      <c r="BI79" s="570"/>
      <c r="BJ79" s="571"/>
      <c r="BK79" s="964"/>
      <c r="BL79" s="570"/>
      <c r="BM79" s="571"/>
      <c r="BN79" s="972"/>
      <c r="BO79" s="968"/>
      <c r="BP79" s="962"/>
      <c r="BQ79" s="970"/>
      <c r="BR79" s="962"/>
      <c r="BS79" s="962"/>
      <c r="BT79" s="962"/>
      <c r="BU79" s="974"/>
      <c r="BV79" s="962"/>
    </row>
    <row r="80" spans="1:74" ht="14.25" customHeight="1">
      <c r="A80" s="977">
        <v>10</v>
      </c>
      <c r="B80" s="984" t="s">
        <v>498</v>
      </c>
      <c r="C80" s="977"/>
      <c r="D80" s="991" t="s">
        <v>37</v>
      </c>
      <c r="E80" s="991" t="s">
        <v>37</v>
      </c>
      <c r="F80" s="991"/>
      <c r="G80" s="1002"/>
      <c r="H80" s="979">
        <v>4</v>
      </c>
      <c r="I80" s="598"/>
      <c r="J80" s="597"/>
      <c r="K80" s="986"/>
      <c r="L80" s="598"/>
      <c r="M80" s="597"/>
      <c r="N80" s="986"/>
      <c r="O80" s="598"/>
      <c r="P80" s="597"/>
      <c r="Q80" s="967"/>
      <c r="R80" s="598"/>
      <c r="S80" s="597"/>
      <c r="T80" s="967"/>
      <c r="U80" s="598"/>
      <c r="V80" s="597"/>
      <c r="W80" s="967"/>
      <c r="X80" s="598"/>
      <c r="Y80" s="597"/>
      <c r="Z80" s="967"/>
      <c r="AA80" s="598"/>
      <c r="AB80" s="597"/>
      <c r="AC80" s="965">
        <f>IF(ISBLANK(A80),"",IF(ISBLANK(G80),SUM(H80,K80,N80,Q80,T80,W80,Z80),0))</f>
        <v>4</v>
      </c>
      <c r="AD80" s="968">
        <f>IF(AC80="","",AC80+AD78)</f>
        <v>190</v>
      </c>
      <c r="AE80" s="961">
        <f>IF(G80="X",0,COUNT(H80,K80,N80,Q80,T80,W80,Z80))</f>
        <v>1</v>
      </c>
      <c r="AF80" s="969">
        <f>COUNTIF(I80:J81,"L")+COUNTIF(L80:M81,"L")+COUNTIF(O80:P81,"L")+COUNTIF(R80:S81,"L")+COUNTIF(U80:V81,"L")+COUNTIF(X80:Y81,"L")+COUNTIF(AA80:AB81,"L")</f>
        <v>0</v>
      </c>
      <c r="AG80" s="961">
        <f>COUNTIF(I80:J81,"B")+COUNTIF(L80:M81,"B")+COUNTIF(O80:P81,"B")+COUNTIF(R80:S81,"B")+COUNTIF(U80:V81,"B")+COUNTIF(X80:Y81,"B")+COUNTIF(AA80:AB81,"B")</f>
        <v>0</v>
      </c>
      <c r="AH80" s="961">
        <f>COUNTIF(I80:J81,"J")+COUNTIF(L80:M81,"J")+COUNTIF(O80:P81,"J")+COUNTIF(R80:S81,"J")+COUNTIF(U80:V81,"J")+COUNTIF(X80:Y81,"J")+COUNTIF(AA80:AB81,"J")</f>
        <v>0</v>
      </c>
      <c r="AI80" s="961">
        <f>COUNTIF(I80:J81,"N")+COUNTIF(L80:M81,"N")+COUNTIF(O80:P81,"N")+COUNTIF(R80:S81,"N")+COUNTIF(U80:V81,"N")+COUNTIF(X80:Y81,"N")+COUNTIF(AA80:AB81,"N")</f>
        <v>0</v>
      </c>
      <c r="AJ80" s="961">
        <f>COUNTIF(I80:J81,"O")+COUNTIF(L80:M81,"O")+COUNTIF(O80:P81,"O")+COUNTIF(R80:S81,"O")+COUNTIF(U80:V81,"O")+COUNTIF(X80:Y81,"O")+COUNTIF(AA80:AB81,"O")</f>
        <v>0</v>
      </c>
      <c r="AK80" s="961">
        <f>COUNTIF(I80:J81,"GP")+COUNTIF(L80:M81,"GP")+COUNTIF(O80:P81,"GP")+COUNTIF(R80:S81,"GP")+COUNTIF(U80:V81,"GP")+COUNTIF(X80:Y81,"GP")+COUNTIF(AA80:AB81,"GP")</f>
        <v>0</v>
      </c>
      <c r="AL80" s="977">
        <v>10</v>
      </c>
      <c r="AM80" s="984" t="s">
        <v>506</v>
      </c>
      <c r="AN80" s="977"/>
      <c r="AO80" s="991"/>
      <c r="AP80" s="991"/>
      <c r="AQ80" s="991"/>
      <c r="AR80" s="1002"/>
      <c r="AS80" s="979">
        <v>0</v>
      </c>
      <c r="AT80" s="572"/>
      <c r="AU80" s="571"/>
      <c r="AV80" s="986"/>
      <c r="AW80" s="572"/>
      <c r="AX80" s="571"/>
      <c r="AY80" s="986"/>
      <c r="AZ80" s="572"/>
      <c r="BA80" s="571"/>
      <c r="BB80" s="967"/>
      <c r="BC80" s="572"/>
      <c r="BD80" s="571"/>
      <c r="BE80" s="967"/>
      <c r="BF80" s="572"/>
      <c r="BG80" s="571"/>
      <c r="BH80" s="967"/>
      <c r="BI80" s="572"/>
      <c r="BJ80" s="571"/>
      <c r="BK80" s="967"/>
      <c r="BL80" s="572"/>
      <c r="BM80" s="571"/>
      <c r="BN80" s="965">
        <f>IF(ISBLANK(AL80),"",IF(ISBLANK(AR80),SUM(AS80,AV80,AY80,BB80,BE80,BH80,BK80),0))</f>
        <v>0</v>
      </c>
      <c r="BO80" s="968">
        <f>IF(BN80="","",BN80+BO78)</f>
        <v>72</v>
      </c>
      <c r="BP80" s="961">
        <f>IF(AR80="X",0,COUNT(AS80,AV80,AY80,BB80,BE80,BH80,BK80))</f>
        <v>1</v>
      </c>
      <c r="BQ80" s="969">
        <f>COUNTIF(AT80:AU81,"L")+COUNTIF(AW80:AX81,"L")+COUNTIF(AZ80:BA81,"L")+COUNTIF(BC80:BD81,"L")+COUNTIF(BF80:BG81,"L")+COUNTIF(BI80:BJ81,"L")+COUNTIF(BL80:BM81,"L")</f>
        <v>0</v>
      </c>
      <c r="BR80" s="961">
        <f>COUNTIF(AT80:AU81,"B")+COUNTIF(AW80:AX81,"B")+COUNTIF(AZ80:BA81,"B")+COUNTIF(BC80:BD81,"B")+COUNTIF(BF80:BG81,"B")+COUNTIF(BI80:BJ81,"B")+COUNTIF(BL80:BM81,"B")</f>
        <v>0</v>
      </c>
      <c r="BS80" s="961">
        <f>COUNTIF(AT80:AU81,"J")+COUNTIF(AW80:AX81,"J")+COUNTIF(AZ80:BA81,"J")+COUNTIF(BC80:BD81,"J")+COUNTIF(BF80:BG81,"J")+COUNTIF(BI80:BJ81,"J")+COUNTIF(BL80:BM81,"J")</f>
        <v>0</v>
      </c>
      <c r="BT80" s="961">
        <f>COUNTIF(AT80:AU81,"N")+COUNTIF(AW80:AX81,"N")+COUNTIF(AZ80:BA81,"N")+COUNTIF(BC80:BD81,"N")+COUNTIF(BF80:BG81,"N")+COUNTIF(BI80:BJ81,"N")+COUNTIF(BL80:BM81,"N")</f>
        <v>0</v>
      </c>
      <c r="BU80" s="973">
        <f>COUNTIF(AT80:AU81,"O")+COUNTIF(AW80:AX81,"O")+COUNTIF(AZ80:BA81,"O")+COUNTIF(BC80:BD81,"O")+COUNTIF(BF80:BG81,"O")+COUNTIF(BI80:BJ81,"O")+COUNTIF(BL80:BM81,"O")</f>
        <v>0</v>
      </c>
      <c r="BV80" s="961">
        <f>COUNTIF(AT80:AU81,"GP")+COUNTIF(AW80:AX81,"GP")+COUNTIF(AZ80:BA81,"GP")+COUNTIF(BC80:BD81,"GP")+COUNTIF(BF80:BG81,"GP")+COUNTIF(BI80:BJ81,"GP")+COUNTIF(BL80:BM81,"GP")</f>
        <v>0</v>
      </c>
    </row>
    <row r="81" spans="1:74" ht="14.25" customHeight="1">
      <c r="A81" s="978"/>
      <c r="B81" s="985"/>
      <c r="C81" s="978"/>
      <c r="D81" s="992"/>
      <c r="E81" s="992"/>
      <c r="F81" s="992"/>
      <c r="G81" s="1003"/>
      <c r="H81" s="976"/>
      <c r="I81" s="598"/>
      <c r="J81" s="597"/>
      <c r="K81" s="987"/>
      <c r="L81" s="598"/>
      <c r="M81" s="597"/>
      <c r="N81" s="987"/>
      <c r="O81" s="598"/>
      <c r="P81" s="597"/>
      <c r="Q81" s="967"/>
      <c r="R81" s="598"/>
      <c r="S81" s="597"/>
      <c r="T81" s="967"/>
      <c r="U81" s="598"/>
      <c r="V81" s="597"/>
      <c r="W81" s="967"/>
      <c r="X81" s="598"/>
      <c r="Y81" s="597"/>
      <c r="Z81" s="967"/>
      <c r="AA81" s="598"/>
      <c r="AB81" s="597"/>
      <c r="AC81" s="966"/>
      <c r="AD81" s="968"/>
      <c r="AE81" s="962"/>
      <c r="AF81" s="970"/>
      <c r="AG81" s="962"/>
      <c r="AH81" s="962"/>
      <c r="AI81" s="962"/>
      <c r="AJ81" s="962"/>
      <c r="AK81" s="962"/>
      <c r="AL81" s="978"/>
      <c r="AM81" s="985"/>
      <c r="AN81" s="978"/>
      <c r="AO81" s="992"/>
      <c r="AP81" s="992"/>
      <c r="AQ81" s="992"/>
      <c r="AR81" s="1003"/>
      <c r="AS81" s="976"/>
      <c r="AT81" s="572"/>
      <c r="AU81" s="571"/>
      <c r="AV81" s="987"/>
      <c r="AW81" s="572"/>
      <c r="AX81" s="571"/>
      <c r="AY81" s="987"/>
      <c r="AZ81" s="572"/>
      <c r="BA81" s="571"/>
      <c r="BB81" s="967"/>
      <c r="BC81" s="572"/>
      <c r="BD81" s="571"/>
      <c r="BE81" s="967"/>
      <c r="BF81" s="572"/>
      <c r="BG81" s="571"/>
      <c r="BH81" s="967"/>
      <c r="BI81" s="572"/>
      <c r="BJ81" s="571"/>
      <c r="BK81" s="967"/>
      <c r="BL81" s="572"/>
      <c r="BM81" s="571"/>
      <c r="BN81" s="966"/>
      <c r="BO81" s="968"/>
      <c r="BP81" s="962"/>
      <c r="BQ81" s="970"/>
      <c r="BR81" s="962"/>
      <c r="BS81" s="962"/>
      <c r="BT81" s="962"/>
      <c r="BU81" s="974"/>
      <c r="BV81" s="962"/>
    </row>
    <row r="82" spans="1:74" ht="14.25" customHeight="1">
      <c r="A82" s="979">
        <v>11</v>
      </c>
      <c r="B82" s="990" t="s">
        <v>494</v>
      </c>
      <c r="C82" s="979" t="s">
        <v>37</v>
      </c>
      <c r="D82" s="986" t="s">
        <v>37</v>
      </c>
      <c r="E82" s="986"/>
      <c r="F82" s="986"/>
      <c r="G82" s="988"/>
      <c r="H82" s="980">
        <v>4</v>
      </c>
      <c r="I82" s="596"/>
      <c r="J82" s="597"/>
      <c r="K82" s="1000">
        <v>3</v>
      </c>
      <c r="L82" s="596"/>
      <c r="M82" s="597"/>
      <c r="N82" s="1000"/>
      <c r="O82" s="596"/>
      <c r="P82" s="597"/>
      <c r="Q82" s="963"/>
      <c r="R82" s="596"/>
      <c r="S82" s="597"/>
      <c r="T82" s="963"/>
      <c r="U82" s="596"/>
      <c r="V82" s="597"/>
      <c r="W82" s="963"/>
      <c r="X82" s="596"/>
      <c r="Y82" s="597"/>
      <c r="Z82" s="963"/>
      <c r="AA82" s="596"/>
      <c r="AB82" s="597"/>
      <c r="AC82" s="971">
        <f>IF(ISBLANK(A82),"",IF(ISBLANK(G82),SUM(H82,K82,N82,Q82,T82,W82,Z82),0))</f>
        <v>7</v>
      </c>
      <c r="AD82" s="968">
        <f>IF(AC82="","",AC82+AD80)</f>
        <v>197</v>
      </c>
      <c r="AE82" s="961">
        <f>IF(G82="X",0,COUNT(H82,K82,N82,Q82,T82,W82,Z82))</f>
        <v>2</v>
      </c>
      <c r="AF82" s="969">
        <f>COUNTIF(I82:J83,"L")+COUNTIF(L82:M83,"L")+COUNTIF(O82:P83,"L")+COUNTIF(R82:S83,"L")+COUNTIF(U82:V83,"L")+COUNTIF(X82:Y83,"L")+COUNTIF(AA82:AB83,"L")</f>
        <v>0</v>
      </c>
      <c r="AG82" s="961">
        <f>COUNTIF(I82:J83,"B")+COUNTIF(L82:M83,"B")+COUNTIF(O82:P83,"B")+COUNTIF(R82:S83,"B")+COUNTIF(U82:V83,"B")+COUNTIF(X82:Y83,"B")+COUNTIF(AA82:AB83,"B")</f>
        <v>0</v>
      </c>
      <c r="AH82" s="961">
        <f>COUNTIF(I82:J83,"J")+COUNTIF(L82:M83,"J")+COUNTIF(O82:P83,"J")+COUNTIF(R82:S83,"J")+COUNTIF(U82:V83,"J")+COUNTIF(X82:Y83,"J")+COUNTIF(AA82:AB83,"J")</f>
        <v>0</v>
      </c>
      <c r="AI82" s="961">
        <f>COUNTIF(I82:J83,"N")+COUNTIF(L82:M83,"N")+COUNTIF(O82:P83,"N")+COUNTIF(R82:S83,"N")+COUNTIF(U82:V83,"N")+COUNTIF(X82:Y83,"N")+COUNTIF(AA82:AB83,"N")</f>
        <v>0</v>
      </c>
      <c r="AJ82" s="961">
        <f>COUNTIF(I82:J83,"O")+COUNTIF(L82:M83,"O")+COUNTIF(O82:P83,"O")+COUNTIF(R82:S83,"O")+COUNTIF(U82:V83,"O")+COUNTIF(X82:Y83,"O")+COUNTIF(AA82:AB83,"O")</f>
        <v>0</v>
      </c>
      <c r="AK82" s="961">
        <f>COUNTIF(I82:J83,"GP")+COUNTIF(L82:M83,"GP")+COUNTIF(O82:P83,"GP")+COUNTIF(R82:S83,"GP")+COUNTIF(U82:V83,"GP")+COUNTIF(X82:Y83,"GP")+COUNTIF(AA82:AB83,"GP")</f>
        <v>0</v>
      </c>
      <c r="AL82" s="979">
        <v>11</v>
      </c>
      <c r="AM82" s="990" t="s">
        <v>504</v>
      </c>
      <c r="AN82" s="979"/>
      <c r="AO82" s="986"/>
      <c r="AP82" s="986"/>
      <c r="AQ82" s="986"/>
      <c r="AR82" s="988"/>
      <c r="AS82" s="980">
        <v>5</v>
      </c>
      <c r="AT82" s="570"/>
      <c r="AU82" s="571"/>
      <c r="AV82" s="1000">
        <v>5</v>
      </c>
      <c r="AW82" s="570"/>
      <c r="AX82" s="571"/>
      <c r="AY82" s="1000"/>
      <c r="AZ82" s="570"/>
      <c r="BA82" s="571"/>
      <c r="BB82" s="963"/>
      <c r="BC82" s="570"/>
      <c r="BD82" s="571"/>
      <c r="BE82" s="963"/>
      <c r="BF82" s="570"/>
      <c r="BG82" s="571"/>
      <c r="BH82" s="963"/>
      <c r="BI82" s="570"/>
      <c r="BJ82" s="571"/>
      <c r="BK82" s="963"/>
      <c r="BL82" s="570"/>
      <c r="BM82" s="571"/>
      <c r="BN82" s="971">
        <f>IF(ISBLANK(AL82),"",IF(ISBLANK(AR82),SUM(AS82,AV82,AY82,BB82,BE82,BH82,BK82),0))</f>
        <v>10</v>
      </c>
      <c r="BO82" s="968">
        <f>IF(BN82="","",BN82+BO80)</f>
        <v>82</v>
      </c>
      <c r="BP82" s="961">
        <f>IF(AR82="X",0,COUNT(AS82,AV82,AY82,BB82,BE82,BH82,BK82))</f>
        <v>2</v>
      </c>
      <c r="BQ82" s="969">
        <f>COUNTIF(AT82:AU83,"L")+COUNTIF(AW82:AX83,"L")+COUNTIF(AZ82:BA83,"L")+COUNTIF(BC82:BD83,"L")+COUNTIF(BF82:BG83,"L")+COUNTIF(BI82:BJ83,"L")+COUNTIF(BL82:BM83,"L")</f>
        <v>0</v>
      </c>
      <c r="BR82" s="961">
        <f>COUNTIF(AT82:AU83,"B")+COUNTIF(AW82:AX83,"B")+COUNTIF(AZ82:BA83,"B")+COUNTIF(BC82:BD83,"B")+COUNTIF(BF82:BG83,"B")+COUNTIF(BI82:BJ83,"B")+COUNTIF(BL82:BM83,"B")</f>
        <v>0</v>
      </c>
      <c r="BS82" s="961">
        <f>COUNTIF(AT82:AU83,"J")+COUNTIF(AW82:AX83,"J")+COUNTIF(AZ82:BA83,"J")+COUNTIF(BC82:BD83,"J")+COUNTIF(BF82:BG83,"J")+COUNTIF(BI82:BJ83,"J")+COUNTIF(BL82:BM83,"J")</f>
        <v>0</v>
      </c>
      <c r="BT82" s="961">
        <f>COUNTIF(AT82:AU83,"N")+COUNTIF(AW82:AX83,"N")+COUNTIF(AZ82:BA83,"N")+COUNTIF(BC82:BD83,"N")+COUNTIF(BF82:BG83,"N")+COUNTIF(BI82:BJ83,"N")+COUNTIF(BL82:BM83,"N")</f>
        <v>0</v>
      </c>
      <c r="BU82" s="973">
        <f>COUNTIF(AT82:AU83,"O")+COUNTIF(AW82:AX83,"O")+COUNTIF(AZ82:BA83,"O")+COUNTIF(BC82:BD83,"O")+COUNTIF(BF82:BG83,"O")+COUNTIF(BI82:BJ83,"O")+COUNTIF(BL82:BM83,"O")</f>
        <v>0</v>
      </c>
      <c r="BV82" s="961">
        <f>COUNTIF(AT82:AU83,"GP")+COUNTIF(AW82:AX83,"GP")+COUNTIF(AZ82:BA83,"GP")+COUNTIF(BC82:BD83,"GP")+COUNTIF(BF82:BG83,"GP")+COUNTIF(BI82:BJ83,"GP")+COUNTIF(BL82:BM83,"GP")</f>
        <v>0</v>
      </c>
    </row>
    <row r="83" spans="1:74" ht="14.25" customHeight="1">
      <c r="A83" s="976"/>
      <c r="B83" s="983"/>
      <c r="C83" s="976"/>
      <c r="D83" s="987"/>
      <c r="E83" s="987"/>
      <c r="F83" s="987"/>
      <c r="G83" s="989"/>
      <c r="H83" s="981"/>
      <c r="I83" s="596"/>
      <c r="J83" s="597"/>
      <c r="K83" s="1001"/>
      <c r="L83" s="596"/>
      <c r="M83" s="597"/>
      <c r="N83" s="1001"/>
      <c r="O83" s="596"/>
      <c r="P83" s="597"/>
      <c r="Q83" s="964"/>
      <c r="R83" s="596"/>
      <c r="S83" s="597"/>
      <c r="T83" s="964"/>
      <c r="U83" s="596"/>
      <c r="V83" s="597"/>
      <c r="W83" s="964"/>
      <c r="X83" s="596"/>
      <c r="Y83" s="597"/>
      <c r="Z83" s="964"/>
      <c r="AA83" s="596"/>
      <c r="AB83" s="597"/>
      <c r="AC83" s="972"/>
      <c r="AD83" s="968"/>
      <c r="AE83" s="962"/>
      <c r="AF83" s="970"/>
      <c r="AG83" s="962"/>
      <c r="AH83" s="962"/>
      <c r="AI83" s="962"/>
      <c r="AJ83" s="962"/>
      <c r="AK83" s="962"/>
      <c r="AL83" s="976"/>
      <c r="AM83" s="983"/>
      <c r="AN83" s="976"/>
      <c r="AO83" s="987"/>
      <c r="AP83" s="987"/>
      <c r="AQ83" s="987"/>
      <c r="AR83" s="989"/>
      <c r="AS83" s="981"/>
      <c r="AT83" s="570"/>
      <c r="AU83" s="571"/>
      <c r="AV83" s="1001"/>
      <c r="AW83" s="570"/>
      <c r="AX83" s="571"/>
      <c r="AY83" s="1001"/>
      <c r="AZ83" s="570"/>
      <c r="BA83" s="571"/>
      <c r="BB83" s="964"/>
      <c r="BC83" s="570"/>
      <c r="BD83" s="571"/>
      <c r="BE83" s="964"/>
      <c r="BF83" s="570"/>
      <c r="BG83" s="571"/>
      <c r="BH83" s="964"/>
      <c r="BI83" s="570"/>
      <c r="BJ83" s="571"/>
      <c r="BK83" s="964"/>
      <c r="BL83" s="570"/>
      <c r="BM83" s="571"/>
      <c r="BN83" s="972"/>
      <c r="BO83" s="968"/>
      <c r="BP83" s="962"/>
      <c r="BQ83" s="970"/>
      <c r="BR83" s="962"/>
      <c r="BS83" s="962"/>
      <c r="BT83" s="962"/>
      <c r="BU83" s="974"/>
      <c r="BV83" s="962"/>
    </row>
    <row r="84" spans="1:74" ht="14.25" customHeight="1">
      <c r="A84" s="977">
        <v>12</v>
      </c>
      <c r="B84" s="984" t="s">
        <v>488</v>
      </c>
      <c r="C84" s="977"/>
      <c r="D84" s="991"/>
      <c r="E84" s="991"/>
      <c r="F84" s="991"/>
      <c r="G84" s="1002"/>
      <c r="H84" s="979">
        <v>4</v>
      </c>
      <c r="I84" s="598"/>
      <c r="J84" s="597"/>
      <c r="K84" s="986"/>
      <c r="L84" s="598"/>
      <c r="M84" s="597"/>
      <c r="N84" s="986"/>
      <c r="O84" s="598"/>
      <c r="P84" s="597"/>
      <c r="Q84" s="967"/>
      <c r="R84" s="598"/>
      <c r="S84" s="597"/>
      <c r="T84" s="967"/>
      <c r="U84" s="598"/>
      <c r="V84" s="597"/>
      <c r="W84" s="967"/>
      <c r="X84" s="598"/>
      <c r="Y84" s="597"/>
      <c r="Z84" s="967"/>
      <c r="AA84" s="598"/>
      <c r="AB84" s="597"/>
      <c r="AC84" s="965">
        <f>IF(ISBLANK(A84),"",IF(ISBLANK(G84),SUM(H84,K84,N84,Q84,T84,W84,Z84),0))</f>
        <v>4</v>
      </c>
      <c r="AD84" s="968">
        <f>IF(AC84="","",AC84+AD82)</f>
        <v>201</v>
      </c>
      <c r="AE84" s="961">
        <f>IF(G84="X",0,COUNT(H84,K84,N84,Q84,T84,W84,Z84))</f>
        <v>1</v>
      </c>
      <c r="AF84" s="969">
        <f>COUNTIF(I84:J85,"L")+COUNTIF(L84:M85,"L")+COUNTIF(O84:P85,"L")+COUNTIF(R84:S85,"L")+COUNTIF(U84:V85,"L")+COUNTIF(X84:Y85,"L")+COUNTIF(AA84:AB85,"L")</f>
        <v>0</v>
      </c>
      <c r="AG84" s="961">
        <f>COUNTIF(I84:J85,"B")+COUNTIF(L84:M85,"B")+COUNTIF(O84:P85,"B")+COUNTIF(R84:S85,"B")+COUNTIF(U84:V85,"B")+COUNTIF(X84:Y85,"B")+COUNTIF(AA84:AB85,"B")</f>
        <v>0</v>
      </c>
      <c r="AH84" s="961">
        <f>COUNTIF(I84:J85,"J")+COUNTIF(L84:M85,"J")+COUNTIF(O84:P85,"J")+COUNTIF(R84:S85,"J")+COUNTIF(U84:V85,"J")+COUNTIF(X84:Y85,"J")+COUNTIF(AA84:AB85,"J")</f>
        <v>0</v>
      </c>
      <c r="AI84" s="961">
        <f>COUNTIF(I84:J85,"N")+COUNTIF(L84:M85,"N")+COUNTIF(O84:P85,"N")+COUNTIF(R84:S85,"N")+COUNTIF(U84:V85,"N")+COUNTIF(X84:Y85,"N")+COUNTIF(AA84:AB85,"N")</f>
        <v>0</v>
      </c>
      <c r="AJ84" s="961">
        <f>COUNTIF(I84:J85,"O")+COUNTIF(L84:M85,"O")+COUNTIF(O84:P85,"O")+COUNTIF(R84:S85,"O")+COUNTIF(U84:V85,"O")+COUNTIF(X84:Y85,"O")+COUNTIF(AA84:AB85,"O")</f>
        <v>0</v>
      </c>
      <c r="AK84" s="961">
        <f>COUNTIF(I84:J85,"GP")+COUNTIF(L84:M85,"GP")+COUNTIF(O84:P85,"GP")+COUNTIF(R84:S85,"GP")+COUNTIF(U84:V85,"GP")+COUNTIF(X84:Y85,"GP")+COUNTIF(AA84:AB85,"GP")</f>
        <v>0</v>
      </c>
      <c r="AL84" s="977">
        <v>12</v>
      </c>
      <c r="AM84" s="984" t="s">
        <v>526</v>
      </c>
      <c r="AN84" s="977"/>
      <c r="AO84" s="991" t="s">
        <v>37</v>
      </c>
      <c r="AP84" s="991" t="s">
        <v>37</v>
      </c>
      <c r="AQ84" s="991"/>
      <c r="AR84" s="1002"/>
      <c r="AS84" s="979"/>
      <c r="AT84" s="572"/>
      <c r="AU84" s="571"/>
      <c r="AV84" s="986"/>
      <c r="AW84" s="572"/>
      <c r="AX84" s="571"/>
      <c r="AY84" s="986"/>
      <c r="AZ84" s="572"/>
      <c r="BA84" s="571"/>
      <c r="BB84" s="967"/>
      <c r="BC84" s="572"/>
      <c r="BD84" s="571"/>
      <c r="BE84" s="967"/>
      <c r="BF84" s="572"/>
      <c r="BG84" s="571"/>
      <c r="BH84" s="967"/>
      <c r="BI84" s="572"/>
      <c r="BJ84" s="571"/>
      <c r="BK84" s="967"/>
      <c r="BL84" s="572"/>
      <c r="BM84" s="571"/>
      <c r="BN84" s="965">
        <f>IF(ISBLANK(AL84),"",IF(ISBLANK(AR84),SUM(AS84,AV84,AY84,BB84,BE84,BH84,BK84),0))</f>
        <v>0</v>
      </c>
      <c r="BO84" s="968">
        <f>IF(BN84="","",BN84+BO82)</f>
        <v>82</v>
      </c>
      <c r="BP84" s="961">
        <f>IF(AR84="X",0,COUNT(AS84,AV84,AY84,BB84,BE84,BH84,BK84))</f>
        <v>0</v>
      </c>
      <c r="BQ84" s="969">
        <f>COUNTIF(AT84:AU85,"L")+COUNTIF(AW84:AX85,"L")+COUNTIF(AZ84:BA85,"L")+COUNTIF(BC84:BD85,"L")+COUNTIF(BF84:BG85,"L")+COUNTIF(BI84:BJ85,"L")+COUNTIF(BL84:BM85,"L")</f>
        <v>0</v>
      </c>
      <c r="BR84" s="961">
        <f>COUNTIF(AT84:AU85,"B")+COUNTIF(AW84:AX85,"B")+COUNTIF(AZ84:BA85,"B")+COUNTIF(BC84:BD85,"B")+COUNTIF(BF84:BG85,"B")+COUNTIF(BI84:BJ85,"B")+COUNTIF(BL84:BM85,"B")</f>
        <v>0</v>
      </c>
      <c r="BS84" s="961">
        <f>COUNTIF(AT84:AU85,"J")+COUNTIF(AW84:AX85,"J")+COUNTIF(AZ84:BA85,"J")+COUNTIF(BC84:BD85,"J")+COUNTIF(BF84:BG85,"J")+COUNTIF(BI84:BJ85,"J")+COUNTIF(BL84:BM85,"J")</f>
        <v>0</v>
      </c>
      <c r="BT84" s="961">
        <f>COUNTIF(AT84:AU85,"N")+COUNTIF(AW84:AX85,"N")+COUNTIF(AZ84:BA85,"N")+COUNTIF(BC84:BD85,"N")+COUNTIF(BF84:BG85,"N")+COUNTIF(BI84:BJ85,"N")+COUNTIF(BL84:BM85,"N")</f>
        <v>0</v>
      </c>
      <c r="BU84" s="973">
        <f>COUNTIF(AT84:AU85,"O")+COUNTIF(AW84:AX85,"O")+COUNTIF(AZ84:BA85,"O")+COUNTIF(BC84:BD85,"O")+COUNTIF(BF84:BG85,"O")+COUNTIF(BI84:BJ85,"O")+COUNTIF(BL84:BM85,"O")</f>
        <v>0</v>
      </c>
      <c r="BV84" s="961">
        <f>COUNTIF(AT84:AU85,"GP")+COUNTIF(AW84:AX85,"GP")+COUNTIF(AZ84:BA85,"GP")+COUNTIF(BC84:BD85,"GP")+COUNTIF(BF84:BG85,"GP")+COUNTIF(BI84:BJ85,"GP")+COUNTIF(BL84:BM85,"GP")</f>
        <v>0</v>
      </c>
    </row>
    <row r="85" spans="1:74" ht="14.25" customHeight="1">
      <c r="A85" s="978"/>
      <c r="B85" s="985"/>
      <c r="C85" s="978"/>
      <c r="D85" s="992"/>
      <c r="E85" s="992"/>
      <c r="F85" s="992"/>
      <c r="G85" s="1003"/>
      <c r="H85" s="976"/>
      <c r="I85" s="598"/>
      <c r="J85" s="597"/>
      <c r="K85" s="987"/>
      <c r="L85" s="598"/>
      <c r="M85" s="597"/>
      <c r="N85" s="987"/>
      <c r="O85" s="598"/>
      <c r="P85" s="597"/>
      <c r="Q85" s="967"/>
      <c r="R85" s="598"/>
      <c r="S85" s="597"/>
      <c r="T85" s="967"/>
      <c r="U85" s="598"/>
      <c r="V85" s="597"/>
      <c r="W85" s="967"/>
      <c r="X85" s="598"/>
      <c r="Y85" s="597"/>
      <c r="Z85" s="967"/>
      <c r="AA85" s="598"/>
      <c r="AB85" s="597"/>
      <c r="AC85" s="966"/>
      <c r="AD85" s="968"/>
      <c r="AE85" s="962"/>
      <c r="AF85" s="970"/>
      <c r="AG85" s="962"/>
      <c r="AH85" s="962"/>
      <c r="AI85" s="962"/>
      <c r="AJ85" s="962"/>
      <c r="AK85" s="962"/>
      <c r="AL85" s="978"/>
      <c r="AM85" s="985"/>
      <c r="AN85" s="978"/>
      <c r="AO85" s="992"/>
      <c r="AP85" s="992"/>
      <c r="AQ85" s="992"/>
      <c r="AR85" s="1003"/>
      <c r="AS85" s="976"/>
      <c r="AT85" s="572"/>
      <c r="AU85" s="571"/>
      <c r="AV85" s="987"/>
      <c r="AW85" s="572"/>
      <c r="AX85" s="571"/>
      <c r="AY85" s="987"/>
      <c r="AZ85" s="572"/>
      <c r="BA85" s="571"/>
      <c r="BB85" s="967"/>
      <c r="BC85" s="572"/>
      <c r="BD85" s="571"/>
      <c r="BE85" s="967"/>
      <c r="BF85" s="572"/>
      <c r="BG85" s="571"/>
      <c r="BH85" s="967"/>
      <c r="BI85" s="572"/>
      <c r="BJ85" s="571"/>
      <c r="BK85" s="967"/>
      <c r="BL85" s="572"/>
      <c r="BM85" s="571"/>
      <c r="BN85" s="966"/>
      <c r="BO85" s="968"/>
      <c r="BP85" s="962"/>
      <c r="BQ85" s="970"/>
      <c r="BR85" s="962"/>
      <c r="BS85" s="962"/>
      <c r="BT85" s="962"/>
      <c r="BU85" s="974"/>
      <c r="BV85" s="962"/>
    </row>
    <row r="86" spans="1:74" ht="14.25" customHeight="1">
      <c r="A86" s="979">
        <v>13</v>
      </c>
      <c r="B86" s="990" t="s">
        <v>488</v>
      </c>
      <c r="C86" s="979" t="s">
        <v>37</v>
      </c>
      <c r="D86" s="986"/>
      <c r="E86" s="986"/>
      <c r="F86" s="986"/>
      <c r="G86" s="988"/>
      <c r="H86" s="980">
        <v>4</v>
      </c>
      <c r="I86" s="596"/>
      <c r="J86" s="597"/>
      <c r="K86" s="1000"/>
      <c r="L86" s="596"/>
      <c r="M86" s="597"/>
      <c r="N86" s="1000"/>
      <c r="O86" s="596"/>
      <c r="P86" s="597"/>
      <c r="Q86" s="963"/>
      <c r="R86" s="596"/>
      <c r="S86" s="597"/>
      <c r="T86" s="963"/>
      <c r="U86" s="596"/>
      <c r="V86" s="597"/>
      <c r="W86" s="963"/>
      <c r="X86" s="596"/>
      <c r="Y86" s="597"/>
      <c r="Z86" s="963"/>
      <c r="AA86" s="596"/>
      <c r="AB86" s="597"/>
      <c r="AC86" s="971">
        <f>IF(ISBLANK(A86),"",IF(ISBLANK(G86),SUM(H86,K86,N86,Q86,T86,W86,Z86),0))</f>
        <v>4</v>
      </c>
      <c r="AD86" s="968">
        <f>IF(AC86="","",AC86+AD84)</f>
        <v>205</v>
      </c>
      <c r="AE86" s="961">
        <f>IF(G86="X",0,COUNT(H86,K86,N86,Q86,T86,W86,Z86))</f>
        <v>1</v>
      </c>
      <c r="AF86" s="969">
        <f>COUNTIF(I86:J87,"L")+COUNTIF(L86:M87,"L")+COUNTIF(O86:P87,"L")+COUNTIF(R86:S87,"L")+COUNTIF(U86:V87,"L")+COUNTIF(X86:Y87,"L")+COUNTIF(AA86:AB87,"L")</f>
        <v>0</v>
      </c>
      <c r="AG86" s="961">
        <f>COUNTIF(I86:J87,"B")+COUNTIF(L86:M87,"B")+COUNTIF(O86:P87,"B")+COUNTIF(R86:S87,"B")+COUNTIF(U86:V87,"B")+COUNTIF(X86:Y87,"B")+COUNTIF(AA86:AB87,"B")</f>
        <v>0</v>
      </c>
      <c r="AH86" s="961">
        <f>COUNTIF(I86:J87,"J")+COUNTIF(L86:M87,"J")+COUNTIF(O86:P87,"J")+COUNTIF(R86:S87,"J")+COUNTIF(U86:V87,"J")+COUNTIF(X86:Y87,"J")+COUNTIF(AA86:AB87,"J")</f>
        <v>0</v>
      </c>
      <c r="AI86" s="961">
        <f>COUNTIF(I86:J87,"N")+COUNTIF(L86:M87,"N")+COUNTIF(O86:P87,"N")+COUNTIF(R86:S87,"N")+COUNTIF(U86:V87,"N")+COUNTIF(X86:Y87,"N")+COUNTIF(AA86:AB87,"N")</f>
        <v>0</v>
      </c>
      <c r="AJ86" s="961">
        <f>COUNTIF(I86:J87,"O")+COUNTIF(L86:M87,"O")+COUNTIF(O86:P87,"O")+COUNTIF(R86:S87,"O")+COUNTIF(U86:V87,"O")+COUNTIF(X86:Y87,"O")+COUNTIF(AA86:AB87,"O")</f>
        <v>0</v>
      </c>
      <c r="AK86" s="961">
        <f>COUNTIF(I86:J87,"GP")+COUNTIF(L86:M87,"GP")+COUNTIF(O86:P87,"GP")+COUNTIF(R86:S87,"GP")+COUNTIF(U86:V87,"GP")+COUNTIF(X86:Y87,"GP")+COUNTIF(AA86:AB87,"GP")</f>
        <v>0</v>
      </c>
      <c r="AL86" s="979">
        <v>13</v>
      </c>
      <c r="AM86" s="990" t="s">
        <v>506</v>
      </c>
      <c r="AN86" s="979"/>
      <c r="AO86" s="986" t="s">
        <v>37</v>
      </c>
      <c r="AP86" s="986" t="s">
        <v>37</v>
      </c>
      <c r="AQ86" s="986"/>
      <c r="AR86" s="988"/>
      <c r="AS86" s="980">
        <v>4</v>
      </c>
      <c r="AT86" s="570"/>
      <c r="AU86" s="571"/>
      <c r="AV86" s="1000">
        <v>5</v>
      </c>
      <c r="AW86" s="570"/>
      <c r="AX86" s="571"/>
      <c r="AY86" s="1000"/>
      <c r="AZ86" s="570"/>
      <c r="BA86" s="571"/>
      <c r="BB86" s="963"/>
      <c r="BC86" s="570"/>
      <c r="BD86" s="571"/>
      <c r="BE86" s="963"/>
      <c r="BF86" s="570"/>
      <c r="BG86" s="571"/>
      <c r="BH86" s="963"/>
      <c r="BI86" s="570"/>
      <c r="BJ86" s="571"/>
      <c r="BK86" s="963"/>
      <c r="BL86" s="570"/>
      <c r="BM86" s="571"/>
      <c r="BN86" s="971">
        <f>IF(ISBLANK(AL86),"",IF(ISBLANK(AR86),SUM(AS86,AV86,AY86,BB86,BE86,BH86,BK86),0))</f>
        <v>9</v>
      </c>
      <c r="BO86" s="968">
        <f>IF(BN86="","",BN86+BO84)</f>
        <v>91</v>
      </c>
      <c r="BP86" s="961">
        <f>IF(AR86="X",0,COUNT(AS86,AV86,AY86,BB86,BE86,BH86,BK86))</f>
        <v>2</v>
      </c>
      <c r="BQ86" s="969">
        <f>COUNTIF(AT86:AU87,"L")+COUNTIF(AW86:AX87,"L")+COUNTIF(AZ86:BA87,"L")+COUNTIF(BC86:BD87,"L")+COUNTIF(BF86:BG87,"L")+COUNTIF(BI86:BJ87,"L")+COUNTIF(BL86:BM87,"L")</f>
        <v>0</v>
      </c>
      <c r="BR86" s="961">
        <f>COUNTIF(AT86:AU87,"B")+COUNTIF(AW86:AX87,"B")+COUNTIF(AZ86:BA87,"B")+COUNTIF(BC86:BD87,"B")+COUNTIF(BF86:BG87,"B")+COUNTIF(BI86:BJ87,"B")+COUNTIF(BL86:BM87,"B")</f>
        <v>0</v>
      </c>
      <c r="BS86" s="961">
        <f>COUNTIF(AT86:AU87,"J")+COUNTIF(AW86:AX87,"J")+COUNTIF(AZ86:BA87,"J")+COUNTIF(BC86:BD87,"J")+COUNTIF(BF86:BG87,"J")+COUNTIF(BI86:BJ87,"J")+COUNTIF(BL86:BM87,"J")</f>
        <v>0</v>
      </c>
      <c r="BT86" s="961">
        <f>COUNTIF(AT86:AU87,"N")+COUNTIF(AW86:AX87,"N")+COUNTIF(AZ86:BA87,"N")+COUNTIF(BC86:BD87,"N")+COUNTIF(BF86:BG87,"N")+COUNTIF(BI86:BJ87,"N")+COUNTIF(BL86:BM87,"N")</f>
        <v>0</v>
      </c>
      <c r="BU86" s="973">
        <f>COUNTIF(AT86:AU87,"O")+COUNTIF(AW86:AX87,"O")+COUNTIF(AZ86:BA87,"O")+COUNTIF(BC86:BD87,"O")+COUNTIF(BF86:BG87,"O")+COUNTIF(BI86:BJ87,"O")+COUNTIF(BL86:BM87,"O")</f>
        <v>0</v>
      </c>
      <c r="BV86" s="961">
        <f>COUNTIF(AT86:AU87,"GP")+COUNTIF(AW86:AX87,"GP")+COUNTIF(AZ86:BA87,"GP")+COUNTIF(BC86:BD87,"GP")+COUNTIF(BF86:BG87,"GP")+COUNTIF(BI86:BJ87,"GP")+COUNTIF(BL86:BM87,"GP")</f>
        <v>0</v>
      </c>
    </row>
    <row r="87" spans="1:74" ht="14.25" customHeight="1">
      <c r="A87" s="976"/>
      <c r="B87" s="983"/>
      <c r="C87" s="976"/>
      <c r="D87" s="987"/>
      <c r="E87" s="987"/>
      <c r="F87" s="987"/>
      <c r="G87" s="989"/>
      <c r="H87" s="981"/>
      <c r="I87" s="596"/>
      <c r="J87" s="597"/>
      <c r="K87" s="1001"/>
      <c r="L87" s="596"/>
      <c r="M87" s="597"/>
      <c r="N87" s="1001"/>
      <c r="O87" s="596"/>
      <c r="P87" s="597"/>
      <c r="Q87" s="964"/>
      <c r="R87" s="596"/>
      <c r="S87" s="597"/>
      <c r="T87" s="964"/>
      <c r="U87" s="596"/>
      <c r="V87" s="597"/>
      <c r="W87" s="964"/>
      <c r="X87" s="596"/>
      <c r="Y87" s="597"/>
      <c r="Z87" s="964"/>
      <c r="AA87" s="596"/>
      <c r="AB87" s="597"/>
      <c r="AC87" s="972"/>
      <c r="AD87" s="968"/>
      <c r="AE87" s="962"/>
      <c r="AF87" s="970"/>
      <c r="AG87" s="962"/>
      <c r="AH87" s="962"/>
      <c r="AI87" s="962"/>
      <c r="AJ87" s="962"/>
      <c r="AK87" s="962"/>
      <c r="AL87" s="976"/>
      <c r="AM87" s="983"/>
      <c r="AN87" s="976"/>
      <c r="AO87" s="987"/>
      <c r="AP87" s="987"/>
      <c r="AQ87" s="987"/>
      <c r="AR87" s="989"/>
      <c r="AS87" s="981"/>
      <c r="AT87" s="570"/>
      <c r="AU87" s="571"/>
      <c r="AV87" s="1001"/>
      <c r="AW87" s="570"/>
      <c r="AX87" s="571"/>
      <c r="AY87" s="1001"/>
      <c r="AZ87" s="570"/>
      <c r="BA87" s="571"/>
      <c r="BB87" s="964"/>
      <c r="BC87" s="570"/>
      <c r="BD87" s="571"/>
      <c r="BE87" s="964"/>
      <c r="BF87" s="570"/>
      <c r="BG87" s="571"/>
      <c r="BH87" s="964"/>
      <c r="BI87" s="570"/>
      <c r="BJ87" s="571"/>
      <c r="BK87" s="964"/>
      <c r="BL87" s="570"/>
      <c r="BM87" s="571"/>
      <c r="BN87" s="972"/>
      <c r="BO87" s="968"/>
      <c r="BP87" s="962"/>
      <c r="BQ87" s="970"/>
      <c r="BR87" s="962"/>
      <c r="BS87" s="962"/>
      <c r="BT87" s="962"/>
      <c r="BU87" s="974"/>
      <c r="BV87" s="962"/>
    </row>
    <row r="88" spans="1:74" ht="14.25" customHeight="1">
      <c r="A88" s="977">
        <v>14</v>
      </c>
      <c r="B88" s="984" t="s">
        <v>492</v>
      </c>
      <c r="C88" s="977"/>
      <c r="D88" s="991"/>
      <c r="E88" s="991"/>
      <c r="F88" s="991"/>
      <c r="G88" s="1002"/>
      <c r="H88" s="979">
        <v>0</v>
      </c>
      <c r="I88" s="598"/>
      <c r="J88" s="597"/>
      <c r="K88" s="986"/>
      <c r="L88" s="598"/>
      <c r="M88" s="597"/>
      <c r="N88" s="986"/>
      <c r="O88" s="598"/>
      <c r="P88" s="597"/>
      <c r="Q88" s="967"/>
      <c r="R88" s="598"/>
      <c r="S88" s="597"/>
      <c r="T88" s="967"/>
      <c r="U88" s="598"/>
      <c r="V88" s="597"/>
      <c r="W88" s="967"/>
      <c r="X88" s="598"/>
      <c r="Y88" s="597"/>
      <c r="Z88" s="967"/>
      <c r="AA88" s="598"/>
      <c r="AB88" s="597"/>
      <c r="AC88" s="965">
        <f>IF(ISBLANK(A88),"",IF(ISBLANK(G88),SUM(H88,K88,N88,Q88,T88,W88,Z88),0))</f>
        <v>0</v>
      </c>
      <c r="AD88" s="968">
        <f>IF(AC88="","",AC88+AD86)</f>
        <v>205</v>
      </c>
      <c r="AE88" s="961">
        <f>IF(G88="X",0,COUNT(H88,K88,N88,Q88,T88,W88,Z88))</f>
        <v>1</v>
      </c>
      <c r="AF88" s="969">
        <f>COUNTIF(I88:J89,"L")+COUNTIF(L88:M89,"L")+COUNTIF(O88:P89,"L")+COUNTIF(R88:S89,"L")+COUNTIF(U88:V89,"L")+COUNTIF(X88:Y89,"L")+COUNTIF(AA88:AB89,"L")</f>
        <v>0</v>
      </c>
      <c r="AG88" s="961">
        <f>COUNTIF(I88:J89,"B")+COUNTIF(L88:M89,"B")+COUNTIF(O88:P89,"B")+COUNTIF(R88:S89,"B")+COUNTIF(U88:V89,"B")+COUNTIF(X88:Y89,"B")+COUNTIF(AA88:AB89,"B")</f>
        <v>0</v>
      </c>
      <c r="AH88" s="961">
        <f>COUNTIF(I88:J89,"J")+COUNTIF(L88:M89,"J")+COUNTIF(O88:P89,"J")+COUNTIF(R88:S89,"J")+COUNTIF(U88:V89,"J")+COUNTIF(X88:Y89,"J")+COUNTIF(AA88:AB89,"J")</f>
        <v>0</v>
      </c>
      <c r="AI88" s="961">
        <f>COUNTIF(I88:J89,"N")+COUNTIF(L88:M89,"N")+COUNTIF(O88:P89,"N")+COUNTIF(R88:S89,"N")+COUNTIF(U88:V89,"N")+COUNTIF(X88:Y89,"N")+COUNTIF(AA88:AB89,"N")</f>
        <v>0</v>
      </c>
      <c r="AJ88" s="961">
        <f>COUNTIF(I88:J89,"O")+COUNTIF(L88:M89,"O")+COUNTIF(O88:P89,"O")+COUNTIF(R88:S89,"O")+COUNTIF(U88:V89,"O")+COUNTIF(X88:Y89,"O")+COUNTIF(AA88:AB89,"O")</f>
        <v>0</v>
      </c>
      <c r="AK88" s="961">
        <f>COUNTIF(I88:J89,"GP")+COUNTIF(L88:M89,"GP")+COUNTIF(O88:P89,"GP")+COUNTIF(R88:S89,"GP")+COUNTIF(U88:V89,"GP")+COUNTIF(X88:Y89,"GP")+COUNTIF(AA88:AB89,"GP")</f>
        <v>0</v>
      </c>
      <c r="AL88" s="977">
        <v>14</v>
      </c>
      <c r="AM88" s="984" t="s">
        <v>512</v>
      </c>
      <c r="AN88" s="977"/>
      <c r="AO88" s="991" t="s">
        <v>37</v>
      </c>
      <c r="AP88" s="991" t="s">
        <v>37</v>
      </c>
      <c r="AQ88" s="991"/>
      <c r="AR88" s="1002"/>
      <c r="AS88" s="979">
        <v>3</v>
      </c>
      <c r="AT88" s="572"/>
      <c r="AU88" s="571"/>
      <c r="AV88" s="986"/>
      <c r="AW88" s="572"/>
      <c r="AX88" s="571"/>
      <c r="AY88" s="986"/>
      <c r="AZ88" s="572"/>
      <c r="BA88" s="571"/>
      <c r="BB88" s="967"/>
      <c r="BC88" s="572"/>
      <c r="BD88" s="571"/>
      <c r="BE88" s="967"/>
      <c r="BF88" s="572"/>
      <c r="BG88" s="571"/>
      <c r="BH88" s="967"/>
      <c r="BI88" s="572"/>
      <c r="BJ88" s="571"/>
      <c r="BK88" s="967"/>
      <c r="BL88" s="572"/>
      <c r="BM88" s="571"/>
      <c r="BN88" s="965">
        <f>IF(ISBLANK(AL88),"",IF(ISBLANK(AR88),SUM(AS88,AV88,AY88,BB88,BE88,BH88,BK88),0))</f>
        <v>3</v>
      </c>
      <c r="BO88" s="968">
        <f>IF(BN88="","",BN88+BO86)</f>
        <v>94</v>
      </c>
      <c r="BP88" s="961">
        <f>IF(AR88="X",0,COUNT(AS88,AV88,AY88,BB88,BE88,BH88,BK88))</f>
        <v>1</v>
      </c>
      <c r="BQ88" s="969">
        <f>COUNTIF(AT88:AU89,"L")+COUNTIF(AW88:AX89,"L")+COUNTIF(AZ88:BA89,"L")+COUNTIF(BC88:BD89,"L")+COUNTIF(BF88:BG89,"L")+COUNTIF(BI88:BJ89,"L")+COUNTIF(BL88:BM89,"L")</f>
        <v>0</v>
      </c>
      <c r="BR88" s="961">
        <f>COUNTIF(AT88:AU89,"B")+COUNTIF(AW88:AX89,"B")+COUNTIF(AZ88:BA89,"B")+COUNTIF(BC88:BD89,"B")+COUNTIF(BF88:BG89,"B")+COUNTIF(BI88:BJ89,"B")+COUNTIF(BL88:BM89,"B")</f>
        <v>0</v>
      </c>
      <c r="BS88" s="961">
        <f>COUNTIF(AT88:AU89,"J")+COUNTIF(AW88:AX89,"J")+COUNTIF(AZ88:BA89,"J")+COUNTIF(BC88:BD89,"J")+COUNTIF(BF88:BG89,"J")+COUNTIF(BI88:BJ89,"J")+COUNTIF(BL88:BM89,"J")</f>
        <v>0</v>
      </c>
      <c r="BT88" s="961">
        <f>COUNTIF(AT88:AU89,"N")+COUNTIF(AW88:AX89,"N")+COUNTIF(AZ88:BA89,"N")+COUNTIF(BC88:BD89,"N")+COUNTIF(BF88:BG89,"N")+COUNTIF(BI88:BJ89,"N")+COUNTIF(BL88:BM89,"N")</f>
        <v>0</v>
      </c>
      <c r="BU88" s="973">
        <f>COUNTIF(AT88:AU89,"O")+COUNTIF(AW88:AX89,"O")+COUNTIF(AZ88:BA89,"O")+COUNTIF(BC88:BD89,"O")+COUNTIF(BF88:BG89,"O")+COUNTIF(BI88:BJ89,"O")+COUNTIF(BL88:BM89,"O")</f>
        <v>0</v>
      </c>
      <c r="BV88" s="961">
        <f>COUNTIF(AT88:AU89,"GP")+COUNTIF(AW88:AX89,"GP")+COUNTIF(AZ88:BA89,"GP")+COUNTIF(BC88:BD89,"GP")+COUNTIF(BF88:BG89,"GP")+COUNTIF(BI88:BJ89,"GP")+COUNTIF(BL88:BM89,"GP")</f>
        <v>0</v>
      </c>
    </row>
    <row r="89" spans="1:74" ht="14.25" customHeight="1">
      <c r="A89" s="978"/>
      <c r="B89" s="985"/>
      <c r="C89" s="978"/>
      <c r="D89" s="992"/>
      <c r="E89" s="992"/>
      <c r="F89" s="992"/>
      <c r="G89" s="1003"/>
      <c r="H89" s="976"/>
      <c r="I89" s="598"/>
      <c r="J89" s="597"/>
      <c r="K89" s="987"/>
      <c r="L89" s="598"/>
      <c r="M89" s="597"/>
      <c r="N89" s="987"/>
      <c r="O89" s="598"/>
      <c r="P89" s="597"/>
      <c r="Q89" s="967"/>
      <c r="R89" s="598"/>
      <c r="S89" s="597"/>
      <c r="T89" s="967"/>
      <c r="U89" s="598"/>
      <c r="V89" s="597"/>
      <c r="W89" s="967"/>
      <c r="X89" s="598"/>
      <c r="Y89" s="597"/>
      <c r="Z89" s="967"/>
      <c r="AA89" s="598"/>
      <c r="AB89" s="597"/>
      <c r="AC89" s="966"/>
      <c r="AD89" s="968"/>
      <c r="AE89" s="962"/>
      <c r="AF89" s="970"/>
      <c r="AG89" s="962"/>
      <c r="AH89" s="962"/>
      <c r="AI89" s="962"/>
      <c r="AJ89" s="962"/>
      <c r="AK89" s="962"/>
      <c r="AL89" s="978"/>
      <c r="AM89" s="985"/>
      <c r="AN89" s="978"/>
      <c r="AO89" s="992"/>
      <c r="AP89" s="992"/>
      <c r="AQ89" s="992"/>
      <c r="AR89" s="1003"/>
      <c r="AS89" s="976"/>
      <c r="AT89" s="572"/>
      <c r="AU89" s="571"/>
      <c r="AV89" s="987"/>
      <c r="AW89" s="572"/>
      <c r="AX89" s="571"/>
      <c r="AY89" s="987"/>
      <c r="AZ89" s="572"/>
      <c r="BA89" s="571"/>
      <c r="BB89" s="967"/>
      <c r="BC89" s="572"/>
      <c r="BD89" s="571"/>
      <c r="BE89" s="967"/>
      <c r="BF89" s="572"/>
      <c r="BG89" s="571"/>
      <c r="BH89" s="967"/>
      <c r="BI89" s="572"/>
      <c r="BJ89" s="571"/>
      <c r="BK89" s="967"/>
      <c r="BL89" s="572"/>
      <c r="BM89" s="571"/>
      <c r="BN89" s="966"/>
      <c r="BO89" s="968"/>
      <c r="BP89" s="962"/>
      <c r="BQ89" s="970"/>
      <c r="BR89" s="962"/>
      <c r="BS89" s="962"/>
      <c r="BT89" s="962"/>
      <c r="BU89" s="974"/>
      <c r="BV89" s="962"/>
    </row>
    <row r="90" spans="1:74" ht="14.25" customHeight="1">
      <c r="A90" s="979">
        <v>15</v>
      </c>
      <c r="B90" s="990" t="s">
        <v>494</v>
      </c>
      <c r="C90" s="979"/>
      <c r="D90" s="986"/>
      <c r="E90" s="986"/>
      <c r="F90" s="986"/>
      <c r="G90" s="988"/>
      <c r="H90" s="980">
        <v>4</v>
      </c>
      <c r="I90" s="596"/>
      <c r="J90" s="597"/>
      <c r="K90" s="1000"/>
      <c r="L90" s="596"/>
      <c r="M90" s="597"/>
      <c r="N90" s="1000"/>
      <c r="O90" s="596"/>
      <c r="P90" s="597"/>
      <c r="Q90" s="963"/>
      <c r="R90" s="596"/>
      <c r="S90" s="597"/>
      <c r="T90" s="963"/>
      <c r="U90" s="596"/>
      <c r="V90" s="597"/>
      <c r="W90" s="963"/>
      <c r="X90" s="596"/>
      <c r="Y90" s="597"/>
      <c r="Z90" s="963"/>
      <c r="AA90" s="596"/>
      <c r="AB90" s="597"/>
      <c r="AC90" s="971">
        <f>IF(ISBLANK(A90),"",IF(ISBLANK(G90),SUM(H90,K90,N90,Q90,T90,W90,Z90),0))</f>
        <v>4</v>
      </c>
      <c r="AD90" s="968">
        <f>IF(AC90="","",AC90+AD88)</f>
        <v>209</v>
      </c>
      <c r="AE90" s="961">
        <f>IF(G90="X",0,COUNT(H90,K90,N90,Q90,T90,W90,Z90))</f>
        <v>1</v>
      </c>
      <c r="AF90" s="969">
        <f>COUNTIF(I90:J91,"L")+COUNTIF(L90:M91,"L")+COUNTIF(O90:P91,"L")+COUNTIF(R90:S91,"L")+COUNTIF(U90:V91,"L")+COUNTIF(X90:Y91,"L")+COUNTIF(AA90:AB91,"L")</f>
        <v>0</v>
      </c>
      <c r="AG90" s="961">
        <f>COUNTIF(I90:J91,"B")+COUNTIF(L90:M91,"B")+COUNTIF(O90:P91,"B")+COUNTIF(R90:S91,"B")+COUNTIF(U90:V91,"B")+COUNTIF(X90:Y91,"B")+COUNTIF(AA90:AB91,"B")</f>
        <v>0</v>
      </c>
      <c r="AH90" s="961">
        <f>COUNTIF(I90:J91,"J")+COUNTIF(L90:M91,"J")+COUNTIF(O90:P91,"J")+COUNTIF(R90:S91,"J")+COUNTIF(U90:V91,"J")+COUNTIF(X90:Y91,"J")+COUNTIF(AA90:AB91,"J")</f>
        <v>0</v>
      </c>
      <c r="AI90" s="961">
        <f>COUNTIF(I90:J91,"N")+COUNTIF(L90:M91,"N")+COUNTIF(O90:P91,"N")+COUNTIF(R90:S91,"N")+COUNTIF(U90:V91,"N")+COUNTIF(X90:Y91,"N")+COUNTIF(AA90:AB91,"N")</f>
        <v>0</v>
      </c>
      <c r="AJ90" s="961">
        <f>COUNTIF(I90:J91,"O")+COUNTIF(L90:M91,"O")+COUNTIF(O90:P91,"O")+COUNTIF(R90:S91,"O")+COUNTIF(U90:V91,"O")+COUNTIF(X90:Y91,"O")+COUNTIF(AA90:AB91,"O")</f>
        <v>0</v>
      </c>
      <c r="AK90" s="961">
        <f>COUNTIF(I90:J91,"GP")+COUNTIF(L90:M91,"GP")+COUNTIF(O90:P91,"GP")+COUNTIF(R90:S91,"GP")+COUNTIF(U90:V91,"GP")+COUNTIF(X90:Y91,"GP")+COUNTIF(AA90:AB91,"GP")</f>
        <v>0</v>
      </c>
      <c r="AL90" s="979">
        <v>15</v>
      </c>
      <c r="AM90" s="990" t="s">
        <v>520</v>
      </c>
      <c r="AN90" s="979"/>
      <c r="AO90" s="986" t="s">
        <v>37</v>
      </c>
      <c r="AP90" s="986" t="s">
        <v>37</v>
      </c>
      <c r="AQ90" s="986"/>
      <c r="AR90" s="988"/>
      <c r="AS90" s="980">
        <v>3</v>
      </c>
      <c r="AT90" s="570"/>
      <c r="AU90" s="571"/>
      <c r="AV90" s="1000"/>
      <c r="AW90" s="570"/>
      <c r="AX90" s="571"/>
      <c r="AY90" s="1000"/>
      <c r="AZ90" s="570"/>
      <c r="BA90" s="571"/>
      <c r="BB90" s="963"/>
      <c r="BC90" s="570"/>
      <c r="BD90" s="571"/>
      <c r="BE90" s="963"/>
      <c r="BF90" s="570"/>
      <c r="BG90" s="571"/>
      <c r="BH90" s="963"/>
      <c r="BI90" s="570"/>
      <c r="BJ90" s="571"/>
      <c r="BK90" s="963"/>
      <c r="BL90" s="570"/>
      <c r="BM90" s="571"/>
      <c r="BN90" s="971">
        <f>IF(ISBLANK(AL90),"",IF(ISBLANK(AR90),SUM(AS90,AV90,AY90,BB90,BE90,BH90,BK90),0))</f>
        <v>3</v>
      </c>
      <c r="BO90" s="968">
        <f>IF(BN90="","",BN90+BO88)</f>
        <v>97</v>
      </c>
      <c r="BP90" s="961">
        <f>IF(AR90="X",0,COUNT(AS90,AV90,AY90,BB90,BE90,BH90,BK90))</f>
        <v>1</v>
      </c>
      <c r="BQ90" s="969">
        <f>COUNTIF(AT90:AU91,"L")+COUNTIF(AW90:AX91,"L")+COUNTIF(AZ90:BA91,"L")+COUNTIF(BC90:BD91,"L")+COUNTIF(BF90:BG91,"L")+COUNTIF(BI90:BJ91,"L")+COUNTIF(BL90:BM91,"L")</f>
        <v>0</v>
      </c>
      <c r="BR90" s="961">
        <f>COUNTIF(AT90:AU91,"B")+COUNTIF(AW90:AX91,"B")+COUNTIF(AZ90:BA91,"B")+COUNTIF(BC90:BD91,"B")+COUNTIF(BF90:BG91,"B")+COUNTIF(BI90:BJ91,"B")+COUNTIF(BL90:BM91,"B")</f>
        <v>0</v>
      </c>
      <c r="BS90" s="961">
        <f>COUNTIF(AT90:AU91,"J")+COUNTIF(AW90:AX91,"J")+COUNTIF(AZ90:BA91,"J")+COUNTIF(BC90:BD91,"J")+COUNTIF(BF90:BG91,"J")+COUNTIF(BI90:BJ91,"J")+COUNTIF(BL90:BM91,"J")</f>
        <v>0</v>
      </c>
      <c r="BT90" s="961">
        <f>COUNTIF(AT90:AU91,"N")+COUNTIF(AW90:AX91,"N")+COUNTIF(AZ90:BA91,"N")+COUNTIF(BC90:BD91,"N")+COUNTIF(BF90:BG91,"N")+COUNTIF(BI90:BJ91,"N")+COUNTIF(BL90:BM91,"N")</f>
        <v>0</v>
      </c>
      <c r="BU90" s="973">
        <f>COUNTIF(AT90:AU91,"O")+COUNTIF(AW90:AX91,"O")+COUNTIF(AZ90:BA91,"O")+COUNTIF(BC90:BD91,"O")+COUNTIF(BF90:BG91,"O")+COUNTIF(BI90:BJ91,"O")+COUNTIF(BL90:BM91,"O")</f>
        <v>0</v>
      </c>
      <c r="BV90" s="961">
        <f>COUNTIF(AT90:AU91,"GP")+COUNTIF(AW90:AX91,"GP")+COUNTIF(AZ90:BA91,"GP")+COUNTIF(BC90:BD91,"GP")+COUNTIF(BF90:BG91,"GP")+COUNTIF(BI90:BJ91,"GP")+COUNTIF(BL90:BM91,"GP")</f>
        <v>0</v>
      </c>
    </row>
    <row r="91" spans="1:74" ht="14.25" customHeight="1">
      <c r="A91" s="976"/>
      <c r="B91" s="983"/>
      <c r="C91" s="976"/>
      <c r="D91" s="987"/>
      <c r="E91" s="987"/>
      <c r="F91" s="987"/>
      <c r="G91" s="989"/>
      <c r="H91" s="981"/>
      <c r="I91" s="596"/>
      <c r="J91" s="597"/>
      <c r="K91" s="1001"/>
      <c r="L91" s="596"/>
      <c r="M91" s="597"/>
      <c r="N91" s="1001"/>
      <c r="O91" s="596"/>
      <c r="P91" s="597"/>
      <c r="Q91" s="964"/>
      <c r="R91" s="596"/>
      <c r="S91" s="597"/>
      <c r="T91" s="964"/>
      <c r="U91" s="596"/>
      <c r="V91" s="597"/>
      <c r="W91" s="964"/>
      <c r="X91" s="596"/>
      <c r="Y91" s="597"/>
      <c r="Z91" s="964"/>
      <c r="AA91" s="596"/>
      <c r="AB91" s="597"/>
      <c r="AC91" s="972"/>
      <c r="AD91" s="968"/>
      <c r="AE91" s="962"/>
      <c r="AF91" s="970"/>
      <c r="AG91" s="962"/>
      <c r="AH91" s="962"/>
      <c r="AI91" s="962"/>
      <c r="AJ91" s="962"/>
      <c r="AK91" s="962"/>
      <c r="AL91" s="976"/>
      <c r="AM91" s="983"/>
      <c r="AN91" s="976"/>
      <c r="AO91" s="987"/>
      <c r="AP91" s="987"/>
      <c r="AQ91" s="987"/>
      <c r="AR91" s="989"/>
      <c r="AS91" s="981"/>
      <c r="AT91" s="570"/>
      <c r="AU91" s="571"/>
      <c r="AV91" s="1001"/>
      <c r="AW91" s="570"/>
      <c r="AX91" s="571"/>
      <c r="AY91" s="1001"/>
      <c r="AZ91" s="570"/>
      <c r="BA91" s="571"/>
      <c r="BB91" s="964"/>
      <c r="BC91" s="570"/>
      <c r="BD91" s="571"/>
      <c r="BE91" s="964"/>
      <c r="BF91" s="570"/>
      <c r="BG91" s="571"/>
      <c r="BH91" s="964"/>
      <c r="BI91" s="570"/>
      <c r="BJ91" s="571"/>
      <c r="BK91" s="964"/>
      <c r="BL91" s="570"/>
      <c r="BM91" s="571"/>
      <c r="BN91" s="972"/>
      <c r="BO91" s="968"/>
      <c r="BP91" s="962"/>
      <c r="BQ91" s="970"/>
      <c r="BR91" s="962"/>
      <c r="BS91" s="962"/>
      <c r="BT91" s="962"/>
      <c r="BU91" s="974"/>
      <c r="BV91" s="962"/>
    </row>
    <row r="92" spans="1:74" ht="14.25" customHeight="1">
      <c r="A92" s="977">
        <v>16</v>
      </c>
      <c r="B92" s="984" t="s">
        <v>488</v>
      </c>
      <c r="C92" s="977" t="s">
        <v>37</v>
      </c>
      <c r="D92" s="991"/>
      <c r="E92" s="991"/>
      <c r="F92" s="991"/>
      <c r="G92" s="1002"/>
      <c r="H92" s="979">
        <v>4</v>
      </c>
      <c r="I92" s="598"/>
      <c r="J92" s="597"/>
      <c r="K92" s="986"/>
      <c r="L92" s="598"/>
      <c r="M92" s="597"/>
      <c r="N92" s="986"/>
      <c r="O92" s="598"/>
      <c r="P92" s="597"/>
      <c r="Q92" s="967"/>
      <c r="R92" s="598"/>
      <c r="S92" s="597"/>
      <c r="T92" s="967"/>
      <c r="U92" s="598"/>
      <c r="V92" s="597"/>
      <c r="W92" s="967"/>
      <c r="X92" s="598"/>
      <c r="Y92" s="597"/>
      <c r="Z92" s="967"/>
      <c r="AA92" s="598"/>
      <c r="AB92" s="597"/>
      <c r="AC92" s="965">
        <f>IF(ISBLANK(A92),"",IF(ISBLANK(G92),SUM(H92,K92,N92,Q92,T92,W92,Z92),0))</f>
        <v>4</v>
      </c>
      <c r="AD92" s="968">
        <f>IF(AC92="","",AC92+AD90)</f>
        <v>213</v>
      </c>
      <c r="AE92" s="961">
        <f>IF(G92="X",0,COUNT(H92,K92,N92,Q92,T92,W92,Z92))</f>
        <v>1</v>
      </c>
      <c r="AF92" s="969">
        <f>COUNTIF(I92:J93,"L")+COUNTIF(L92:M93,"L")+COUNTIF(O92:P93,"L")+COUNTIF(R92:S93,"L")+COUNTIF(U92:V93,"L")+COUNTIF(X92:Y93,"L")+COUNTIF(AA92:AB93,"L")</f>
        <v>0</v>
      </c>
      <c r="AG92" s="961">
        <f>COUNTIF(I92:J93,"B")+COUNTIF(L92:M93,"B")+COUNTIF(O92:P93,"B")+COUNTIF(R92:S93,"B")+COUNTIF(U92:V93,"B")+COUNTIF(X92:Y93,"B")+COUNTIF(AA92:AB93,"B")</f>
        <v>0</v>
      </c>
      <c r="AH92" s="961">
        <f>COUNTIF(I92:J93,"J")+COUNTIF(L92:M93,"J")+COUNTIF(O92:P93,"J")+COUNTIF(R92:S93,"J")+COUNTIF(U92:V93,"J")+COUNTIF(X92:Y93,"J")+COUNTIF(AA92:AB93,"J")</f>
        <v>0</v>
      </c>
      <c r="AI92" s="961">
        <f>COUNTIF(I92:J93,"N")+COUNTIF(L92:M93,"N")+COUNTIF(O92:P93,"N")+COUNTIF(R92:S93,"N")+COUNTIF(U92:V93,"N")+COUNTIF(X92:Y93,"N")+COUNTIF(AA92:AB93,"N")</f>
        <v>0</v>
      </c>
      <c r="AJ92" s="961">
        <f>COUNTIF(I92:J93,"O")+COUNTIF(L92:M93,"O")+COUNTIF(O92:P93,"O")+COUNTIF(R92:S93,"O")+COUNTIF(U92:V93,"O")+COUNTIF(X92:Y93,"O")+COUNTIF(AA92:AB93,"O")</f>
        <v>0</v>
      </c>
      <c r="AK92" s="961">
        <f>COUNTIF(I92:J93,"GP")+COUNTIF(L92:M93,"GP")+COUNTIF(O92:P93,"GP")+COUNTIF(R92:S93,"GP")+COUNTIF(U92:V93,"GP")+COUNTIF(X92:Y93,"GP")+COUNTIF(AA92:AB93,"GP")</f>
        <v>0</v>
      </c>
      <c r="AL92" s="977">
        <v>16</v>
      </c>
      <c r="AM92" s="984" t="s">
        <v>512</v>
      </c>
      <c r="AN92" s="977"/>
      <c r="AO92" s="991" t="s">
        <v>37</v>
      </c>
      <c r="AP92" s="991" t="s">
        <v>37</v>
      </c>
      <c r="AQ92" s="991"/>
      <c r="AR92" s="1002"/>
      <c r="AS92" s="979">
        <v>0</v>
      </c>
      <c r="AT92" s="572"/>
      <c r="AU92" s="571"/>
      <c r="AV92" s="986"/>
      <c r="AW92" s="572"/>
      <c r="AX92" s="571"/>
      <c r="AY92" s="986"/>
      <c r="AZ92" s="572"/>
      <c r="BA92" s="571"/>
      <c r="BB92" s="967"/>
      <c r="BC92" s="572"/>
      <c r="BD92" s="571"/>
      <c r="BE92" s="967"/>
      <c r="BF92" s="572"/>
      <c r="BG92" s="571"/>
      <c r="BH92" s="967"/>
      <c r="BI92" s="572"/>
      <c r="BJ92" s="571"/>
      <c r="BK92" s="967"/>
      <c r="BL92" s="572"/>
      <c r="BM92" s="571"/>
      <c r="BN92" s="965">
        <f>IF(ISBLANK(AL92),"",IF(ISBLANK(AR92),SUM(AS92,AV92,AY92,BB92,BE92,BH92,BK92),0))</f>
        <v>0</v>
      </c>
      <c r="BO92" s="968">
        <f>IF(BN92="","",BN92+BO90)</f>
        <v>97</v>
      </c>
      <c r="BP92" s="961">
        <f>IF(AR92="X",0,COUNT(AS92,AV92,AY92,BB92,BE92,BH92,BK92))</f>
        <v>1</v>
      </c>
      <c r="BQ92" s="969">
        <f>COUNTIF(AT92:AU93,"L")+COUNTIF(AW92:AX93,"L")+COUNTIF(AZ92:BA93,"L")+COUNTIF(BC92:BD93,"L")+COUNTIF(BF92:BG93,"L")+COUNTIF(BI92:BJ93,"L")+COUNTIF(BL92:BM93,"L")</f>
        <v>0</v>
      </c>
      <c r="BR92" s="961">
        <f>COUNTIF(AT92:AU93,"B")+COUNTIF(AW92:AX93,"B")+COUNTIF(AZ92:BA93,"B")+COUNTIF(BC92:BD93,"B")+COUNTIF(BF92:BG93,"B")+COUNTIF(BI92:BJ93,"B")+COUNTIF(BL92:BM93,"B")</f>
        <v>0</v>
      </c>
      <c r="BS92" s="961">
        <f>COUNTIF(AT92:AU93,"J")+COUNTIF(AW92:AX93,"J")+COUNTIF(AZ92:BA93,"J")+COUNTIF(BC92:BD93,"J")+COUNTIF(BF92:BG93,"J")+COUNTIF(BI92:BJ93,"J")+COUNTIF(BL92:BM93,"J")</f>
        <v>0</v>
      </c>
      <c r="BT92" s="961">
        <f>COUNTIF(AT92:AU93,"N")+COUNTIF(AW92:AX93,"N")+COUNTIF(AZ92:BA93,"N")+COUNTIF(BC92:BD93,"N")+COUNTIF(BF92:BG93,"N")+COUNTIF(BI92:BJ93,"N")+COUNTIF(BL92:BM93,"N")</f>
        <v>0</v>
      </c>
      <c r="BU92" s="973">
        <f>COUNTIF(AT92:AU93,"O")+COUNTIF(AW92:AX93,"O")+COUNTIF(AZ92:BA93,"O")+COUNTIF(BC92:BD93,"O")+COUNTIF(BF92:BG93,"O")+COUNTIF(BI92:BJ93,"O")+COUNTIF(BL92:BM93,"O")</f>
        <v>0</v>
      </c>
      <c r="BV92" s="961">
        <f>COUNTIF(AT92:AU93,"GP")+COUNTIF(AW92:AX93,"GP")+COUNTIF(AZ92:BA93,"GP")+COUNTIF(BC92:BD93,"GP")+COUNTIF(BF92:BG93,"GP")+COUNTIF(BI92:BJ93,"GP")+COUNTIF(BL92:BM93,"GP")</f>
        <v>0</v>
      </c>
    </row>
    <row r="93" spans="1:74" ht="14.25" customHeight="1">
      <c r="A93" s="978"/>
      <c r="B93" s="985"/>
      <c r="C93" s="978"/>
      <c r="D93" s="992"/>
      <c r="E93" s="992"/>
      <c r="F93" s="992"/>
      <c r="G93" s="1003"/>
      <c r="H93" s="976"/>
      <c r="I93" s="598"/>
      <c r="J93" s="597"/>
      <c r="K93" s="987"/>
      <c r="L93" s="598"/>
      <c r="M93" s="597"/>
      <c r="N93" s="987"/>
      <c r="O93" s="598"/>
      <c r="P93" s="597"/>
      <c r="Q93" s="967"/>
      <c r="R93" s="598"/>
      <c r="S93" s="597"/>
      <c r="T93" s="967"/>
      <c r="U93" s="598"/>
      <c r="V93" s="597"/>
      <c r="W93" s="967"/>
      <c r="X93" s="598"/>
      <c r="Y93" s="597"/>
      <c r="Z93" s="967"/>
      <c r="AA93" s="598"/>
      <c r="AB93" s="597"/>
      <c r="AC93" s="966"/>
      <c r="AD93" s="968"/>
      <c r="AE93" s="962"/>
      <c r="AF93" s="970"/>
      <c r="AG93" s="962"/>
      <c r="AH93" s="962"/>
      <c r="AI93" s="962"/>
      <c r="AJ93" s="962"/>
      <c r="AK93" s="962"/>
      <c r="AL93" s="978"/>
      <c r="AM93" s="985"/>
      <c r="AN93" s="978"/>
      <c r="AO93" s="992"/>
      <c r="AP93" s="992"/>
      <c r="AQ93" s="992"/>
      <c r="AR93" s="1003"/>
      <c r="AS93" s="976"/>
      <c r="AT93" s="572"/>
      <c r="AU93" s="571"/>
      <c r="AV93" s="987"/>
      <c r="AW93" s="572"/>
      <c r="AX93" s="571"/>
      <c r="AY93" s="987"/>
      <c r="AZ93" s="572"/>
      <c r="BA93" s="571"/>
      <c r="BB93" s="967"/>
      <c r="BC93" s="572"/>
      <c r="BD93" s="571"/>
      <c r="BE93" s="967"/>
      <c r="BF93" s="572"/>
      <c r="BG93" s="571"/>
      <c r="BH93" s="967"/>
      <c r="BI93" s="572"/>
      <c r="BJ93" s="571"/>
      <c r="BK93" s="967"/>
      <c r="BL93" s="572"/>
      <c r="BM93" s="571"/>
      <c r="BN93" s="966"/>
      <c r="BO93" s="968"/>
      <c r="BP93" s="962"/>
      <c r="BQ93" s="970"/>
      <c r="BR93" s="962"/>
      <c r="BS93" s="962"/>
      <c r="BT93" s="962"/>
      <c r="BU93" s="974"/>
      <c r="BV93" s="962"/>
    </row>
    <row r="94" spans="1:74" ht="14.25" customHeight="1">
      <c r="A94" s="979">
        <v>17</v>
      </c>
      <c r="B94" s="990" t="s">
        <v>498</v>
      </c>
      <c r="C94" s="979" t="s">
        <v>37</v>
      </c>
      <c r="D94" s="986"/>
      <c r="E94" s="986"/>
      <c r="F94" s="986"/>
      <c r="G94" s="988"/>
      <c r="H94" s="980">
        <v>5</v>
      </c>
      <c r="I94" s="596"/>
      <c r="J94" s="597"/>
      <c r="K94" s="1000">
        <v>2</v>
      </c>
      <c r="L94" s="596"/>
      <c r="M94" s="597"/>
      <c r="N94" s="1000"/>
      <c r="O94" s="596"/>
      <c r="P94" s="597"/>
      <c r="Q94" s="963"/>
      <c r="R94" s="596"/>
      <c r="S94" s="597"/>
      <c r="T94" s="963"/>
      <c r="U94" s="596"/>
      <c r="V94" s="597"/>
      <c r="W94" s="963"/>
      <c r="X94" s="596"/>
      <c r="Y94" s="597"/>
      <c r="Z94" s="963"/>
      <c r="AA94" s="596"/>
      <c r="AB94" s="597"/>
      <c r="AC94" s="971">
        <f>IF(ISBLANK(A94),"",IF(ISBLANK(G94),SUM(H94,K94,N94,Q94,T94,W94,Z94),0))</f>
        <v>7</v>
      </c>
      <c r="AD94" s="968">
        <f>IF(AC94="","",AC94+AD92)</f>
        <v>220</v>
      </c>
      <c r="AE94" s="961">
        <f>IF(G94="X",0,COUNT(H94,K94,N94,Q94,T94,W94,Z94))</f>
        <v>2</v>
      </c>
      <c r="AF94" s="969">
        <f>COUNTIF(I94:J95,"L")+COUNTIF(L94:M95,"L")+COUNTIF(O94:P95,"L")+COUNTIF(R94:S95,"L")+COUNTIF(U94:V95,"L")+COUNTIF(X94:Y95,"L")+COUNTIF(AA94:AB95,"L")</f>
        <v>0</v>
      </c>
      <c r="AG94" s="961">
        <f>COUNTIF(I94:J95,"B")+COUNTIF(L94:M95,"B")+COUNTIF(O94:P95,"B")+COUNTIF(R94:S95,"B")+COUNTIF(U94:V95,"B")+COUNTIF(X94:Y95,"B")+COUNTIF(AA94:AB95,"B")</f>
        <v>0</v>
      </c>
      <c r="AH94" s="961">
        <f>COUNTIF(I94:J95,"J")+COUNTIF(L94:M95,"J")+COUNTIF(O94:P95,"J")+COUNTIF(R94:S95,"J")+COUNTIF(U94:V95,"J")+COUNTIF(X94:Y95,"J")+COUNTIF(AA94:AB95,"J")</f>
        <v>0</v>
      </c>
      <c r="AI94" s="961">
        <f>COUNTIF(I94:J95,"N")+COUNTIF(L94:M95,"N")+COUNTIF(O94:P95,"N")+COUNTIF(R94:S95,"N")+COUNTIF(U94:V95,"N")+COUNTIF(X94:Y95,"N")+COUNTIF(AA94:AB95,"N")</f>
        <v>0</v>
      </c>
      <c r="AJ94" s="961">
        <f>COUNTIF(I94:J95,"O")+COUNTIF(L94:M95,"O")+COUNTIF(O94:P95,"O")+COUNTIF(R94:S95,"O")+COUNTIF(U94:V95,"O")+COUNTIF(X94:Y95,"O")+COUNTIF(AA94:AB95,"O")</f>
        <v>0</v>
      </c>
      <c r="AK94" s="961">
        <f>COUNTIF(I94:J95,"GP")+COUNTIF(L94:M95,"GP")+COUNTIF(O94:P95,"GP")+COUNTIF(R94:S95,"GP")+COUNTIF(U94:V95,"GP")+COUNTIF(X94:Y95,"GP")+COUNTIF(AA94:AB95,"GP")</f>
        <v>0</v>
      </c>
      <c r="AL94" s="979">
        <v>17</v>
      </c>
      <c r="AM94" s="990" t="s">
        <v>526</v>
      </c>
      <c r="AN94" s="979"/>
      <c r="AO94" s="986"/>
      <c r="AP94" s="986"/>
      <c r="AQ94" s="986"/>
      <c r="AR94" s="988" t="s">
        <v>37</v>
      </c>
      <c r="AS94" s="980"/>
      <c r="AT94" s="570"/>
      <c r="AU94" s="571"/>
      <c r="AV94" s="1000"/>
      <c r="AW94" s="570"/>
      <c r="AX94" s="571"/>
      <c r="AY94" s="1000"/>
      <c r="AZ94" s="570"/>
      <c r="BA94" s="571"/>
      <c r="BB94" s="963"/>
      <c r="BC94" s="570"/>
      <c r="BD94" s="571"/>
      <c r="BE94" s="963"/>
      <c r="BF94" s="570"/>
      <c r="BG94" s="571"/>
      <c r="BH94" s="963"/>
      <c r="BI94" s="570"/>
      <c r="BJ94" s="571"/>
      <c r="BK94" s="963"/>
      <c r="BL94" s="570"/>
      <c r="BM94" s="571"/>
      <c r="BN94" s="971">
        <f>IF(ISBLANK(AL94),"",IF(ISBLANK(AR94),SUM(AS94,AV94,AY94,BB94,BE94,BH94,BK94),0))</f>
        <v>0</v>
      </c>
      <c r="BO94" s="968">
        <f>IF(BN94="","",BN94+BO92)</f>
        <v>97</v>
      </c>
      <c r="BP94" s="961">
        <f>IF(AR94="X",0,COUNT(AS94,AV94,AY94,BB94,BE94,BH94,BK94))</f>
        <v>0</v>
      </c>
      <c r="BQ94" s="969">
        <f>COUNTIF(AT94:AU95,"L")+COUNTIF(AW94:AX95,"L")+COUNTIF(AZ94:BA95,"L")+COUNTIF(BC94:BD95,"L")+COUNTIF(BF94:BG95,"L")+COUNTIF(BI94:BJ95,"L")+COUNTIF(BL94:BM95,"L")</f>
        <v>0</v>
      </c>
      <c r="BR94" s="961">
        <f>COUNTIF(AT94:AU95,"B")+COUNTIF(AW94:AX95,"B")+COUNTIF(AZ94:BA95,"B")+COUNTIF(BC94:BD95,"B")+COUNTIF(BF94:BG95,"B")+COUNTIF(BI94:BJ95,"B")+COUNTIF(BL94:BM95,"B")</f>
        <v>0</v>
      </c>
      <c r="BS94" s="961">
        <f>COUNTIF(AT94:AU95,"J")+COUNTIF(AW94:AX95,"J")+COUNTIF(AZ94:BA95,"J")+COUNTIF(BC94:BD95,"J")+COUNTIF(BF94:BG95,"J")+COUNTIF(BI94:BJ95,"J")+COUNTIF(BL94:BM95,"J")</f>
        <v>0</v>
      </c>
      <c r="BT94" s="961">
        <f>COUNTIF(AT94:AU95,"N")+COUNTIF(AW94:AX95,"N")+COUNTIF(AZ94:BA95,"N")+COUNTIF(BC94:BD95,"N")+COUNTIF(BF94:BG95,"N")+COUNTIF(BI94:BJ95,"N")+COUNTIF(BL94:BM95,"N")</f>
        <v>0</v>
      </c>
      <c r="BU94" s="973">
        <f>COUNTIF(AT94:AU95,"O")+COUNTIF(AW94:AX95,"O")+COUNTIF(AZ94:BA95,"O")+COUNTIF(BC94:BD95,"O")+COUNTIF(BF94:BG95,"O")+COUNTIF(BI94:BJ95,"O")+COUNTIF(BL94:BM95,"O")</f>
        <v>0</v>
      </c>
      <c r="BV94" s="961">
        <f>COUNTIF(AT94:AU95,"GP")+COUNTIF(AW94:AX95,"GP")+COUNTIF(AZ94:BA95,"GP")+COUNTIF(BC94:BD95,"GP")+COUNTIF(BF94:BG95,"GP")+COUNTIF(BI94:BJ95,"GP")+COUNTIF(BL94:BM95,"GP")</f>
        <v>0</v>
      </c>
    </row>
    <row r="95" spans="1:74" ht="14.25" customHeight="1">
      <c r="A95" s="976"/>
      <c r="B95" s="983"/>
      <c r="C95" s="976"/>
      <c r="D95" s="987"/>
      <c r="E95" s="987"/>
      <c r="F95" s="987"/>
      <c r="G95" s="989"/>
      <c r="H95" s="981"/>
      <c r="I95" s="596"/>
      <c r="J95" s="597"/>
      <c r="K95" s="1001"/>
      <c r="L95" s="596"/>
      <c r="M95" s="597"/>
      <c r="N95" s="1001"/>
      <c r="O95" s="596"/>
      <c r="P95" s="597"/>
      <c r="Q95" s="964"/>
      <c r="R95" s="596"/>
      <c r="S95" s="597"/>
      <c r="T95" s="964"/>
      <c r="U95" s="596"/>
      <c r="V95" s="597"/>
      <c r="W95" s="964"/>
      <c r="X95" s="596"/>
      <c r="Y95" s="597"/>
      <c r="Z95" s="964"/>
      <c r="AA95" s="596"/>
      <c r="AB95" s="597"/>
      <c r="AC95" s="972"/>
      <c r="AD95" s="968"/>
      <c r="AE95" s="962"/>
      <c r="AF95" s="970"/>
      <c r="AG95" s="962"/>
      <c r="AH95" s="962"/>
      <c r="AI95" s="962"/>
      <c r="AJ95" s="962"/>
      <c r="AK95" s="962"/>
      <c r="AL95" s="976"/>
      <c r="AM95" s="983"/>
      <c r="AN95" s="976"/>
      <c r="AO95" s="987"/>
      <c r="AP95" s="987"/>
      <c r="AQ95" s="987"/>
      <c r="AR95" s="989"/>
      <c r="AS95" s="981"/>
      <c r="AT95" s="570"/>
      <c r="AU95" s="571"/>
      <c r="AV95" s="1001"/>
      <c r="AW95" s="570"/>
      <c r="AX95" s="571"/>
      <c r="AY95" s="1001"/>
      <c r="AZ95" s="570"/>
      <c r="BA95" s="571"/>
      <c r="BB95" s="964"/>
      <c r="BC95" s="570"/>
      <c r="BD95" s="571"/>
      <c r="BE95" s="964"/>
      <c r="BF95" s="570"/>
      <c r="BG95" s="571"/>
      <c r="BH95" s="964"/>
      <c r="BI95" s="570"/>
      <c r="BJ95" s="571"/>
      <c r="BK95" s="964"/>
      <c r="BL95" s="570"/>
      <c r="BM95" s="571"/>
      <c r="BN95" s="972"/>
      <c r="BO95" s="968"/>
      <c r="BP95" s="962"/>
      <c r="BQ95" s="970"/>
      <c r="BR95" s="962"/>
      <c r="BS95" s="962"/>
      <c r="BT95" s="962"/>
      <c r="BU95" s="974"/>
      <c r="BV95" s="962"/>
    </row>
    <row r="96" spans="1:74" ht="14.25" customHeight="1">
      <c r="A96" s="977">
        <v>18</v>
      </c>
      <c r="B96" s="984" t="s">
        <v>494</v>
      </c>
      <c r="C96" s="977"/>
      <c r="D96" s="991"/>
      <c r="E96" s="991"/>
      <c r="F96" s="991"/>
      <c r="G96" s="1002"/>
      <c r="H96" s="979">
        <v>1</v>
      </c>
      <c r="I96" s="598"/>
      <c r="J96" s="597"/>
      <c r="K96" s="986"/>
      <c r="L96" s="598"/>
      <c r="M96" s="597"/>
      <c r="N96" s="986"/>
      <c r="O96" s="598"/>
      <c r="P96" s="597"/>
      <c r="Q96" s="967"/>
      <c r="R96" s="598"/>
      <c r="S96" s="597"/>
      <c r="T96" s="967"/>
      <c r="U96" s="598"/>
      <c r="V96" s="597"/>
      <c r="W96" s="967"/>
      <c r="X96" s="598"/>
      <c r="Y96" s="597"/>
      <c r="Z96" s="967"/>
      <c r="AA96" s="598"/>
      <c r="AB96" s="597"/>
      <c r="AC96" s="965">
        <f>IF(ISBLANK(A96),"",IF(ISBLANK(G96),SUM(H96,K96,N96,Q96,T96,W96,Z96),0))</f>
        <v>1</v>
      </c>
      <c r="AD96" s="968">
        <f>IF(AC96="","",AC96+AD94)</f>
        <v>221</v>
      </c>
      <c r="AE96" s="961">
        <f>IF(G96="X",0,COUNT(H96,K96,N96,Q96,T96,W96,Z96))</f>
        <v>1</v>
      </c>
      <c r="AF96" s="969">
        <f>COUNTIF(I96:J97,"L")+COUNTIF(L96:M97,"L")+COUNTIF(O96:P97,"L")+COUNTIF(R96:S97,"L")+COUNTIF(U96:V97,"L")+COUNTIF(X96:Y97,"L")+COUNTIF(AA96:AB97,"L")</f>
        <v>0</v>
      </c>
      <c r="AG96" s="961">
        <f>COUNTIF(I96:J97,"B")+COUNTIF(L96:M97,"B")+COUNTIF(O96:P97,"B")+COUNTIF(R96:S97,"B")+COUNTIF(U96:V97,"B")+COUNTIF(X96:Y97,"B")+COUNTIF(AA96:AB97,"B")</f>
        <v>0</v>
      </c>
      <c r="AH96" s="961">
        <f>COUNTIF(I96:J97,"J")+COUNTIF(L96:M97,"J")+COUNTIF(O96:P97,"J")+COUNTIF(R96:S97,"J")+COUNTIF(U96:V97,"J")+COUNTIF(X96:Y97,"J")+COUNTIF(AA96:AB97,"J")</f>
        <v>0</v>
      </c>
      <c r="AI96" s="961">
        <f>COUNTIF(I96:J97,"N")+COUNTIF(L96:M97,"N")+COUNTIF(O96:P97,"N")+COUNTIF(R96:S97,"N")+COUNTIF(U96:V97,"N")+COUNTIF(X96:Y97,"N")+COUNTIF(AA96:AB97,"N")</f>
        <v>0</v>
      </c>
      <c r="AJ96" s="961">
        <f>COUNTIF(I96:J97,"O")+COUNTIF(L96:M97,"O")+COUNTIF(O96:P97,"O")+COUNTIF(R96:S97,"O")+COUNTIF(U96:V97,"O")+COUNTIF(X96:Y97,"O")+COUNTIF(AA96:AB97,"O")</f>
        <v>0</v>
      </c>
      <c r="AK96" s="961">
        <f>COUNTIF(I96:J97,"GP")+COUNTIF(L96:M97,"GP")+COUNTIF(O96:P97,"GP")+COUNTIF(R96:S97,"GP")+COUNTIF(U96:V97,"GP")+COUNTIF(X96:Y97,"GP")+COUNTIF(AA96:AB97,"GP")</f>
        <v>0</v>
      </c>
      <c r="AL96" s="977">
        <v>18</v>
      </c>
      <c r="AM96" s="984" t="s">
        <v>520</v>
      </c>
      <c r="AN96" s="977"/>
      <c r="AO96" s="991" t="s">
        <v>37</v>
      </c>
      <c r="AP96" s="991"/>
      <c r="AQ96" s="991"/>
      <c r="AR96" s="1002"/>
      <c r="AS96" s="979">
        <v>0</v>
      </c>
      <c r="AT96" s="572"/>
      <c r="AU96" s="571"/>
      <c r="AV96" s="986"/>
      <c r="AW96" s="572"/>
      <c r="AX96" s="571"/>
      <c r="AY96" s="986"/>
      <c r="AZ96" s="572"/>
      <c r="BA96" s="571"/>
      <c r="BB96" s="967"/>
      <c r="BC96" s="572"/>
      <c r="BD96" s="571"/>
      <c r="BE96" s="967"/>
      <c r="BF96" s="572"/>
      <c r="BG96" s="571"/>
      <c r="BH96" s="967"/>
      <c r="BI96" s="572"/>
      <c r="BJ96" s="571"/>
      <c r="BK96" s="967"/>
      <c r="BL96" s="572"/>
      <c r="BM96" s="571"/>
      <c r="BN96" s="965">
        <f>IF(ISBLANK(AL96),"",IF(ISBLANK(AR96),SUM(AS96,AV96,AY96,BB96,BE96,BH96,BK96),0))</f>
        <v>0</v>
      </c>
      <c r="BO96" s="968">
        <f>IF(BN96="","",BN96+BO94)</f>
        <v>97</v>
      </c>
      <c r="BP96" s="961">
        <f>IF(AR96="X",0,COUNT(AS96,AV96,AY96,BB96,BE96,BH96,BK96))</f>
        <v>1</v>
      </c>
      <c r="BQ96" s="969">
        <f>COUNTIF(AT96:AU97,"L")+COUNTIF(AW96:AX97,"L")+COUNTIF(AZ96:BA97,"L")+COUNTIF(BC96:BD97,"L")+COUNTIF(BF96:BG97,"L")+COUNTIF(BI96:BJ97,"L")+COUNTIF(BL96:BM97,"L")</f>
        <v>0</v>
      </c>
      <c r="BR96" s="961">
        <f>COUNTIF(AT96:AU97,"B")+COUNTIF(AW96:AX97,"B")+COUNTIF(AZ96:BA97,"B")+COUNTIF(BC96:BD97,"B")+COUNTIF(BF96:BG97,"B")+COUNTIF(BI96:BJ97,"B")+COUNTIF(BL96:BM97,"B")</f>
        <v>0</v>
      </c>
      <c r="BS96" s="961">
        <f>COUNTIF(AT96:AU97,"J")+COUNTIF(AW96:AX97,"J")+COUNTIF(AZ96:BA97,"J")+COUNTIF(BC96:BD97,"J")+COUNTIF(BF96:BG97,"J")+COUNTIF(BI96:BJ97,"J")+COUNTIF(BL96:BM97,"J")</f>
        <v>0</v>
      </c>
      <c r="BT96" s="961">
        <f>COUNTIF(AT96:AU97,"N")+COUNTIF(AW96:AX97,"N")+COUNTIF(AZ96:BA97,"N")+COUNTIF(BC96:BD97,"N")+COUNTIF(BF96:BG97,"N")+COUNTIF(BI96:BJ97,"N")+COUNTIF(BL96:BM97,"N")</f>
        <v>0</v>
      </c>
      <c r="BU96" s="973">
        <f>COUNTIF(AT96:AU97,"O")+COUNTIF(AW96:AX97,"O")+COUNTIF(AZ96:BA97,"O")+COUNTIF(BC96:BD97,"O")+COUNTIF(BF96:BG97,"O")+COUNTIF(BI96:BJ97,"O")+COUNTIF(BL96:BM97,"O")</f>
        <v>0</v>
      </c>
      <c r="BV96" s="961">
        <f>COUNTIF(AT96:AU97,"GP")+COUNTIF(AW96:AX97,"GP")+COUNTIF(AZ96:BA97,"GP")+COUNTIF(BC96:BD97,"GP")+COUNTIF(BF96:BG97,"GP")+COUNTIF(BI96:BJ97,"GP")+COUNTIF(BL96:BM97,"GP")</f>
        <v>0</v>
      </c>
    </row>
    <row r="97" spans="1:74" ht="14.25" customHeight="1">
      <c r="A97" s="978"/>
      <c r="B97" s="985"/>
      <c r="C97" s="978"/>
      <c r="D97" s="992"/>
      <c r="E97" s="992"/>
      <c r="F97" s="992"/>
      <c r="G97" s="1003"/>
      <c r="H97" s="976"/>
      <c r="I97" s="598"/>
      <c r="J97" s="597"/>
      <c r="K97" s="987"/>
      <c r="L97" s="598"/>
      <c r="M97" s="597"/>
      <c r="N97" s="987"/>
      <c r="O97" s="598"/>
      <c r="P97" s="597"/>
      <c r="Q97" s="967"/>
      <c r="R97" s="598"/>
      <c r="S97" s="597"/>
      <c r="T97" s="967"/>
      <c r="U97" s="598"/>
      <c r="V97" s="597"/>
      <c r="W97" s="967"/>
      <c r="X97" s="598"/>
      <c r="Y97" s="597"/>
      <c r="Z97" s="967"/>
      <c r="AA97" s="598"/>
      <c r="AB97" s="597"/>
      <c r="AC97" s="966"/>
      <c r="AD97" s="968"/>
      <c r="AE97" s="962"/>
      <c r="AF97" s="970"/>
      <c r="AG97" s="962"/>
      <c r="AH97" s="962"/>
      <c r="AI97" s="962"/>
      <c r="AJ97" s="962"/>
      <c r="AK97" s="962"/>
      <c r="AL97" s="978"/>
      <c r="AM97" s="985"/>
      <c r="AN97" s="978"/>
      <c r="AO97" s="992"/>
      <c r="AP97" s="992"/>
      <c r="AQ97" s="992"/>
      <c r="AR97" s="1003"/>
      <c r="AS97" s="976"/>
      <c r="AT97" s="572"/>
      <c r="AU97" s="571"/>
      <c r="AV97" s="987"/>
      <c r="AW97" s="572"/>
      <c r="AX97" s="571"/>
      <c r="AY97" s="987"/>
      <c r="AZ97" s="572"/>
      <c r="BA97" s="571"/>
      <c r="BB97" s="967"/>
      <c r="BC97" s="572"/>
      <c r="BD97" s="571"/>
      <c r="BE97" s="967"/>
      <c r="BF97" s="572"/>
      <c r="BG97" s="571"/>
      <c r="BH97" s="967"/>
      <c r="BI97" s="572"/>
      <c r="BJ97" s="571"/>
      <c r="BK97" s="967"/>
      <c r="BL97" s="572"/>
      <c r="BM97" s="571"/>
      <c r="BN97" s="966"/>
      <c r="BO97" s="968"/>
      <c r="BP97" s="962"/>
      <c r="BQ97" s="970"/>
      <c r="BR97" s="962"/>
      <c r="BS97" s="962"/>
      <c r="BT97" s="962"/>
      <c r="BU97" s="974"/>
      <c r="BV97" s="962"/>
    </row>
    <row r="98" spans="1:74" ht="14.25" customHeight="1">
      <c r="A98" s="979">
        <v>19</v>
      </c>
      <c r="B98" s="990" t="s">
        <v>488</v>
      </c>
      <c r="C98" s="979"/>
      <c r="D98" s="986" t="s">
        <v>37</v>
      </c>
      <c r="E98" s="986"/>
      <c r="F98" s="986"/>
      <c r="G98" s="988"/>
      <c r="H98" s="980">
        <v>5</v>
      </c>
      <c r="I98" s="596"/>
      <c r="J98" s="597"/>
      <c r="K98" s="1000">
        <v>5</v>
      </c>
      <c r="L98" s="596"/>
      <c r="M98" s="597"/>
      <c r="N98" s="963">
        <v>5</v>
      </c>
      <c r="O98" s="596"/>
      <c r="P98" s="597"/>
      <c r="Q98" s="963">
        <v>0</v>
      </c>
      <c r="R98" s="596"/>
      <c r="S98" s="597"/>
      <c r="T98" s="963"/>
      <c r="U98" s="596"/>
      <c r="V98" s="597"/>
      <c r="W98" s="963"/>
      <c r="X98" s="596"/>
      <c r="Y98" s="597"/>
      <c r="Z98" s="963"/>
      <c r="AA98" s="596"/>
      <c r="AB98" s="597"/>
      <c r="AC98" s="971">
        <f>IF(ISBLANK(A98),"",IF(ISBLANK(G98),SUM(H98,K98,N98,Q98,T98,W98,Z98),0))</f>
        <v>15</v>
      </c>
      <c r="AD98" s="968">
        <f>IF(AC98="","",AC98+AD96)</f>
        <v>236</v>
      </c>
      <c r="AE98" s="961">
        <f>IF(G98="X",0,COUNT(H98,K98,N98,Q98,T98,W98,Z98))</f>
        <v>4</v>
      </c>
      <c r="AF98" s="969">
        <f>COUNTIF(I98:J99,"L")+COUNTIF(L98:M99,"L")+COUNTIF(O98:P99,"L")+COUNTIF(R98:S99,"L")+COUNTIF(U98:V99,"L")+COUNTIF(X98:Y99,"L")+COUNTIF(AA98:AB99,"L")</f>
        <v>0</v>
      </c>
      <c r="AG98" s="961">
        <f>COUNTIF(I98:J99,"B")+COUNTIF(L98:M99,"B")+COUNTIF(O98:P99,"B")+COUNTIF(R98:S99,"B")+COUNTIF(U98:V99,"B")+COUNTIF(X98:Y99,"B")+COUNTIF(AA98:AB99,"B")</f>
        <v>0</v>
      </c>
      <c r="AH98" s="961">
        <f>COUNTIF(I98:J99,"J")+COUNTIF(L98:M99,"J")+COUNTIF(O98:P99,"J")+COUNTIF(R98:S99,"J")+COUNTIF(U98:V99,"J")+COUNTIF(X98:Y99,"J")+COUNTIF(AA98:AB99,"J")</f>
        <v>0</v>
      </c>
      <c r="AI98" s="961">
        <f>COUNTIF(I98:J99,"N")+COUNTIF(L98:M99,"N")+COUNTIF(O98:P99,"N")+COUNTIF(R98:S99,"N")+COUNTIF(U98:V99,"N")+COUNTIF(X98:Y99,"N")+COUNTIF(AA98:AB99,"N")</f>
        <v>0</v>
      </c>
      <c r="AJ98" s="961">
        <f>COUNTIF(I98:J99,"O")+COUNTIF(L98:M99,"O")+COUNTIF(O98:P99,"O")+COUNTIF(R98:S99,"O")+COUNTIF(U98:V99,"O")+COUNTIF(X98:Y99,"O")+COUNTIF(AA98:AB99,"O")</f>
        <v>0</v>
      </c>
      <c r="AK98" s="961">
        <f>COUNTIF(I98:J99,"GP")+COUNTIF(L98:M99,"GP")+COUNTIF(O98:P99,"GP")+COUNTIF(R98:S99,"GP")+COUNTIF(U98:V99,"GP")+COUNTIF(X98:Y99,"GP")+COUNTIF(AA98:AB99,"GP")</f>
        <v>0</v>
      </c>
      <c r="AL98" s="979">
        <v>19</v>
      </c>
      <c r="AM98" s="990" t="s">
        <v>512</v>
      </c>
      <c r="AN98" s="979"/>
      <c r="AO98" s="986"/>
      <c r="AP98" s="986"/>
      <c r="AQ98" s="986"/>
      <c r="AR98" s="988" t="s">
        <v>37</v>
      </c>
      <c r="AS98" s="980"/>
      <c r="AT98" s="570"/>
      <c r="AU98" s="571"/>
      <c r="AV98" s="1000"/>
      <c r="AW98" s="570"/>
      <c r="AX98" s="571"/>
      <c r="AY98" s="1000"/>
      <c r="AZ98" s="570"/>
      <c r="BA98" s="571"/>
      <c r="BB98" s="963"/>
      <c r="BC98" s="570"/>
      <c r="BD98" s="571"/>
      <c r="BE98" s="963"/>
      <c r="BF98" s="570"/>
      <c r="BG98" s="571"/>
      <c r="BH98" s="963"/>
      <c r="BI98" s="570"/>
      <c r="BJ98" s="571"/>
      <c r="BK98" s="963"/>
      <c r="BL98" s="570"/>
      <c r="BM98" s="571"/>
      <c r="BN98" s="971">
        <f>IF(ISBLANK(AL98),"",IF(ISBLANK(AR98),SUM(AS98,AV98,AY98,BB98,BE98,BH98,BK98),0))</f>
        <v>0</v>
      </c>
      <c r="BO98" s="968">
        <f>IF(BN98="","",BN98+BO96)</f>
        <v>97</v>
      </c>
      <c r="BP98" s="961">
        <f>IF(AR98="X",0,COUNT(AS98,AV98,AY98,BB98,BE98,BH98,BK98))</f>
        <v>0</v>
      </c>
      <c r="BQ98" s="969">
        <f>COUNTIF(AT98:AU99,"L")+COUNTIF(AW98:AX99,"L")+COUNTIF(AZ98:BA99,"L")+COUNTIF(BC98:BD99,"L")+COUNTIF(BF98:BG99,"L")+COUNTIF(BI98:BJ99,"L")+COUNTIF(BL98:BM99,"L")</f>
        <v>0</v>
      </c>
      <c r="BR98" s="961">
        <f>COUNTIF(AT98:AU99,"B")+COUNTIF(AW98:AX99,"B")+COUNTIF(AZ98:BA99,"B")+COUNTIF(BC98:BD99,"B")+COUNTIF(BF98:BG99,"B")+COUNTIF(BI98:BJ99,"B")+COUNTIF(BL98:BM99,"B")</f>
        <v>0</v>
      </c>
      <c r="BS98" s="961">
        <f>COUNTIF(AT98:AU99,"J")+COUNTIF(AW98:AX99,"J")+COUNTIF(AZ98:BA99,"J")+COUNTIF(BC98:BD99,"J")+COUNTIF(BF98:BG99,"J")+COUNTIF(BI98:BJ99,"J")+COUNTIF(BL98:BM99,"J")</f>
        <v>0</v>
      </c>
      <c r="BT98" s="961">
        <f>COUNTIF(AT98:AU99,"N")+COUNTIF(AW98:AX99,"N")+COUNTIF(AZ98:BA99,"N")+COUNTIF(BC98:BD99,"N")+COUNTIF(BF98:BG99,"N")+COUNTIF(BI98:BJ99,"N")+COUNTIF(BL98:BM99,"N")</f>
        <v>0</v>
      </c>
      <c r="BU98" s="973">
        <f>COUNTIF(AT98:AU99,"O")+COUNTIF(AW98:AX99,"O")+COUNTIF(AZ98:BA99,"O")+COUNTIF(BC98:BD99,"O")+COUNTIF(BF98:BG99,"O")+COUNTIF(BI98:BJ99,"O")+COUNTIF(BL98:BM99,"O")</f>
        <v>0</v>
      </c>
      <c r="BV98" s="961">
        <f>COUNTIF(AT98:AU99,"GP")+COUNTIF(AW98:AX99,"GP")+COUNTIF(AZ98:BA99,"GP")+COUNTIF(BC98:BD99,"GP")+COUNTIF(BF98:BG99,"GP")+COUNTIF(BI98:BJ99,"GP")+COUNTIF(BL98:BM99,"GP")</f>
        <v>0</v>
      </c>
    </row>
    <row r="99" spans="1:74" ht="14.25" customHeight="1">
      <c r="A99" s="976"/>
      <c r="B99" s="983"/>
      <c r="C99" s="976"/>
      <c r="D99" s="987"/>
      <c r="E99" s="987"/>
      <c r="F99" s="987"/>
      <c r="G99" s="989"/>
      <c r="H99" s="981"/>
      <c r="I99" s="596"/>
      <c r="J99" s="597"/>
      <c r="K99" s="1001"/>
      <c r="L99" s="596"/>
      <c r="M99" s="597"/>
      <c r="N99" s="964"/>
      <c r="O99" s="596"/>
      <c r="P99" s="597"/>
      <c r="Q99" s="964"/>
      <c r="R99" s="596"/>
      <c r="S99" s="597"/>
      <c r="T99" s="964"/>
      <c r="U99" s="596"/>
      <c r="V99" s="597"/>
      <c r="W99" s="964"/>
      <c r="X99" s="596"/>
      <c r="Y99" s="597"/>
      <c r="Z99" s="964"/>
      <c r="AA99" s="596"/>
      <c r="AB99" s="597"/>
      <c r="AC99" s="972"/>
      <c r="AD99" s="968"/>
      <c r="AE99" s="962"/>
      <c r="AF99" s="970"/>
      <c r="AG99" s="962"/>
      <c r="AH99" s="962"/>
      <c r="AI99" s="962"/>
      <c r="AJ99" s="962"/>
      <c r="AK99" s="962"/>
      <c r="AL99" s="976"/>
      <c r="AM99" s="983"/>
      <c r="AN99" s="976"/>
      <c r="AO99" s="987"/>
      <c r="AP99" s="987"/>
      <c r="AQ99" s="987"/>
      <c r="AR99" s="989"/>
      <c r="AS99" s="981"/>
      <c r="AT99" s="570"/>
      <c r="AU99" s="571"/>
      <c r="AV99" s="1001"/>
      <c r="AW99" s="570"/>
      <c r="AX99" s="571"/>
      <c r="AY99" s="1001"/>
      <c r="AZ99" s="570"/>
      <c r="BA99" s="571"/>
      <c r="BB99" s="964"/>
      <c r="BC99" s="570"/>
      <c r="BD99" s="571"/>
      <c r="BE99" s="964"/>
      <c r="BF99" s="570"/>
      <c r="BG99" s="571"/>
      <c r="BH99" s="964"/>
      <c r="BI99" s="570"/>
      <c r="BJ99" s="571"/>
      <c r="BK99" s="964"/>
      <c r="BL99" s="570"/>
      <c r="BM99" s="571"/>
      <c r="BN99" s="972"/>
      <c r="BO99" s="968"/>
      <c r="BP99" s="962"/>
      <c r="BQ99" s="970"/>
      <c r="BR99" s="962"/>
      <c r="BS99" s="962"/>
      <c r="BT99" s="962"/>
      <c r="BU99" s="974"/>
      <c r="BV99" s="962"/>
    </row>
    <row r="100" spans="1:74" ht="14.25" customHeight="1">
      <c r="A100" s="977">
        <v>20</v>
      </c>
      <c r="B100" s="984" t="s">
        <v>492</v>
      </c>
      <c r="C100" s="977" t="s">
        <v>37</v>
      </c>
      <c r="D100" s="991"/>
      <c r="E100" s="991"/>
      <c r="F100" s="991"/>
      <c r="G100" s="1002"/>
      <c r="H100" s="979">
        <v>5</v>
      </c>
      <c r="I100" s="598"/>
      <c r="J100" s="597"/>
      <c r="K100" s="986">
        <v>5</v>
      </c>
      <c r="L100" s="598"/>
      <c r="M100" s="597"/>
      <c r="N100" s="967"/>
      <c r="O100" s="598"/>
      <c r="P100" s="597"/>
      <c r="Q100" s="967"/>
      <c r="R100" s="598"/>
      <c r="S100" s="597"/>
      <c r="T100" s="967"/>
      <c r="U100" s="598"/>
      <c r="V100" s="597"/>
      <c r="W100" s="967"/>
      <c r="X100" s="598"/>
      <c r="Y100" s="597"/>
      <c r="Z100" s="967"/>
      <c r="AA100" s="598"/>
      <c r="AB100" s="597"/>
      <c r="AC100" s="965">
        <f>IF(ISBLANK(A100),"",IF(ISBLANK(G100),SUM(H100,K100,N100,Q100,T100,W100,Z100),0))</f>
        <v>10</v>
      </c>
      <c r="AD100" s="968">
        <f>IF(AC100="","",AC100+AD98)</f>
        <v>246</v>
      </c>
      <c r="AE100" s="961">
        <f>IF(G100="X",0,COUNT(H100,K100,N100,Q100,T100,W100,Z100))</f>
        <v>2</v>
      </c>
      <c r="AF100" s="969">
        <f>COUNTIF(I100:J101,"L")+COUNTIF(L100:M101,"L")+COUNTIF(O100:P101,"L")+COUNTIF(R100:S101,"L")+COUNTIF(U100:V101,"L")+COUNTIF(X100:Y101,"L")+COUNTIF(AA100:AB101,"L")</f>
        <v>0</v>
      </c>
      <c r="AG100" s="961">
        <f>COUNTIF(I100:J101,"B")+COUNTIF(L100:M101,"B")+COUNTIF(O100:P101,"B")+COUNTIF(R100:S101,"B")+COUNTIF(U100:V101,"B")+COUNTIF(X100:Y101,"B")+COUNTIF(AA100:AB101,"B")</f>
        <v>0</v>
      </c>
      <c r="AH100" s="961">
        <f>COUNTIF(I100:J101,"J")+COUNTIF(L100:M101,"J")+COUNTIF(O100:P101,"J")+COUNTIF(R100:S101,"J")+COUNTIF(U100:V101,"J")+COUNTIF(X100:Y101,"J")+COUNTIF(AA100:AB101,"J")</f>
        <v>0</v>
      </c>
      <c r="AI100" s="961">
        <f>COUNTIF(I100:J101,"N")+COUNTIF(L100:M101,"N")+COUNTIF(O100:P101,"N")+COUNTIF(R100:S101,"N")+COUNTIF(U100:V101,"N")+COUNTIF(X100:Y101,"N")+COUNTIF(AA100:AB101,"N")</f>
        <v>0</v>
      </c>
      <c r="AJ100" s="961">
        <f>COUNTIF(I100:J101,"O")+COUNTIF(L100:M101,"O")+COUNTIF(O100:P101,"O")+COUNTIF(R100:S101,"O")+COUNTIF(U100:V101,"O")+COUNTIF(X100:Y101,"O")+COUNTIF(AA100:AB101,"O")</f>
        <v>0</v>
      </c>
      <c r="AK100" s="961">
        <f>COUNTIF(I100:J101,"GP")+COUNTIF(L100:M101,"GP")+COUNTIF(O100:P101,"GP")+COUNTIF(R100:S101,"GP")+COUNTIF(U100:V101,"GP")+COUNTIF(X100:Y101,"GP")+COUNTIF(AA100:AB101,"GP")</f>
        <v>0</v>
      </c>
      <c r="AL100" s="977">
        <v>20</v>
      </c>
      <c r="AM100" s="984" t="s">
        <v>506</v>
      </c>
      <c r="AN100" s="977"/>
      <c r="AO100" s="991"/>
      <c r="AP100" s="991"/>
      <c r="AQ100" s="991"/>
      <c r="AR100" s="1002" t="s">
        <v>37</v>
      </c>
      <c r="AS100" s="979"/>
      <c r="AT100" s="572"/>
      <c r="AU100" s="571"/>
      <c r="AV100" s="986"/>
      <c r="AW100" s="572"/>
      <c r="AX100" s="571"/>
      <c r="AY100" s="986"/>
      <c r="AZ100" s="572"/>
      <c r="BA100" s="571"/>
      <c r="BB100" s="967"/>
      <c r="BC100" s="572"/>
      <c r="BD100" s="571"/>
      <c r="BE100" s="967"/>
      <c r="BF100" s="572"/>
      <c r="BG100" s="571"/>
      <c r="BH100" s="967"/>
      <c r="BI100" s="572"/>
      <c r="BJ100" s="571"/>
      <c r="BK100" s="967"/>
      <c r="BL100" s="572"/>
      <c r="BM100" s="571"/>
      <c r="BN100" s="965">
        <f>IF(ISBLANK(AL100),"",IF(ISBLANK(AR100),SUM(AS100,AV100,AY100,BB100,BE100,BH100,BK100),0))</f>
        <v>0</v>
      </c>
      <c r="BO100" s="968">
        <f>IF(BN100="","",BN100+BO98)</f>
        <v>97</v>
      </c>
      <c r="BP100" s="961">
        <f>IF(AR100="X",0,COUNT(AS100,AV100,AY100,BB100,BE100,BH100,BK100))</f>
        <v>0</v>
      </c>
      <c r="BQ100" s="969">
        <f>COUNTIF(AT100:AU101,"L")+COUNTIF(AW100:AX101,"L")+COUNTIF(AZ100:BA101,"L")+COUNTIF(BC100:BD101,"L")+COUNTIF(BF100:BG101,"L")+COUNTIF(BI100:BJ101,"L")+COUNTIF(BL100:BM101,"L")</f>
        <v>0</v>
      </c>
      <c r="BR100" s="961">
        <f>COUNTIF(AT100:AU101,"B")+COUNTIF(AW100:AX101,"B")+COUNTIF(AZ100:BA101,"B")+COUNTIF(BC100:BD101,"B")+COUNTIF(BF100:BG101,"B")+COUNTIF(BI100:BJ101,"B")+COUNTIF(BL100:BM101,"B")</f>
        <v>0</v>
      </c>
      <c r="BS100" s="961">
        <f>COUNTIF(AT100:AU101,"J")+COUNTIF(AW100:AX101,"J")+COUNTIF(AZ100:BA101,"J")+COUNTIF(BC100:BD101,"J")+COUNTIF(BF100:BG101,"J")+COUNTIF(BI100:BJ101,"J")+COUNTIF(BL100:BM101,"J")</f>
        <v>0</v>
      </c>
      <c r="BT100" s="961">
        <f>COUNTIF(AT100:AU101,"N")+COUNTIF(AW100:AX101,"N")+COUNTIF(AZ100:BA101,"N")+COUNTIF(BC100:BD101,"N")+COUNTIF(BF100:BG101,"N")+COUNTIF(BI100:BJ101,"N")+COUNTIF(BL100:BM101,"N")</f>
        <v>0</v>
      </c>
      <c r="BU100" s="973">
        <f>COUNTIF(AT100:AU101,"O")+COUNTIF(AW100:AX101,"O")+COUNTIF(AZ100:BA101,"O")+COUNTIF(BC100:BD101,"O")+COUNTIF(BF100:BG101,"O")+COUNTIF(BI100:BJ101,"O")+COUNTIF(BL100:BM101,"O")</f>
        <v>0</v>
      </c>
      <c r="BV100" s="961">
        <f>COUNTIF(AT100:AU101,"GP")+COUNTIF(AW100:AX101,"GP")+COUNTIF(AZ100:BA101,"GP")+COUNTIF(BC100:BD101,"GP")+COUNTIF(BF100:BG101,"GP")+COUNTIF(BI100:BJ101,"GP")+COUNTIF(BL100:BM101,"GP")</f>
        <v>0</v>
      </c>
    </row>
    <row r="101" spans="1:74" ht="14.25" customHeight="1">
      <c r="A101" s="978"/>
      <c r="B101" s="985"/>
      <c r="C101" s="978"/>
      <c r="D101" s="992"/>
      <c r="E101" s="992"/>
      <c r="F101" s="992"/>
      <c r="G101" s="1003"/>
      <c r="H101" s="976"/>
      <c r="I101" s="598"/>
      <c r="J101" s="597"/>
      <c r="K101" s="987"/>
      <c r="L101" s="598"/>
      <c r="M101" s="597"/>
      <c r="N101" s="967"/>
      <c r="O101" s="598"/>
      <c r="P101" s="597"/>
      <c r="Q101" s="967"/>
      <c r="R101" s="598"/>
      <c r="S101" s="597"/>
      <c r="T101" s="967"/>
      <c r="U101" s="598"/>
      <c r="V101" s="597"/>
      <c r="W101" s="967"/>
      <c r="X101" s="598"/>
      <c r="Y101" s="597"/>
      <c r="Z101" s="967"/>
      <c r="AA101" s="598"/>
      <c r="AB101" s="597"/>
      <c r="AC101" s="966"/>
      <c r="AD101" s="968"/>
      <c r="AE101" s="962"/>
      <c r="AF101" s="970"/>
      <c r="AG101" s="962"/>
      <c r="AH101" s="962"/>
      <c r="AI101" s="962"/>
      <c r="AJ101" s="962"/>
      <c r="AK101" s="962"/>
      <c r="AL101" s="978"/>
      <c r="AM101" s="985"/>
      <c r="AN101" s="978"/>
      <c r="AO101" s="992"/>
      <c r="AP101" s="992"/>
      <c r="AQ101" s="992"/>
      <c r="AR101" s="1003"/>
      <c r="AS101" s="976"/>
      <c r="AT101" s="572"/>
      <c r="AU101" s="571"/>
      <c r="AV101" s="987"/>
      <c r="AW101" s="572"/>
      <c r="AX101" s="571"/>
      <c r="AY101" s="987"/>
      <c r="AZ101" s="572"/>
      <c r="BA101" s="571"/>
      <c r="BB101" s="967"/>
      <c r="BC101" s="572"/>
      <c r="BD101" s="571"/>
      <c r="BE101" s="967"/>
      <c r="BF101" s="572"/>
      <c r="BG101" s="571"/>
      <c r="BH101" s="967"/>
      <c r="BI101" s="572"/>
      <c r="BJ101" s="571"/>
      <c r="BK101" s="967"/>
      <c r="BL101" s="572"/>
      <c r="BM101" s="571"/>
      <c r="BN101" s="966"/>
      <c r="BO101" s="968"/>
      <c r="BP101" s="962"/>
      <c r="BQ101" s="970"/>
      <c r="BR101" s="962"/>
      <c r="BS101" s="962"/>
      <c r="BT101" s="962"/>
      <c r="BU101" s="974"/>
      <c r="BV101" s="962"/>
    </row>
    <row r="102" spans="1:74" ht="14.25" customHeight="1">
      <c r="A102" s="1042">
        <v>21</v>
      </c>
      <c r="B102" s="1075" t="s">
        <v>492</v>
      </c>
      <c r="C102" s="1026" t="s">
        <v>37</v>
      </c>
      <c r="D102" s="967"/>
      <c r="E102" s="967"/>
      <c r="F102" s="967"/>
      <c r="G102" s="1038"/>
      <c r="H102" s="1052">
        <v>0</v>
      </c>
      <c r="I102" s="596"/>
      <c r="J102" s="597"/>
      <c r="K102" s="963"/>
      <c r="L102" s="596"/>
      <c r="M102" s="597"/>
      <c r="N102" s="963"/>
      <c r="O102" s="596"/>
      <c r="P102" s="597"/>
      <c r="Q102" s="963"/>
      <c r="R102" s="596"/>
      <c r="S102" s="597"/>
      <c r="T102" s="963"/>
      <c r="U102" s="596"/>
      <c r="V102" s="597"/>
      <c r="W102" s="963"/>
      <c r="X102" s="596"/>
      <c r="Y102" s="597"/>
      <c r="Z102" s="963"/>
      <c r="AA102" s="596"/>
      <c r="AB102" s="597"/>
      <c r="AC102" s="971">
        <f>IF(ISBLANK(A102),"",IF(ISBLANK(G102),SUM(H102,K102,N102,Q102,T102,W102,Z102),0))</f>
        <v>0</v>
      </c>
      <c r="AD102" s="968">
        <f>IF(AC102="","",AC102+AD100)</f>
        <v>246</v>
      </c>
      <c r="AE102" s="961">
        <f>IF(G102="X",0,COUNT(H102,K102,N102,Q102,T102,W102,Z102))</f>
        <v>1</v>
      </c>
      <c r="AF102" s="969">
        <f>COUNTIF(I102:J103,"L")+COUNTIF(L102:M103,"L")+COUNTIF(O102:P103,"L")+COUNTIF(R102:S103,"L")+COUNTIF(U102:V103,"L")+COUNTIF(X102:Y103,"L")+COUNTIF(AA102:AB103,"L")</f>
        <v>0</v>
      </c>
      <c r="AG102" s="961">
        <f>COUNTIF(I102:J103,"B")+COUNTIF(L102:M103,"B")+COUNTIF(O102:P103,"B")+COUNTIF(R102:S103,"B")+COUNTIF(U102:V103,"B")+COUNTIF(X102:Y103,"B")+COUNTIF(AA102:AB103,"B")</f>
        <v>0</v>
      </c>
      <c r="AH102" s="961">
        <f>COUNTIF(I102:J103,"J")+COUNTIF(L102:M103,"J")+COUNTIF(O102:P103,"J")+COUNTIF(R102:S103,"J")+COUNTIF(U102:V103,"J")+COUNTIF(X102:Y103,"J")+COUNTIF(AA102:AB103,"J")</f>
        <v>0</v>
      </c>
      <c r="AI102" s="961">
        <f>COUNTIF(I102:J103,"N")+COUNTIF(L102:M103,"N")+COUNTIF(O102:P103,"N")+COUNTIF(R102:S103,"N")+COUNTIF(U102:V103,"N")+COUNTIF(X102:Y103,"N")+COUNTIF(AA102:AB103,"N")</f>
        <v>0</v>
      </c>
      <c r="AJ102" s="961">
        <f>COUNTIF(I102:J103,"O")+COUNTIF(L102:M103,"O")+COUNTIF(O102:P103,"O")+COUNTIF(R102:S103,"O")+COUNTIF(U102:V103,"O")+COUNTIF(X102:Y103,"O")+COUNTIF(AA102:AB103,"O")</f>
        <v>0</v>
      </c>
      <c r="AK102" s="961">
        <f>COUNTIF(I102:J103,"GP")+COUNTIF(L102:M103,"GP")+COUNTIF(O102:P103,"GP")+COUNTIF(R102:S103,"GP")+COUNTIF(U102:V103,"GP")+COUNTIF(X102:Y103,"GP")+COUNTIF(AA102:AB103,"GP")</f>
        <v>0</v>
      </c>
      <c r="AL102" s="1042">
        <v>21</v>
      </c>
      <c r="AM102" s="1075" t="s">
        <v>522</v>
      </c>
      <c r="AN102" s="1026"/>
      <c r="AO102" s="967" t="s">
        <v>37</v>
      </c>
      <c r="AP102" s="967"/>
      <c r="AQ102" s="967"/>
      <c r="AR102" s="1038"/>
      <c r="AS102" s="1052">
        <v>5</v>
      </c>
      <c r="AT102" s="570"/>
      <c r="AU102" s="571"/>
      <c r="AV102" s="963">
        <v>3</v>
      </c>
      <c r="AW102" s="570"/>
      <c r="AX102" s="571"/>
      <c r="AY102" s="963"/>
      <c r="AZ102" s="570"/>
      <c r="BA102" s="571"/>
      <c r="BB102" s="963"/>
      <c r="BC102" s="570"/>
      <c r="BD102" s="571"/>
      <c r="BE102" s="963"/>
      <c r="BF102" s="570"/>
      <c r="BG102" s="571"/>
      <c r="BH102" s="963"/>
      <c r="BI102" s="570"/>
      <c r="BJ102" s="571"/>
      <c r="BK102" s="963"/>
      <c r="BL102" s="570"/>
      <c r="BM102" s="571"/>
      <c r="BN102" s="971">
        <f>IF(ISBLANK(AL102),"",IF(ISBLANK(AR102),SUM(AS102,AV102,AY102,BB102,BE102,BH102,BK102),0))</f>
        <v>8</v>
      </c>
      <c r="BO102" s="968">
        <f>IF(BN102="","",BN102+BO100)</f>
        <v>105</v>
      </c>
      <c r="BP102" s="961">
        <f>IF(AR102="X",0,COUNT(AS102,AV102,AY102,BB102,BE102,BH102,BK102))</f>
        <v>2</v>
      </c>
      <c r="BQ102" s="969">
        <f>COUNTIF(AT102:AU103,"L")+COUNTIF(AW102:AX103,"L")+COUNTIF(AZ102:BA103,"L")+COUNTIF(BC102:BD103,"L")+COUNTIF(BF102:BG103,"L")+COUNTIF(BI102:BJ103,"L")+COUNTIF(BL102:BM103,"L")</f>
        <v>0</v>
      </c>
      <c r="BR102" s="961">
        <f>COUNTIF(AT102:AU103,"B")+COUNTIF(AW102:AX103,"B")+COUNTIF(AZ102:BA103,"B")+COUNTIF(BC102:BD103,"B")+COUNTIF(BF102:BG103,"B")+COUNTIF(BI102:BJ103,"B")+COUNTIF(BL102:BM103,"B")</f>
        <v>0</v>
      </c>
      <c r="BS102" s="961">
        <f>COUNTIF(AT102:AU103,"J")+COUNTIF(AW102:AX103,"J")+COUNTIF(AZ102:BA103,"J")+COUNTIF(BC102:BD103,"J")+COUNTIF(BF102:BG103,"J")+COUNTIF(BI102:BJ103,"J")+COUNTIF(BL102:BM103,"J")</f>
        <v>0</v>
      </c>
      <c r="BT102" s="961">
        <f>COUNTIF(AT102:AU103,"N")+COUNTIF(AW102:AX103,"N")+COUNTIF(AZ102:BA103,"N")+COUNTIF(BC102:BD103,"N")+COUNTIF(BF102:BG103,"N")+COUNTIF(BI102:BJ103,"N")+COUNTIF(BL102:BM103,"N")</f>
        <v>0</v>
      </c>
      <c r="BU102" s="973">
        <f>COUNTIF(AT102:AU103,"O")+COUNTIF(AW102:AX103,"O")+COUNTIF(AZ102:BA103,"O")+COUNTIF(BC102:BD103,"O")+COUNTIF(BF102:BG103,"O")+COUNTIF(BI102:BJ103,"O")+COUNTIF(BL102:BM103,"O")</f>
        <v>0</v>
      </c>
      <c r="BV102" s="961">
        <f>COUNTIF(AT102:AU103,"GP")+COUNTIF(AW102:AX103,"GP")+COUNTIF(AZ102:BA103,"GP")+COUNTIF(BC102:BD103,"GP")+COUNTIF(BF102:BG103,"GP")+COUNTIF(BI102:BJ103,"GP")+COUNTIF(BL102:BM103,"GP")</f>
        <v>0</v>
      </c>
    </row>
    <row r="103" spans="1:74" ht="14.25" customHeight="1">
      <c r="A103" s="1042"/>
      <c r="B103" s="1075"/>
      <c r="C103" s="1026"/>
      <c r="D103" s="967"/>
      <c r="E103" s="967"/>
      <c r="F103" s="967"/>
      <c r="G103" s="1038"/>
      <c r="H103" s="1052"/>
      <c r="I103" s="596"/>
      <c r="J103" s="597"/>
      <c r="K103" s="964"/>
      <c r="L103" s="596"/>
      <c r="M103" s="597"/>
      <c r="N103" s="964"/>
      <c r="O103" s="596"/>
      <c r="P103" s="597"/>
      <c r="Q103" s="964"/>
      <c r="R103" s="596"/>
      <c r="S103" s="597"/>
      <c r="T103" s="964"/>
      <c r="U103" s="596"/>
      <c r="V103" s="597"/>
      <c r="W103" s="964"/>
      <c r="X103" s="596"/>
      <c r="Y103" s="597"/>
      <c r="Z103" s="964"/>
      <c r="AA103" s="596"/>
      <c r="AB103" s="597"/>
      <c r="AC103" s="972"/>
      <c r="AD103" s="968"/>
      <c r="AE103" s="962"/>
      <c r="AF103" s="970"/>
      <c r="AG103" s="962"/>
      <c r="AH103" s="962"/>
      <c r="AI103" s="962"/>
      <c r="AJ103" s="962"/>
      <c r="AK103" s="962"/>
      <c r="AL103" s="1042"/>
      <c r="AM103" s="1075"/>
      <c r="AN103" s="1026"/>
      <c r="AO103" s="967"/>
      <c r="AP103" s="967"/>
      <c r="AQ103" s="967"/>
      <c r="AR103" s="1038"/>
      <c r="AS103" s="1052"/>
      <c r="AT103" s="570"/>
      <c r="AU103" s="571"/>
      <c r="AV103" s="964"/>
      <c r="AW103" s="570"/>
      <c r="AX103" s="571"/>
      <c r="AY103" s="964"/>
      <c r="AZ103" s="570"/>
      <c r="BA103" s="571"/>
      <c r="BB103" s="964"/>
      <c r="BC103" s="570"/>
      <c r="BD103" s="571"/>
      <c r="BE103" s="964"/>
      <c r="BF103" s="570"/>
      <c r="BG103" s="571"/>
      <c r="BH103" s="964"/>
      <c r="BI103" s="570"/>
      <c r="BJ103" s="571"/>
      <c r="BK103" s="964"/>
      <c r="BL103" s="570"/>
      <c r="BM103" s="571"/>
      <c r="BN103" s="972"/>
      <c r="BO103" s="968"/>
      <c r="BP103" s="962"/>
      <c r="BQ103" s="970"/>
      <c r="BR103" s="962"/>
      <c r="BS103" s="962"/>
      <c r="BT103" s="962"/>
      <c r="BU103" s="974"/>
      <c r="BV103" s="962"/>
    </row>
    <row r="104" spans="1:74" ht="14.25" customHeight="1">
      <c r="A104" s="1051">
        <v>22</v>
      </c>
      <c r="B104" s="1074" t="s">
        <v>500</v>
      </c>
      <c r="C104" s="1034"/>
      <c r="D104" s="1035" t="s">
        <v>37</v>
      </c>
      <c r="E104" s="1035" t="s">
        <v>37</v>
      </c>
      <c r="F104" s="1035"/>
      <c r="G104" s="1050"/>
      <c r="H104" s="1042">
        <v>5</v>
      </c>
      <c r="I104" s="598"/>
      <c r="J104" s="597"/>
      <c r="K104" s="967">
        <v>5</v>
      </c>
      <c r="L104" s="598"/>
      <c r="M104" s="597"/>
      <c r="N104" s="967">
        <v>5</v>
      </c>
      <c r="O104" s="598"/>
      <c r="P104" s="597"/>
      <c r="Q104" s="967">
        <v>5</v>
      </c>
      <c r="R104" s="598"/>
      <c r="S104" s="597"/>
      <c r="T104" s="967">
        <v>5</v>
      </c>
      <c r="U104" s="598"/>
      <c r="V104" s="597"/>
      <c r="W104" s="967">
        <v>5</v>
      </c>
      <c r="X104" s="598"/>
      <c r="Y104" s="597"/>
      <c r="Z104" s="967"/>
      <c r="AA104" s="598"/>
      <c r="AB104" s="597"/>
      <c r="AC104" s="965">
        <f>IF(ISBLANK(A104),"",IF(ISBLANK(G104),SUM(H104,K104,N104,Q104,T104,W104,Z104),0))</f>
        <v>30</v>
      </c>
      <c r="AD104" s="968">
        <f>IF(AC104="","",AC104+AD102)</f>
        <v>276</v>
      </c>
      <c r="AE104" s="961">
        <f>IF(G104="X",0,COUNT(H104,K104,N104,Q104,T104,W104,Z104))</f>
        <v>6</v>
      </c>
      <c r="AF104" s="969">
        <f>COUNTIF(I104:J105,"L")+COUNTIF(L104:M105,"L")+COUNTIF(O104:P105,"L")+COUNTIF(R104:S105,"L")+COUNTIF(U104:V105,"L")+COUNTIF(X104:Y105,"L")+COUNTIF(AA104:AB105,"L")</f>
        <v>0</v>
      </c>
      <c r="AG104" s="961">
        <f>COUNTIF(I104:J105,"B")+COUNTIF(L104:M105,"B")+COUNTIF(O104:P105,"B")+COUNTIF(R104:S105,"B")+COUNTIF(U104:V105,"B")+COUNTIF(X104:Y105,"B")+COUNTIF(AA104:AB105,"B")</f>
        <v>0</v>
      </c>
      <c r="AH104" s="961">
        <f>COUNTIF(I104:J105,"J")+COUNTIF(L104:M105,"J")+COUNTIF(O104:P105,"J")+COUNTIF(R104:S105,"J")+COUNTIF(U104:V105,"J")+COUNTIF(X104:Y105,"J")+COUNTIF(AA104:AB105,"J")</f>
        <v>0</v>
      </c>
      <c r="AI104" s="961">
        <f>COUNTIF(I104:J105,"N")+COUNTIF(L104:M105,"N")+COUNTIF(O104:P105,"N")+COUNTIF(R104:S105,"N")+COUNTIF(U104:V105,"N")+COUNTIF(X104:Y105,"N")+COUNTIF(AA104:AB105,"N")</f>
        <v>0</v>
      </c>
      <c r="AJ104" s="961">
        <f>COUNTIF(I104:J105,"O")+COUNTIF(L104:M105,"O")+COUNTIF(O104:P105,"O")+COUNTIF(R104:S105,"O")+COUNTIF(U104:V105,"O")+COUNTIF(X104:Y105,"O")+COUNTIF(AA104:AB105,"O")</f>
        <v>0</v>
      </c>
      <c r="AK104" s="961">
        <f>COUNTIF(I104:J105,"GP")+COUNTIF(L104:M105,"GP")+COUNTIF(O104:P105,"GP")+COUNTIF(R104:S105,"GP")+COUNTIF(U104:V105,"GP")+COUNTIF(X104:Y105,"GP")+COUNTIF(AA104:AB105,"GP")</f>
        <v>0</v>
      </c>
      <c r="AL104" s="1051">
        <v>22</v>
      </c>
      <c r="AM104" s="1074" t="s">
        <v>526</v>
      </c>
      <c r="AN104" s="1034"/>
      <c r="AO104" s="1035"/>
      <c r="AP104" s="1035"/>
      <c r="AQ104" s="1035"/>
      <c r="AR104" s="1050" t="s">
        <v>37</v>
      </c>
      <c r="AS104" s="1042"/>
      <c r="AT104" s="572"/>
      <c r="AU104" s="571"/>
      <c r="AV104" s="967"/>
      <c r="AW104" s="572"/>
      <c r="AX104" s="571"/>
      <c r="AY104" s="967"/>
      <c r="AZ104" s="572"/>
      <c r="BA104" s="571"/>
      <c r="BB104" s="967"/>
      <c r="BC104" s="572"/>
      <c r="BD104" s="571"/>
      <c r="BE104" s="967"/>
      <c r="BF104" s="572"/>
      <c r="BG104" s="571"/>
      <c r="BH104" s="967"/>
      <c r="BI104" s="572"/>
      <c r="BJ104" s="571"/>
      <c r="BK104" s="967"/>
      <c r="BL104" s="572"/>
      <c r="BM104" s="571"/>
      <c r="BN104" s="965">
        <f>IF(ISBLANK(AL104),"",IF(ISBLANK(AR104),SUM(AS104,AV104,AY104,BB104,BE104,BH104,BK104),0))</f>
        <v>0</v>
      </c>
      <c r="BO104" s="968">
        <f>IF(BN104="","",BN104+BO102)</f>
        <v>105</v>
      </c>
      <c r="BP104" s="961">
        <f>IF(AR104="X",0,COUNT(AS104,AV104,AY104,BB104,BE104,BH104,BK104))</f>
        <v>0</v>
      </c>
      <c r="BQ104" s="969">
        <f>COUNTIF(AT104:AU105,"L")+COUNTIF(AW104:AX105,"L")+COUNTIF(AZ104:BA105,"L")+COUNTIF(BC104:BD105,"L")+COUNTIF(BF104:BG105,"L")+COUNTIF(BI104:BJ105,"L")+COUNTIF(BL104:BM105,"L")</f>
        <v>0</v>
      </c>
      <c r="BR104" s="961">
        <f>COUNTIF(AT104:AU105,"B")+COUNTIF(AW104:AX105,"B")+COUNTIF(AZ104:BA105,"B")+COUNTIF(BC104:BD105,"B")+COUNTIF(BF104:BG105,"B")+COUNTIF(BI104:BJ105,"B")+COUNTIF(BL104:BM105,"B")</f>
        <v>0</v>
      </c>
      <c r="BS104" s="961">
        <f>COUNTIF(AT104:AU105,"J")+COUNTIF(AW104:AX105,"J")+COUNTIF(AZ104:BA105,"J")+COUNTIF(BC104:BD105,"J")+COUNTIF(BF104:BG105,"J")+COUNTIF(BI104:BJ105,"J")+COUNTIF(BL104:BM105,"J")</f>
        <v>0</v>
      </c>
      <c r="BT104" s="961">
        <f>COUNTIF(AT104:AU105,"N")+COUNTIF(AW104:AX105,"N")+COUNTIF(AZ104:BA105,"N")+COUNTIF(BC104:BD105,"N")+COUNTIF(BF104:BG105,"N")+COUNTIF(BI104:BJ105,"N")+COUNTIF(BL104:BM105,"N")</f>
        <v>0</v>
      </c>
      <c r="BU104" s="973">
        <f>COUNTIF(AT104:AU105,"O")+COUNTIF(AW104:AX105,"O")+COUNTIF(AZ104:BA105,"O")+COUNTIF(BC104:BD105,"O")+COUNTIF(BF104:BG105,"O")+COUNTIF(BI104:BJ105,"O")+COUNTIF(BL104:BM105,"O")</f>
        <v>0</v>
      </c>
      <c r="BV104" s="961">
        <f>COUNTIF(AT104:AU105,"GP")+COUNTIF(AW104:AX105,"GP")+COUNTIF(AZ104:BA105,"GP")+COUNTIF(BC104:BD105,"GP")+COUNTIF(BF104:BG105,"GP")+COUNTIF(BI104:BJ105,"GP")+COUNTIF(BL104:BM105,"GP")</f>
        <v>0</v>
      </c>
    </row>
    <row r="105" spans="1:74" ht="14.25" customHeight="1">
      <c r="A105" s="1051"/>
      <c r="B105" s="1074"/>
      <c r="C105" s="1034"/>
      <c r="D105" s="1035"/>
      <c r="E105" s="1035"/>
      <c r="F105" s="1035"/>
      <c r="G105" s="1050"/>
      <c r="H105" s="1042"/>
      <c r="I105" s="598"/>
      <c r="J105" s="597"/>
      <c r="K105" s="967"/>
      <c r="L105" s="598"/>
      <c r="M105" s="597"/>
      <c r="N105" s="967"/>
      <c r="O105" s="598"/>
      <c r="P105" s="597"/>
      <c r="Q105" s="967"/>
      <c r="R105" s="598"/>
      <c r="S105" s="597"/>
      <c r="T105" s="967"/>
      <c r="U105" s="598"/>
      <c r="V105" s="597"/>
      <c r="W105" s="967"/>
      <c r="X105" s="598"/>
      <c r="Y105" s="597"/>
      <c r="Z105" s="967"/>
      <c r="AA105" s="598"/>
      <c r="AB105" s="597"/>
      <c r="AC105" s="966"/>
      <c r="AD105" s="968"/>
      <c r="AE105" s="962"/>
      <c r="AF105" s="970"/>
      <c r="AG105" s="962"/>
      <c r="AH105" s="962"/>
      <c r="AI105" s="962"/>
      <c r="AJ105" s="962"/>
      <c r="AK105" s="962"/>
      <c r="AL105" s="1051"/>
      <c r="AM105" s="1074"/>
      <c r="AN105" s="1034"/>
      <c r="AO105" s="1035"/>
      <c r="AP105" s="1035"/>
      <c r="AQ105" s="1035"/>
      <c r="AR105" s="1050"/>
      <c r="AS105" s="1042"/>
      <c r="AT105" s="572"/>
      <c r="AU105" s="571"/>
      <c r="AV105" s="967"/>
      <c r="AW105" s="572"/>
      <c r="AX105" s="571"/>
      <c r="AY105" s="967"/>
      <c r="AZ105" s="572"/>
      <c r="BA105" s="571"/>
      <c r="BB105" s="967"/>
      <c r="BC105" s="572"/>
      <c r="BD105" s="571"/>
      <c r="BE105" s="967"/>
      <c r="BF105" s="572"/>
      <c r="BG105" s="571"/>
      <c r="BH105" s="967"/>
      <c r="BI105" s="572"/>
      <c r="BJ105" s="571"/>
      <c r="BK105" s="967"/>
      <c r="BL105" s="572"/>
      <c r="BM105" s="571"/>
      <c r="BN105" s="966"/>
      <c r="BO105" s="968"/>
      <c r="BP105" s="962"/>
      <c r="BQ105" s="970"/>
      <c r="BR105" s="962"/>
      <c r="BS105" s="962"/>
      <c r="BT105" s="962"/>
      <c r="BU105" s="974"/>
      <c r="BV105" s="962"/>
    </row>
    <row r="106" spans="1:74" ht="14.25" customHeight="1">
      <c r="A106" s="1042"/>
      <c r="B106" s="1075"/>
      <c r="C106" s="1026"/>
      <c r="D106" s="967"/>
      <c r="E106" s="967"/>
      <c r="F106" s="967"/>
      <c r="G106" s="1038"/>
      <c r="H106" s="1052"/>
      <c r="I106" s="596"/>
      <c r="J106" s="597"/>
      <c r="K106" s="963"/>
      <c r="L106" s="596"/>
      <c r="M106" s="597"/>
      <c r="N106" s="963"/>
      <c r="O106" s="596"/>
      <c r="P106" s="597"/>
      <c r="Q106" s="963"/>
      <c r="R106" s="596"/>
      <c r="S106" s="597"/>
      <c r="T106" s="963"/>
      <c r="U106" s="596"/>
      <c r="V106" s="597"/>
      <c r="W106" s="963"/>
      <c r="X106" s="596"/>
      <c r="Y106" s="597"/>
      <c r="Z106" s="963"/>
      <c r="AA106" s="596"/>
      <c r="AB106" s="597"/>
      <c r="AC106" s="971" t="str">
        <f>IF(ISBLANK(A106),"",IF(ISBLANK(G106),SUM(H106,K106,N106,Q106,T106,W106,Z106),0))</f>
        <v/>
      </c>
      <c r="AD106" s="968" t="str">
        <f>IF(AC106="","",AC106+AD104)</f>
        <v/>
      </c>
      <c r="AE106" s="961">
        <f>IF(G106="X",0,COUNT(H106,K106,N106,Q106,T106,W106,Z106))</f>
        <v>0</v>
      </c>
      <c r="AF106" s="969">
        <f>COUNTIF(I106:J107,"L")+COUNTIF(L106:M107,"L")+COUNTIF(O106:P107,"L")+COUNTIF(R106:S107,"L")+COUNTIF(U106:V107,"L")+COUNTIF(X106:Y107,"L")+COUNTIF(AA106:AB107,"L")</f>
        <v>0</v>
      </c>
      <c r="AG106" s="961">
        <f>COUNTIF(I106:J107,"B")+COUNTIF(L106:M107,"B")+COUNTIF(O106:P107,"B")+COUNTIF(R106:S107,"B")+COUNTIF(U106:V107,"B")+COUNTIF(X106:Y107,"B")+COUNTIF(AA106:AB107,"B")</f>
        <v>0</v>
      </c>
      <c r="AH106" s="961">
        <f>COUNTIF(I106:J107,"J")+COUNTIF(L106:M107,"J")+COUNTIF(O106:P107,"J")+COUNTIF(R106:S107,"J")+COUNTIF(U106:V107,"J")+COUNTIF(X106:Y107,"J")+COUNTIF(AA106:AB107,"J")</f>
        <v>0</v>
      </c>
      <c r="AI106" s="961">
        <f>COUNTIF(I106:J107,"N")+COUNTIF(L106:M107,"N")+COUNTIF(O106:P107,"N")+COUNTIF(R106:S107,"N")+COUNTIF(U106:V107,"N")+COUNTIF(X106:Y107,"N")+COUNTIF(AA106:AB107,"N")</f>
        <v>0</v>
      </c>
      <c r="AJ106" s="961">
        <f>COUNTIF(I106:J107,"O")+COUNTIF(L106:M107,"O")+COUNTIF(O106:P107,"O")+COUNTIF(R106:S107,"O")+COUNTIF(U106:V107,"O")+COUNTIF(X106:Y107,"O")+COUNTIF(AA106:AB107,"O")</f>
        <v>0</v>
      </c>
      <c r="AK106" s="961">
        <f>COUNTIF(I106:J107,"GP")+COUNTIF(L106:M107,"GP")+COUNTIF(O106:P107,"GP")+COUNTIF(R106:S107,"GP")+COUNTIF(U106:V107,"GP")+COUNTIF(X106:Y107,"GP")+COUNTIF(AA106:AB107,"GP")</f>
        <v>0</v>
      </c>
      <c r="AL106" s="1042"/>
      <c r="AM106" s="1075"/>
      <c r="AN106" s="1026"/>
      <c r="AO106" s="967"/>
      <c r="AP106" s="967"/>
      <c r="AQ106" s="967"/>
      <c r="AR106" s="1038"/>
      <c r="AS106" s="1052"/>
      <c r="AT106" s="570"/>
      <c r="AU106" s="571"/>
      <c r="AV106" s="963"/>
      <c r="AW106" s="570"/>
      <c r="AX106" s="571"/>
      <c r="AY106" s="963"/>
      <c r="AZ106" s="570"/>
      <c r="BA106" s="571"/>
      <c r="BB106" s="963"/>
      <c r="BC106" s="570"/>
      <c r="BD106" s="571"/>
      <c r="BE106" s="963"/>
      <c r="BF106" s="570"/>
      <c r="BG106" s="571"/>
      <c r="BH106" s="963"/>
      <c r="BI106" s="570"/>
      <c r="BJ106" s="571"/>
      <c r="BK106" s="963"/>
      <c r="BL106" s="570"/>
      <c r="BM106" s="571"/>
      <c r="BN106" s="971" t="str">
        <f>IF(ISBLANK(AL106),"",IF(ISBLANK(AR106),SUM(AS106,AV106,AY106,BB106,BE106,BH106,BK106),0))</f>
        <v/>
      </c>
      <c r="BO106" s="968" t="str">
        <f>IF(BN106="","",BN106+BO104)</f>
        <v/>
      </c>
      <c r="BP106" s="961">
        <f>IF(AR106="X",0,COUNT(AS106,AV106,AY106,BB106,BE106,BH106,BK106))</f>
        <v>0</v>
      </c>
      <c r="BQ106" s="969">
        <f>COUNTIF(AT106:AU107,"L")+COUNTIF(AW106:AX107,"L")+COUNTIF(AZ106:BA107,"L")+COUNTIF(BC106:BD107,"L")+COUNTIF(BF106:BG107,"L")+COUNTIF(BI106:BJ107,"L")+COUNTIF(BL106:BM107,"L")</f>
        <v>0</v>
      </c>
      <c r="BR106" s="961">
        <f>COUNTIF(AT106:AU107,"B")+COUNTIF(AW106:AX107,"B")+COUNTIF(AZ106:BA107,"B")+COUNTIF(BC106:BD107,"B")+COUNTIF(BF106:BG107,"B")+COUNTIF(BI106:BJ107,"B")+COUNTIF(BL106:BM107,"B")</f>
        <v>0</v>
      </c>
      <c r="BS106" s="961">
        <f>COUNTIF(AT106:AU107,"J")+COUNTIF(AW106:AX107,"J")+COUNTIF(AZ106:BA107,"J")+COUNTIF(BC106:BD107,"J")+COUNTIF(BF106:BG107,"J")+COUNTIF(BI106:BJ107,"J")+COUNTIF(BL106:BM107,"J")</f>
        <v>0</v>
      </c>
      <c r="BT106" s="961">
        <f>COUNTIF(AT106:AU107,"N")+COUNTIF(AW106:AX107,"N")+COUNTIF(AZ106:BA107,"N")+COUNTIF(BC106:BD107,"N")+COUNTIF(BF106:BG107,"N")+COUNTIF(BI106:BJ107,"N")+COUNTIF(BL106:BM107,"N")</f>
        <v>0</v>
      </c>
      <c r="BU106" s="973">
        <f>COUNTIF(AT106:AU107,"O")+COUNTIF(AW106:AX107,"O")+COUNTIF(AZ106:BA107,"O")+COUNTIF(BC106:BD107,"O")+COUNTIF(BF106:BG107,"O")+COUNTIF(BI106:BJ107,"O")+COUNTIF(BL106:BM107,"O")</f>
        <v>0</v>
      </c>
      <c r="BV106" s="961">
        <f>COUNTIF(AT106:AU107,"GP")+COUNTIF(AW106:AX107,"GP")+COUNTIF(AZ106:BA107,"GP")+COUNTIF(BC106:BD107,"GP")+COUNTIF(BF106:BG107,"GP")+COUNTIF(BI106:BJ107,"GP")+COUNTIF(BL106:BM107,"GP")</f>
        <v>0</v>
      </c>
    </row>
    <row r="107" spans="1:74" ht="14.25" customHeight="1">
      <c r="A107" s="1042"/>
      <c r="B107" s="1075"/>
      <c r="C107" s="1026"/>
      <c r="D107" s="967"/>
      <c r="E107" s="967"/>
      <c r="F107" s="967"/>
      <c r="G107" s="1038"/>
      <c r="H107" s="1052"/>
      <c r="I107" s="596"/>
      <c r="J107" s="597"/>
      <c r="K107" s="964"/>
      <c r="L107" s="596"/>
      <c r="M107" s="597"/>
      <c r="N107" s="964"/>
      <c r="O107" s="596"/>
      <c r="P107" s="597"/>
      <c r="Q107" s="964"/>
      <c r="R107" s="596"/>
      <c r="S107" s="597"/>
      <c r="T107" s="964"/>
      <c r="U107" s="596"/>
      <c r="V107" s="597"/>
      <c r="W107" s="964"/>
      <c r="X107" s="596"/>
      <c r="Y107" s="597"/>
      <c r="Z107" s="964"/>
      <c r="AA107" s="596"/>
      <c r="AB107" s="597"/>
      <c r="AC107" s="972"/>
      <c r="AD107" s="968"/>
      <c r="AE107" s="962"/>
      <c r="AF107" s="970"/>
      <c r="AG107" s="962"/>
      <c r="AH107" s="962"/>
      <c r="AI107" s="962"/>
      <c r="AJ107" s="962"/>
      <c r="AK107" s="962"/>
      <c r="AL107" s="1042"/>
      <c r="AM107" s="1075"/>
      <c r="AN107" s="1026"/>
      <c r="AO107" s="967"/>
      <c r="AP107" s="967"/>
      <c r="AQ107" s="967"/>
      <c r="AR107" s="1038"/>
      <c r="AS107" s="1052"/>
      <c r="AT107" s="570"/>
      <c r="AU107" s="571"/>
      <c r="AV107" s="964"/>
      <c r="AW107" s="570"/>
      <c r="AX107" s="571"/>
      <c r="AY107" s="964"/>
      <c r="AZ107" s="570"/>
      <c r="BA107" s="571"/>
      <c r="BB107" s="964"/>
      <c r="BC107" s="570"/>
      <c r="BD107" s="571"/>
      <c r="BE107" s="964"/>
      <c r="BF107" s="570"/>
      <c r="BG107" s="571"/>
      <c r="BH107" s="964"/>
      <c r="BI107" s="570"/>
      <c r="BJ107" s="571"/>
      <c r="BK107" s="964"/>
      <c r="BL107" s="570"/>
      <c r="BM107" s="571"/>
      <c r="BN107" s="972"/>
      <c r="BO107" s="968"/>
      <c r="BP107" s="962"/>
      <c r="BQ107" s="970"/>
      <c r="BR107" s="962"/>
      <c r="BS107" s="962"/>
      <c r="BT107" s="962"/>
      <c r="BU107" s="974"/>
      <c r="BV107" s="962"/>
    </row>
    <row r="108" spans="1:74" ht="14.25" customHeight="1">
      <c r="A108" s="1051"/>
      <c r="B108" s="1074"/>
      <c r="C108" s="1034"/>
      <c r="D108" s="1035"/>
      <c r="E108" s="1035"/>
      <c r="F108" s="1035"/>
      <c r="G108" s="1050"/>
      <c r="H108" s="1042"/>
      <c r="I108" s="598"/>
      <c r="J108" s="597"/>
      <c r="K108" s="967"/>
      <c r="L108" s="598"/>
      <c r="M108" s="597"/>
      <c r="N108" s="967"/>
      <c r="O108" s="598"/>
      <c r="P108" s="597"/>
      <c r="Q108" s="967"/>
      <c r="R108" s="598"/>
      <c r="S108" s="597"/>
      <c r="T108" s="967"/>
      <c r="U108" s="598"/>
      <c r="V108" s="597"/>
      <c r="W108" s="967"/>
      <c r="X108" s="598"/>
      <c r="Y108" s="597"/>
      <c r="Z108" s="967"/>
      <c r="AA108" s="598"/>
      <c r="AB108" s="597"/>
      <c r="AC108" s="965" t="str">
        <f>IF(ISBLANK(A108),"",IF(ISBLANK(G108),SUM(H108,K108,N108,Q108,T108,W108,Z108),0))</f>
        <v/>
      </c>
      <c r="AD108" s="968" t="str">
        <f>IF(AC108="","",AC108+AD106)</f>
        <v/>
      </c>
      <c r="AE108" s="961">
        <f>IF(G108="X",0,COUNT(H108,K108,N108,Q108,T108,W108,Z108))</f>
        <v>0</v>
      </c>
      <c r="AF108" s="969">
        <f>COUNTIF(I108:J109,"L")+COUNTIF(L108:M109,"L")+COUNTIF(O108:P109,"L")+COUNTIF(R108:S109,"L")+COUNTIF(U108:V109,"L")+COUNTIF(X108:Y109,"L")+COUNTIF(AA108:AB109,"L")</f>
        <v>0</v>
      </c>
      <c r="AG108" s="961">
        <f>COUNTIF(I108:J109,"B")+COUNTIF(L108:M109,"B")+COUNTIF(O108:P109,"B")+COUNTIF(R108:S109,"B")+COUNTIF(U108:V109,"B")+COUNTIF(X108:Y109,"B")+COUNTIF(AA108:AB109,"B")</f>
        <v>0</v>
      </c>
      <c r="AH108" s="961">
        <f>COUNTIF(I108:J109,"J")+COUNTIF(L108:M109,"J")+COUNTIF(O108:P109,"J")+COUNTIF(R108:S109,"J")+COUNTIF(U108:V109,"J")+COUNTIF(X108:Y109,"J")+COUNTIF(AA108:AB109,"J")</f>
        <v>0</v>
      </c>
      <c r="AI108" s="961">
        <f>COUNTIF(I108:J109,"N")+COUNTIF(L108:M109,"N")+COUNTIF(O108:P109,"N")+COUNTIF(R108:S109,"N")+COUNTIF(U108:V109,"N")+COUNTIF(X108:Y109,"N")+COUNTIF(AA108:AB109,"N")</f>
        <v>0</v>
      </c>
      <c r="AJ108" s="961">
        <f>COUNTIF(I108:J109,"O")+COUNTIF(L108:M109,"O")+COUNTIF(O108:P109,"O")+COUNTIF(R108:S109,"O")+COUNTIF(U108:V109,"O")+COUNTIF(X108:Y109,"O")+COUNTIF(AA108:AB109,"O")</f>
        <v>0</v>
      </c>
      <c r="AK108" s="961">
        <f>COUNTIF(I108:J109,"GP")+COUNTIF(L108:M109,"GP")+COUNTIF(O108:P109,"GP")+COUNTIF(R108:S109,"GP")+COUNTIF(U108:V109,"GP")+COUNTIF(X108:Y109,"GP")+COUNTIF(AA108:AB109,"GP")</f>
        <v>0</v>
      </c>
      <c r="AL108" s="1051"/>
      <c r="AM108" s="1074"/>
      <c r="AN108" s="1034"/>
      <c r="AO108" s="1035"/>
      <c r="AP108" s="1035"/>
      <c r="AQ108" s="1035"/>
      <c r="AR108" s="1050"/>
      <c r="AS108" s="1042"/>
      <c r="AT108" s="572"/>
      <c r="AU108" s="571"/>
      <c r="AV108" s="967"/>
      <c r="AW108" s="572"/>
      <c r="AX108" s="571"/>
      <c r="AY108" s="967"/>
      <c r="AZ108" s="572"/>
      <c r="BA108" s="571"/>
      <c r="BB108" s="967"/>
      <c r="BC108" s="572"/>
      <c r="BD108" s="571"/>
      <c r="BE108" s="967"/>
      <c r="BF108" s="572"/>
      <c r="BG108" s="571"/>
      <c r="BH108" s="967"/>
      <c r="BI108" s="572"/>
      <c r="BJ108" s="571"/>
      <c r="BK108" s="967"/>
      <c r="BL108" s="572"/>
      <c r="BM108" s="571"/>
      <c r="BN108" s="965" t="str">
        <f>IF(ISBLANK(AL108),"",IF(ISBLANK(AR108),SUM(AS108,AV108,AY108,BB108,BE108,BH108,BK108),0))</f>
        <v/>
      </c>
      <c r="BO108" s="968" t="str">
        <f>IF(BN108="","",BN108+BO106)</f>
        <v/>
      </c>
      <c r="BP108" s="961">
        <f>IF(AR108="X",0,COUNT(AS108,AV108,AY108,BB108,BE108,BH108,BK108))</f>
        <v>0</v>
      </c>
      <c r="BQ108" s="969">
        <f>COUNTIF(AT108:AU109,"L")+COUNTIF(AW108:AX109,"L")+COUNTIF(AZ108:BA109,"L")+COUNTIF(BC108:BD109,"L")+COUNTIF(BF108:BG109,"L")+COUNTIF(BI108:BJ109,"L")+COUNTIF(BL108:BM109,"L")</f>
        <v>0</v>
      </c>
      <c r="BR108" s="961">
        <f>COUNTIF(AT108:AU109,"B")+COUNTIF(AW108:AX109,"B")+COUNTIF(AZ108:BA109,"B")+COUNTIF(BC108:BD109,"B")+COUNTIF(BF108:BG109,"B")+COUNTIF(BI108:BJ109,"B")+COUNTIF(BL108:BM109,"B")</f>
        <v>0</v>
      </c>
      <c r="BS108" s="961">
        <f>COUNTIF(AT108:AU109,"J")+COUNTIF(AW108:AX109,"J")+COUNTIF(AZ108:BA109,"J")+COUNTIF(BC108:BD109,"J")+COUNTIF(BF108:BG109,"J")+COUNTIF(BI108:BJ109,"J")+COUNTIF(BL108:BM109,"J")</f>
        <v>0</v>
      </c>
      <c r="BT108" s="961">
        <f>COUNTIF(AT108:AU109,"N")+COUNTIF(AW108:AX109,"N")+COUNTIF(AZ108:BA109,"N")+COUNTIF(BC108:BD109,"N")+COUNTIF(BF108:BG109,"N")+COUNTIF(BI108:BJ109,"N")+COUNTIF(BL108:BM109,"N")</f>
        <v>0</v>
      </c>
      <c r="BU108" s="973">
        <f>COUNTIF(AT108:AU109,"O")+COUNTIF(AW108:AX109,"O")+COUNTIF(AZ108:BA109,"O")+COUNTIF(BC108:BD109,"O")+COUNTIF(BF108:BG109,"O")+COUNTIF(BI108:BJ109,"O")+COUNTIF(BL108:BM109,"O")</f>
        <v>0</v>
      </c>
      <c r="BV108" s="961">
        <f>COUNTIF(AT108:AU109,"GP")+COUNTIF(AW108:AX109,"GP")+COUNTIF(AZ108:BA109,"GP")+COUNTIF(BC108:BD109,"GP")+COUNTIF(BF108:BG109,"GP")+COUNTIF(BI108:BJ109,"GP")+COUNTIF(BL108:BM109,"GP")</f>
        <v>0</v>
      </c>
    </row>
    <row r="109" spans="1:74" ht="14.25" customHeight="1">
      <c r="A109" s="1051"/>
      <c r="B109" s="1074"/>
      <c r="C109" s="1034"/>
      <c r="D109" s="1035"/>
      <c r="E109" s="1035"/>
      <c r="F109" s="1035"/>
      <c r="G109" s="1050"/>
      <c r="H109" s="1042"/>
      <c r="I109" s="598"/>
      <c r="J109" s="597"/>
      <c r="K109" s="967"/>
      <c r="L109" s="598"/>
      <c r="M109" s="597"/>
      <c r="N109" s="967"/>
      <c r="O109" s="598"/>
      <c r="P109" s="597"/>
      <c r="Q109" s="967"/>
      <c r="R109" s="598"/>
      <c r="S109" s="597"/>
      <c r="T109" s="967"/>
      <c r="U109" s="598"/>
      <c r="V109" s="597"/>
      <c r="W109" s="967"/>
      <c r="X109" s="598"/>
      <c r="Y109" s="597"/>
      <c r="Z109" s="967"/>
      <c r="AA109" s="598"/>
      <c r="AB109" s="597"/>
      <c r="AC109" s="966"/>
      <c r="AD109" s="968"/>
      <c r="AE109" s="962"/>
      <c r="AF109" s="970"/>
      <c r="AG109" s="962"/>
      <c r="AH109" s="962"/>
      <c r="AI109" s="962"/>
      <c r="AJ109" s="962"/>
      <c r="AK109" s="962"/>
      <c r="AL109" s="1051"/>
      <c r="AM109" s="1074"/>
      <c r="AN109" s="1034"/>
      <c r="AO109" s="1035"/>
      <c r="AP109" s="1035"/>
      <c r="AQ109" s="1035"/>
      <c r="AR109" s="1050"/>
      <c r="AS109" s="1042"/>
      <c r="AT109" s="572"/>
      <c r="AU109" s="571"/>
      <c r="AV109" s="967"/>
      <c r="AW109" s="572"/>
      <c r="AX109" s="571"/>
      <c r="AY109" s="967"/>
      <c r="AZ109" s="572"/>
      <c r="BA109" s="571"/>
      <c r="BB109" s="967"/>
      <c r="BC109" s="572"/>
      <c r="BD109" s="571"/>
      <c r="BE109" s="967"/>
      <c r="BF109" s="572"/>
      <c r="BG109" s="571"/>
      <c r="BH109" s="967"/>
      <c r="BI109" s="572"/>
      <c r="BJ109" s="571"/>
      <c r="BK109" s="967"/>
      <c r="BL109" s="572"/>
      <c r="BM109" s="571"/>
      <c r="BN109" s="966"/>
      <c r="BO109" s="968"/>
      <c r="BP109" s="962"/>
      <c r="BQ109" s="970"/>
      <c r="BR109" s="962"/>
      <c r="BS109" s="962"/>
      <c r="BT109" s="962"/>
      <c r="BU109" s="974"/>
      <c r="BV109" s="962"/>
    </row>
    <row r="110" spans="1:74" ht="14.25" customHeight="1">
      <c r="A110" s="1042"/>
      <c r="B110" s="1075"/>
      <c r="C110" s="1026"/>
      <c r="D110" s="967"/>
      <c r="E110" s="967"/>
      <c r="F110" s="967"/>
      <c r="G110" s="1038"/>
      <c r="H110" s="1052"/>
      <c r="I110" s="596"/>
      <c r="J110" s="597"/>
      <c r="K110" s="963"/>
      <c r="L110" s="596"/>
      <c r="M110" s="597"/>
      <c r="N110" s="963"/>
      <c r="O110" s="596"/>
      <c r="P110" s="597"/>
      <c r="Q110" s="963"/>
      <c r="R110" s="596"/>
      <c r="S110" s="597"/>
      <c r="T110" s="963"/>
      <c r="U110" s="596"/>
      <c r="V110" s="597"/>
      <c r="W110" s="963"/>
      <c r="X110" s="596"/>
      <c r="Y110" s="597"/>
      <c r="Z110" s="963"/>
      <c r="AA110" s="596"/>
      <c r="AB110" s="597"/>
      <c r="AC110" s="971" t="str">
        <f>IF(ISBLANK(A110),"",IF(ISBLANK(G110),SUM(H110,K110,N110,Q110,T110,W110,Z110),0))</f>
        <v/>
      </c>
      <c r="AD110" s="968" t="str">
        <f>IF(AC110="","",AC110+AD108)</f>
        <v/>
      </c>
      <c r="AE110" s="961">
        <f>IF(G110="X",0,COUNT(H110,K110,N110,Q110,T110,W110,Z110))</f>
        <v>0</v>
      </c>
      <c r="AF110" s="969">
        <f>COUNTIF(I110:J111,"L")+COUNTIF(L110:M111,"L")+COUNTIF(O110:P111,"L")+COUNTIF(R110:S111,"L")+COUNTIF(U110:V111,"L")+COUNTIF(X110:Y111,"L")+COUNTIF(AA110:AB111,"L")</f>
        <v>0</v>
      </c>
      <c r="AG110" s="961">
        <f>COUNTIF(I110:J111,"B")+COUNTIF(L110:M111,"B")+COUNTIF(O110:P111,"B")+COUNTIF(R110:S111,"B")+COUNTIF(U110:V111,"B")+COUNTIF(X110:Y111,"B")+COUNTIF(AA110:AB111,"B")</f>
        <v>0</v>
      </c>
      <c r="AH110" s="961">
        <f>COUNTIF(I110:J111,"J")+COUNTIF(L110:M111,"J")+COUNTIF(O110:P111,"J")+COUNTIF(R110:S111,"J")+COUNTIF(U110:V111,"J")+COUNTIF(X110:Y111,"J")+COUNTIF(AA110:AB111,"J")</f>
        <v>0</v>
      </c>
      <c r="AI110" s="961">
        <f>COUNTIF(I110:J111,"N")+COUNTIF(L110:M111,"N")+COUNTIF(O110:P111,"N")+COUNTIF(R110:S111,"N")+COUNTIF(U110:V111,"N")+COUNTIF(X110:Y111,"N")+COUNTIF(AA110:AB111,"N")</f>
        <v>0</v>
      </c>
      <c r="AJ110" s="961">
        <f>COUNTIF(I110:J111,"O")+COUNTIF(L110:M111,"O")+COUNTIF(O110:P111,"O")+COUNTIF(R110:S111,"O")+COUNTIF(U110:V111,"O")+COUNTIF(X110:Y111,"O")+COUNTIF(AA110:AB111,"O")</f>
        <v>0</v>
      </c>
      <c r="AK110" s="961">
        <f>COUNTIF(I110:J111,"GP")+COUNTIF(L110:M111,"GP")+COUNTIF(O110:P111,"GP")+COUNTIF(R110:S111,"GP")+COUNTIF(U110:V111,"GP")+COUNTIF(X110:Y111,"GP")+COUNTIF(AA110:AB111,"GP")</f>
        <v>0</v>
      </c>
      <c r="AL110" s="1042"/>
      <c r="AM110" s="1075"/>
      <c r="AN110" s="1026"/>
      <c r="AO110" s="967"/>
      <c r="AP110" s="967"/>
      <c r="AQ110" s="967"/>
      <c r="AR110" s="1038"/>
      <c r="AS110" s="1052"/>
      <c r="AT110" s="570"/>
      <c r="AU110" s="571"/>
      <c r="AV110" s="963"/>
      <c r="AW110" s="570"/>
      <c r="AX110" s="571"/>
      <c r="AY110" s="963"/>
      <c r="AZ110" s="570"/>
      <c r="BA110" s="571"/>
      <c r="BB110" s="963"/>
      <c r="BC110" s="570"/>
      <c r="BD110" s="571"/>
      <c r="BE110" s="963"/>
      <c r="BF110" s="570"/>
      <c r="BG110" s="571"/>
      <c r="BH110" s="963"/>
      <c r="BI110" s="570"/>
      <c r="BJ110" s="571"/>
      <c r="BK110" s="963"/>
      <c r="BL110" s="570"/>
      <c r="BM110" s="571"/>
      <c r="BN110" s="971" t="str">
        <f>IF(ISBLANK(AL110),"",IF(ISBLANK(AR110),SUM(AS110,AV110,AY110,BB110,BE110,BH110,BK110),0))</f>
        <v/>
      </c>
      <c r="BO110" s="968" t="str">
        <f>IF(BN110="","",BN110+BO108)</f>
        <v/>
      </c>
      <c r="BP110" s="961">
        <f>IF(AR110="X",0,COUNT(AS110,AV110,AY110,BB110,BE110,BH110,BK110))</f>
        <v>0</v>
      </c>
      <c r="BQ110" s="969">
        <f>COUNTIF(AT110:AU111,"L")+COUNTIF(AW110:AX111,"L")+COUNTIF(AZ110:BA111,"L")+COUNTIF(BC110:BD111,"L")+COUNTIF(BF110:BG111,"L")+COUNTIF(BI110:BJ111,"L")+COUNTIF(BL110:BM111,"L")</f>
        <v>0</v>
      </c>
      <c r="BR110" s="961">
        <f>COUNTIF(AT110:AU111,"B")+COUNTIF(AW110:AX111,"B")+COUNTIF(AZ110:BA111,"B")+COUNTIF(BC110:BD111,"B")+COUNTIF(BF110:BG111,"B")+COUNTIF(BI110:BJ111,"B")+COUNTIF(BL110:BM111,"B")</f>
        <v>0</v>
      </c>
      <c r="BS110" s="961">
        <f>COUNTIF(AT110:AU111,"J")+COUNTIF(AW110:AX111,"J")+COUNTIF(AZ110:BA111,"J")+COUNTIF(BC110:BD111,"J")+COUNTIF(BF110:BG111,"J")+COUNTIF(BI110:BJ111,"J")+COUNTIF(BL110:BM111,"J")</f>
        <v>0</v>
      </c>
      <c r="BT110" s="961">
        <f>COUNTIF(AT110:AU111,"N")+COUNTIF(AW110:AX111,"N")+COUNTIF(AZ110:BA111,"N")+COUNTIF(BC110:BD111,"N")+COUNTIF(BF110:BG111,"N")+COUNTIF(BI110:BJ111,"N")+COUNTIF(BL110:BM111,"N")</f>
        <v>0</v>
      </c>
      <c r="BU110" s="973">
        <f>COUNTIF(AT110:AU111,"O")+COUNTIF(AW110:AX111,"O")+COUNTIF(AZ110:BA111,"O")+COUNTIF(BC110:BD111,"O")+COUNTIF(BF110:BG111,"O")+COUNTIF(BI110:BJ111,"O")+COUNTIF(BL110:BM111,"O")</f>
        <v>0</v>
      </c>
      <c r="BV110" s="961">
        <f>COUNTIF(AT110:AU111,"GP")+COUNTIF(AW110:AX111,"GP")+COUNTIF(AZ110:BA111,"GP")+COUNTIF(BC110:BD111,"GP")+COUNTIF(BF110:BG111,"GP")+COUNTIF(BI110:BJ111,"GP")+COUNTIF(BL110:BM111,"GP")</f>
        <v>0</v>
      </c>
    </row>
    <row r="111" spans="1:74" ht="14.25" customHeight="1" thickBot="1">
      <c r="A111" s="1054"/>
      <c r="B111" s="1076"/>
      <c r="C111" s="1036"/>
      <c r="D111" s="1041"/>
      <c r="E111" s="1041"/>
      <c r="F111" s="1041"/>
      <c r="G111" s="1055"/>
      <c r="H111" s="1053"/>
      <c r="I111" s="599"/>
      <c r="J111" s="600"/>
      <c r="K111" s="1046"/>
      <c r="L111" s="599"/>
      <c r="M111" s="600"/>
      <c r="N111" s="1046"/>
      <c r="O111" s="599"/>
      <c r="P111" s="600"/>
      <c r="Q111" s="1046"/>
      <c r="R111" s="599"/>
      <c r="S111" s="600"/>
      <c r="T111" s="1046"/>
      <c r="U111" s="599"/>
      <c r="V111" s="600"/>
      <c r="W111" s="1046"/>
      <c r="X111" s="599"/>
      <c r="Y111" s="600"/>
      <c r="Z111" s="1046"/>
      <c r="AA111" s="599"/>
      <c r="AB111" s="600"/>
      <c r="AC111" s="1049"/>
      <c r="AD111" s="1079"/>
      <c r="AE111" s="1070"/>
      <c r="AF111" s="1087"/>
      <c r="AG111" s="1070"/>
      <c r="AH111" s="1070"/>
      <c r="AI111" s="1070"/>
      <c r="AJ111" s="1070"/>
      <c r="AK111" s="962"/>
      <c r="AL111" s="1054"/>
      <c r="AM111" s="1076"/>
      <c r="AN111" s="1036"/>
      <c r="AO111" s="1041"/>
      <c r="AP111" s="1041"/>
      <c r="AQ111" s="1041"/>
      <c r="AR111" s="1055"/>
      <c r="AS111" s="1053"/>
      <c r="AT111" s="573"/>
      <c r="AU111" s="574"/>
      <c r="AV111" s="1046"/>
      <c r="AW111" s="573"/>
      <c r="AX111" s="574"/>
      <c r="AY111" s="1046"/>
      <c r="AZ111" s="573"/>
      <c r="BA111" s="574"/>
      <c r="BB111" s="1046"/>
      <c r="BC111" s="573"/>
      <c r="BD111" s="574"/>
      <c r="BE111" s="1046"/>
      <c r="BF111" s="573"/>
      <c r="BG111" s="574"/>
      <c r="BH111" s="1046"/>
      <c r="BI111" s="573"/>
      <c r="BJ111" s="574"/>
      <c r="BK111" s="1046"/>
      <c r="BL111" s="573"/>
      <c r="BM111" s="574"/>
      <c r="BN111" s="1049"/>
      <c r="BO111" s="1079"/>
      <c r="BP111" s="1070"/>
      <c r="BQ111" s="1087"/>
      <c r="BR111" s="1070"/>
      <c r="BS111" s="1070"/>
      <c r="BT111" s="1070"/>
      <c r="BU111" s="1088"/>
      <c r="BV111" s="962"/>
    </row>
    <row r="112" spans="1:74" ht="14.25" customHeight="1">
      <c r="A112" s="1029">
        <f>IF(COUNT(A62:A111),COUNT(A62:A111),"")</f>
        <v>22</v>
      </c>
      <c r="B112" s="1027" t="s">
        <v>44</v>
      </c>
      <c r="C112" s="1039">
        <f ca="1">IF(A112="","",SK!G112)</f>
        <v>6</v>
      </c>
      <c r="D112" s="1039">
        <f ca="1">IF(A112="","",SK!H112)</f>
        <v>11</v>
      </c>
      <c r="E112" s="1039">
        <f ca="1">IF(A112="","",SK!J112)</f>
        <v>9</v>
      </c>
      <c r="F112" s="1039">
        <f ca="1">IF(A112="","",SK!K112)</f>
        <v>0</v>
      </c>
      <c r="G112" s="1039">
        <f ca="1">IF(A112="","",SUM(SK!L112,SK!L113))</f>
        <v>0</v>
      </c>
      <c r="H112" s="1057">
        <f>IF(COUNT(H62:H111),SUM(H62:H111),"")</f>
        <v>74</v>
      </c>
      <c r="I112" s="575"/>
      <c r="J112" s="575"/>
      <c r="K112" s="1047">
        <f>IF(COUNT(K62:K111),SUM(K62:K111),"")</f>
        <v>22</v>
      </c>
      <c r="L112" s="575"/>
      <c r="M112" s="575"/>
      <c r="N112" s="1047">
        <f>IF(COUNT(N62:N111),SUM(N62:N111),"")</f>
        <v>10</v>
      </c>
      <c r="O112" s="575"/>
      <c r="P112" s="575"/>
      <c r="Q112" s="1047">
        <f>IF(COUNT(Q62:Q111),SUM(Q62:Q111),"")</f>
        <v>5</v>
      </c>
      <c r="R112" s="575"/>
      <c r="S112" s="575"/>
      <c r="T112" s="1047">
        <f>IF(COUNT(T62:T111),SUM(T62:T111),"")</f>
        <v>5</v>
      </c>
      <c r="U112" s="602"/>
      <c r="V112" s="602"/>
      <c r="W112" s="1047">
        <f>IF(COUNT(W62:W111),SUM(W62:W111),"")</f>
        <v>5</v>
      </c>
      <c r="X112" s="575"/>
      <c r="Y112" s="576"/>
      <c r="Z112" s="1047" t="str">
        <f>IF(COUNT(Z62:Z111),SUM(Z62:Z111),"")</f>
        <v/>
      </c>
      <c r="AA112" s="575"/>
      <c r="AB112" s="575"/>
      <c r="AC112" s="1083">
        <f>IF(COUNT(AC62:AC111),SUM(AC62:AC111),"")</f>
        <v>121</v>
      </c>
      <c r="AD112" s="1077">
        <f>IF(A112="","",MAX(AD62:AD111))</f>
        <v>276</v>
      </c>
      <c r="AE112" s="1080"/>
      <c r="AF112" s="1080"/>
      <c r="AG112" s="1080"/>
      <c r="AH112" s="1080"/>
      <c r="AI112" s="1080"/>
      <c r="AJ112" s="1080"/>
      <c r="AK112" s="589"/>
      <c r="AL112" s="1029">
        <f>IF(COUNT(AL62:AL111),COUNT(AL62:AL111),"")</f>
        <v>22</v>
      </c>
      <c r="AM112" s="1027" t="s">
        <v>44</v>
      </c>
      <c r="AN112" s="1039">
        <f ca="1">IF(AL112="","",SK!AF112)</f>
        <v>0</v>
      </c>
      <c r="AO112" s="1039">
        <f ca="1">IF(AL112="","",SK!AG112)</f>
        <v>9</v>
      </c>
      <c r="AP112" s="1039">
        <f ca="1">IF(AL112="","",SK!AI112)</f>
        <v>7</v>
      </c>
      <c r="AQ112" s="1039">
        <f ca="1">IF(AL112="","",SK!AJ112)</f>
        <v>0</v>
      </c>
      <c r="AR112" s="1039">
        <f ca="1">IF(AL112="","",SUM(SK!AK112,SK!AK113))</f>
        <v>4</v>
      </c>
      <c r="AS112" s="1057">
        <f>IF(COUNT(AS62:AS111),SUM(AS62:AS111),"")</f>
        <v>34</v>
      </c>
      <c r="AT112" s="575"/>
      <c r="AU112" s="575"/>
      <c r="AV112" s="1047">
        <f>IF(COUNT(AV62:AV111),SUM(AV62:AV111),"")</f>
        <v>18</v>
      </c>
      <c r="AW112" s="575"/>
      <c r="AX112" s="575"/>
      <c r="AY112" s="1047">
        <f>IF(COUNT(AY62:AY111),SUM(AY62:AY111),"")</f>
        <v>5</v>
      </c>
      <c r="AZ112" s="575"/>
      <c r="BA112" s="575"/>
      <c r="BB112" s="1047" t="str">
        <f>IF(COUNT(BB62:BB111),SUM(BB62:BB111),"")</f>
        <v/>
      </c>
      <c r="BC112" s="575"/>
      <c r="BD112" s="575"/>
      <c r="BE112" s="1047" t="str">
        <f>IF(COUNT(BE62:BE111),SUM(BE62:BE111),"")</f>
        <v/>
      </c>
      <c r="BF112" s="602"/>
      <c r="BG112" s="602"/>
      <c r="BH112" s="1047" t="str">
        <f>IF(COUNT(BH62:BH111),SUM(BH62:BH111),"")</f>
        <v/>
      </c>
      <c r="BI112" s="575"/>
      <c r="BJ112" s="576"/>
      <c r="BK112" s="1047" t="str">
        <f>IF(COUNT(BK62:BK111),SUM(BK62:BK111),"")</f>
        <v/>
      </c>
      <c r="BL112" s="575"/>
      <c r="BM112" s="575"/>
      <c r="BN112" s="1083">
        <f>IF(COUNT(BN62:BN111),SUM(BN62:BN111),"")</f>
        <v>57</v>
      </c>
      <c r="BO112" s="1077">
        <f>IF(AL112="","",MAX(BO62:BO111))</f>
        <v>105</v>
      </c>
      <c r="BP112" s="1080"/>
      <c r="BQ112" s="1080"/>
      <c r="BR112" s="1080"/>
      <c r="BS112" s="1080"/>
      <c r="BT112" s="1080"/>
      <c r="BU112" s="1080"/>
      <c r="BV112" s="593"/>
    </row>
    <row r="113" spans="1:75" ht="14.25" customHeight="1" thickBot="1">
      <c r="A113" s="1030"/>
      <c r="B113" s="1028"/>
      <c r="C113" s="1040"/>
      <c r="D113" s="1040"/>
      <c r="E113" s="1040"/>
      <c r="F113" s="1040"/>
      <c r="G113" s="1040"/>
      <c r="H113" s="1030"/>
      <c r="I113" s="577"/>
      <c r="J113" s="577"/>
      <c r="K113" s="1048"/>
      <c r="L113" s="577"/>
      <c r="M113" s="577"/>
      <c r="N113" s="1048"/>
      <c r="O113" s="577"/>
      <c r="P113" s="577"/>
      <c r="Q113" s="1048"/>
      <c r="R113" s="577"/>
      <c r="S113" s="577"/>
      <c r="T113" s="1048"/>
      <c r="U113" s="577"/>
      <c r="V113" s="577"/>
      <c r="W113" s="1048"/>
      <c r="X113" s="577"/>
      <c r="Y113" s="578"/>
      <c r="Z113" s="1048"/>
      <c r="AA113" s="577"/>
      <c r="AB113" s="577"/>
      <c r="AC113" s="1084"/>
      <c r="AD113" s="1078"/>
      <c r="AE113" s="1081"/>
      <c r="AF113" s="1081"/>
      <c r="AG113" s="1081"/>
      <c r="AH113" s="1081"/>
      <c r="AI113" s="1081"/>
      <c r="AJ113" s="1081"/>
      <c r="AK113" s="590"/>
      <c r="AL113" s="1030"/>
      <c r="AM113" s="1082"/>
      <c r="AN113" s="1040"/>
      <c r="AO113" s="1040"/>
      <c r="AP113" s="1040"/>
      <c r="AQ113" s="1040"/>
      <c r="AR113" s="1040"/>
      <c r="AS113" s="1030"/>
      <c r="AT113" s="577"/>
      <c r="AU113" s="577"/>
      <c r="AV113" s="1048"/>
      <c r="AW113" s="577"/>
      <c r="AX113" s="577"/>
      <c r="AY113" s="1048"/>
      <c r="AZ113" s="577"/>
      <c r="BA113" s="577"/>
      <c r="BB113" s="1048"/>
      <c r="BC113" s="577"/>
      <c r="BD113" s="577"/>
      <c r="BE113" s="1048"/>
      <c r="BF113" s="577"/>
      <c r="BG113" s="577"/>
      <c r="BH113" s="1048"/>
      <c r="BI113" s="577"/>
      <c r="BJ113" s="578"/>
      <c r="BK113" s="1048"/>
      <c r="BL113" s="577"/>
      <c r="BM113" s="577"/>
      <c r="BN113" s="1084"/>
      <c r="BO113" s="1078"/>
      <c r="BP113" s="1081"/>
      <c r="BQ113" s="1081"/>
      <c r="BR113" s="1081"/>
      <c r="BS113" s="1081"/>
      <c r="BT113" s="1081"/>
      <c r="BU113" s="1081"/>
      <c r="BV113" s="593"/>
    </row>
    <row r="114" spans="1:75" ht="12" customHeight="1">
      <c r="A114" s="1061" t="s">
        <v>419</v>
      </c>
      <c r="B114" s="1062"/>
      <c r="C114" s="1062"/>
      <c r="D114" s="1062"/>
      <c r="E114" s="1062"/>
      <c r="F114" s="1062"/>
      <c r="G114" s="1062"/>
      <c r="H114" s="1062"/>
      <c r="I114" s="1062"/>
      <c r="J114" s="1062"/>
      <c r="K114" s="1062"/>
      <c r="L114" s="1062"/>
      <c r="M114" s="1062"/>
      <c r="N114" s="1062"/>
      <c r="O114" s="1062"/>
      <c r="P114" s="1062"/>
      <c r="Q114" s="1062"/>
      <c r="R114" s="1062"/>
      <c r="S114" s="1062"/>
      <c r="T114" s="1062"/>
      <c r="U114" s="1062"/>
      <c r="V114" s="1062"/>
      <c r="W114" s="1062"/>
      <c r="X114" s="1062"/>
      <c r="Y114" s="1062"/>
      <c r="Z114" s="1062"/>
      <c r="AA114" s="1062"/>
      <c r="AB114" s="1062"/>
      <c r="AC114" s="1062"/>
      <c r="AD114" s="1063"/>
      <c r="AE114" s="80"/>
      <c r="AF114" s="80"/>
      <c r="AG114" s="80"/>
      <c r="AH114" s="80"/>
      <c r="AI114" s="80"/>
      <c r="AJ114" s="80"/>
      <c r="AK114" s="80"/>
      <c r="AL114" s="1061" t="s">
        <v>419</v>
      </c>
      <c r="AM114" s="1062"/>
      <c r="AN114" s="1062"/>
      <c r="AO114" s="1062"/>
      <c r="AP114" s="1062"/>
      <c r="AQ114" s="1062"/>
      <c r="AR114" s="1062"/>
      <c r="AS114" s="1062"/>
      <c r="AT114" s="1062"/>
      <c r="AU114" s="1062"/>
      <c r="AV114" s="1062"/>
      <c r="AW114" s="1062"/>
      <c r="AX114" s="1062"/>
      <c r="AY114" s="1062"/>
      <c r="AZ114" s="1062"/>
      <c r="BA114" s="1062"/>
      <c r="BB114" s="1062"/>
      <c r="BC114" s="1062"/>
      <c r="BD114" s="1062"/>
      <c r="BE114" s="1062"/>
      <c r="BF114" s="1062"/>
      <c r="BG114" s="1062"/>
      <c r="BH114" s="1062"/>
      <c r="BI114" s="1062"/>
      <c r="BJ114" s="1062"/>
      <c r="BK114" s="1062"/>
      <c r="BL114" s="1062"/>
      <c r="BM114" s="1062"/>
      <c r="BN114" s="1062"/>
      <c r="BO114" s="1063"/>
      <c r="BP114" s="75"/>
      <c r="BQ114" s="76"/>
      <c r="BR114" s="76"/>
      <c r="BS114" s="76"/>
      <c r="BT114" s="76"/>
      <c r="BU114" s="76"/>
      <c r="BV114" s="77"/>
      <c r="BW114" s="76"/>
    </row>
    <row r="115" spans="1:75" ht="12" customHeight="1">
      <c r="A115" s="1043" t="s">
        <v>412</v>
      </c>
      <c r="B115" s="1044"/>
      <c r="C115" s="1044"/>
      <c r="D115" s="1044"/>
      <c r="E115" s="1044"/>
      <c r="F115" s="1044"/>
      <c r="G115" s="1044"/>
      <c r="H115" s="1044"/>
      <c r="I115" s="1044"/>
      <c r="J115" s="1044"/>
      <c r="K115" s="1044"/>
      <c r="L115" s="1044"/>
      <c r="M115" s="1044"/>
      <c r="N115" s="1044"/>
      <c r="O115" s="1044"/>
      <c r="P115" s="1044"/>
      <c r="Q115" s="1044"/>
      <c r="R115" s="1044"/>
      <c r="S115" s="1044"/>
      <c r="T115" s="1044"/>
      <c r="U115" s="1044"/>
      <c r="V115" s="1044"/>
      <c r="W115" s="1044"/>
      <c r="X115" s="1044"/>
      <c r="Y115" s="1044"/>
      <c r="Z115" s="1044"/>
      <c r="AA115" s="1044"/>
      <c r="AB115" s="1044"/>
      <c r="AC115" s="1044"/>
      <c r="AD115" s="1045"/>
      <c r="AE115" s="81"/>
      <c r="AF115" s="81"/>
      <c r="AG115" s="81"/>
      <c r="AH115" s="81"/>
      <c r="AI115" s="81"/>
      <c r="AJ115" s="81"/>
      <c r="AK115" s="81"/>
      <c r="AL115" s="1043" t="s">
        <v>412</v>
      </c>
      <c r="AM115" s="1044"/>
      <c r="AN115" s="1044"/>
      <c r="AO115" s="1044"/>
      <c r="AP115" s="1044"/>
      <c r="AQ115" s="1044"/>
      <c r="AR115" s="1044"/>
      <c r="AS115" s="1044"/>
      <c r="AT115" s="1044"/>
      <c r="AU115" s="1044"/>
      <c r="AV115" s="1044"/>
      <c r="AW115" s="1044"/>
      <c r="AX115" s="1044"/>
      <c r="AY115" s="1044"/>
      <c r="AZ115" s="1044"/>
      <c r="BA115" s="1044"/>
      <c r="BB115" s="1044"/>
      <c r="BC115" s="1044"/>
      <c r="BD115" s="1044"/>
      <c r="BE115" s="1044"/>
      <c r="BF115" s="1044"/>
      <c r="BG115" s="1044"/>
      <c r="BH115" s="1044"/>
      <c r="BI115" s="1044"/>
      <c r="BJ115" s="1044"/>
      <c r="BK115" s="1044"/>
      <c r="BL115" s="1044"/>
      <c r="BM115" s="1044"/>
      <c r="BN115" s="1044"/>
      <c r="BO115" s="1045"/>
      <c r="BP115" s="75"/>
      <c r="BQ115" s="76"/>
      <c r="BR115" s="76"/>
      <c r="BS115" s="76"/>
      <c r="BT115" s="76"/>
      <c r="BU115" s="76"/>
      <c r="BV115" s="77"/>
      <c r="BW115" s="76"/>
    </row>
    <row r="116" spans="1:75" ht="12" customHeight="1">
      <c r="A116" s="1043" t="s">
        <v>462</v>
      </c>
      <c r="B116" s="1044"/>
      <c r="C116" s="1044"/>
      <c r="D116" s="1044"/>
      <c r="E116" s="1044"/>
      <c r="F116" s="1044"/>
      <c r="G116" s="1044"/>
      <c r="H116" s="1044"/>
      <c r="I116" s="1044"/>
      <c r="J116" s="1044"/>
      <c r="K116" s="1044"/>
      <c r="L116" s="1044"/>
      <c r="M116" s="1044"/>
      <c r="N116" s="1044"/>
      <c r="O116" s="1044"/>
      <c r="P116" s="1044"/>
      <c r="Q116" s="1044"/>
      <c r="R116" s="1044"/>
      <c r="S116" s="1044"/>
      <c r="T116" s="1044"/>
      <c r="U116" s="1044"/>
      <c r="V116" s="1044"/>
      <c r="W116" s="1044"/>
      <c r="X116" s="1044"/>
      <c r="Y116" s="1044"/>
      <c r="Z116" s="1044"/>
      <c r="AA116" s="1044"/>
      <c r="AB116" s="1044"/>
      <c r="AC116" s="1044"/>
      <c r="AD116" s="1045"/>
      <c r="AE116" s="81"/>
      <c r="AF116" s="81"/>
      <c r="AG116" s="81"/>
      <c r="AH116" s="81"/>
      <c r="AI116" s="81"/>
      <c r="AJ116" s="81"/>
      <c r="AK116" s="81"/>
      <c r="AL116" s="1043" t="s">
        <v>462</v>
      </c>
      <c r="AM116" s="1044"/>
      <c r="AN116" s="1044"/>
      <c r="AO116" s="1044"/>
      <c r="AP116" s="1044"/>
      <c r="AQ116" s="1044"/>
      <c r="AR116" s="1044"/>
      <c r="AS116" s="1044"/>
      <c r="AT116" s="1044"/>
      <c r="AU116" s="1044"/>
      <c r="AV116" s="1044"/>
      <c r="AW116" s="1044"/>
      <c r="AX116" s="1044"/>
      <c r="AY116" s="1044"/>
      <c r="AZ116" s="1044"/>
      <c r="BA116" s="1044"/>
      <c r="BB116" s="1044"/>
      <c r="BC116" s="1044"/>
      <c r="BD116" s="1044"/>
      <c r="BE116" s="1044"/>
      <c r="BF116" s="1044"/>
      <c r="BG116" s="1044"/>
      <c r="BH116" s="1044"/>
      <c r="BI116" s="1044"/>
      <c r="BJ116" s="1044"/>
      <c r="BK116" s="1044"/>
      <c r="BL116" s="1044"/>
      <c r="BM116" s="1044"/>
      <c r="BN116" s="1044"/>
      <c r="BO116" s="1045"/>
      <c r="BP116" s="75"/>
      <c r="BQ116" s="76"/>
      <c r="BR116" s="76"/>
      <c r="BS116" s="76"/>
      <c r="BT116" s="76"/>
      <c r="BU116" s="76"/>
      <c r="BV116" s="77"/>
      <c r="BW116" s="76"/>
    </row>
    <row r="117" spans="1:75" ht="12" customHeight="1">
      <c r="A117" s="1058" t="s">
        <v>386</v>
      </c>
      <c r="B117" s="1059"/>
      <c r="C117" s="1059"/>
      <c r="D117" s="1059"/>
      <c r="E117" s="1059"/>
      <c r="F117" s="1059"/>
      <c r="G117" s="1059"/>
      <c r="H117" s="1059"/>
      <c r="I117" s="1059"/>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60"/>
      <c r="AE117" s="83"/>
      <c r="AF117" s="83"/>
      <c r="AG117" s="83"/>
      <c r="AH117" s="83"/>
      <c r="AI117" s="83"/>
      <c r="AJ117" s="83"/>
      <c r="AK117" s="83"/>
      <c r="AL117" s="1058" t="s">
        <v>386</v>
      </c>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60"/>
      <c r="BP117" s="75"/>
      <c r="BQ117" s="76"/>
      <c r="BR117" s="76"/>
      <c r="BS117" s="76"/>
      <c r="BT117" s="76"/>
      <c r="BU117" s="76"/>
      <c r="BV117" s="77"/>
      <c r="BW117" s="76"/>
    </row>
    <row r="118" spans="1:75" ht="12" customHeight="1" thickBot="1">
      <c r="A118" s="1064" t="s">
        <v>387</v>
      </c>
      <c r="B118" s="1065"/>
      <c r="C118" s="1065"/>
      <c r="D118" s="1065"/>
      <c r="E118" s="1065"/>
      <c r="F118" s="1065"/>
      <c r="G118" s="1065"/>
      <c r="H118" s="1065"/>
      <c r="I118" s="1065"/>
      <c r="J118" s="1065"/>
      <c r="K118" s="1065"/>
      <c r="L118" s="1065"/>
      <c r="M118" s="1065"/>
      <c r="N118" s="1065"/>
      <c r="O118" s="1065"/>
      <c r="P118" s="1065"/>
      <c r="Q118" s="1065"/>
      <c r="R118" s="1065"/>
      <c r="S118" s="1065"/>
      <c r="T118" s="1065"/>
      <c r="U118" s="1065"/>
      <c r="V118" s="1065"/>
      <c r="W118" s="1065"/>
      <c r="X118" s="1065"/>
      <c r="Y118" s="1065"/>
      <c r="Z118" s="1065"/>
      <c r="AA118" s="1065"/>
      <c r="AB118" s="1065"/>
      <c r="AC118" s="1065"/>
      <c r="AD118" s="1066"/>
      <c r="AE118" s="82"/>
      <c r="AF118" s="82"/>
      <c r="AG118" s="82"/>
      <c r="AH118" s="82"/>
      <c r="AI118" s="82"/>
      <c r="AJ118" s="82"/>
      <c r="AK118" s="82"/>
      <c r="AL118" s="1064" t="s">
        <v>387</v>
      </c>
      <c r="AM118" s="1065"/>
      <c r="AN118" s="1065"/>
      <c r="AO118" s="1065"/>
      <c r="AP118" s="1065"/>
      <c r="AQ118" s="1065"/>
      <c r="AR118" s="1065"/>
      <c r="AS118" s="1065"/>
      <c r="AT118" s="1065"/>
      <c r="AU118" s="1065"/>
      <c r="AV118" s="1065"/>
      <c r="AW118" s="1065"/>
      <c r="AX118" s="1065"/>
      <c r="AY118" s="1065"/>
      <c r="AZ118" s="1065"/>
      <c r="BA118" s="1065"/>
      <c r="BB118" s="1065"/>
      <c r="BC118" s="1065"/>
      <c r="BD118" s="1065"/>
      <c r="BE118" s="1065"/>
      <c r="BF118" s="1065"/>
      <c r="BG118" s="1065"/>
      <c r="BH118" s="1065"/>
      <c r="BI118" s="1065"/>
      <c r="BJ118" s="1065"/>
      <c r="BK118" s="1065"/>
      <c r="BL118" s="1065"/>
      <c r="BM118" s="1065"/>
      <c r="BN118" s="1065"/>
      <c r="BO118" s="1066"/>
      <c r="BP118" s="75"/>
      <c r="BQ118" s="76"/>
      <c r="BR118" s="76"/>
      <c r="BS118" s="76"/>
      <c r="BT118" s="76"/>
      <c r="BU118" s="76"/>
      <c r="BV118" s="77"/>
      <c r="BW118" s="76"/>
    </row>
  </sheetData>
  <mergeCells count="2469">
    <mergeCell ref="BT5:BT6"/>
    <mergeCell ref="BP9:BP10"/>
    <mergeCell ref="BP15:BP16"/>
    <mergeCell ref="BS5:BS6"/>
    <mergeCell ref="BR15:BR16"/>
    <mergeCell ref="BU17:BU18"/>
    <mergeCell ref="BT17:BT18"/>
    <mergeCell ref="BT15:BT16"/>
    <mergeCell ref="BU15:BU16"/>
    <mergeCell ref="BU13:BU14"/>
    <mergeCell ref="BR7:BR8"/>
    <mergeCell ref="BU11:BU12"/>
    <mergeCell ref="BT23:BT24"/>
    <mergeCell ref="BP7:BP8"/>
    <mergeCell ref="BT7:BT8"/>
    <mergeCell ref="BQ7:BQ8"/>
    <mergeCell ref="BS23:BS24"/>
    <mergeCell ref="BP17:BP18"/>
    <mergeCell ref="BQ9:BQ10"/>
    <mergeCell ref="BQ11:BQ12"/>
    <mergeCell ref="BQ21:BQ22"/>
    <mergeCell ref="BT21:BT22"/>
    <mergeCell ref="BP11:BP12"/>
    <mergeCell ref="BP19:BP20"/>
    <mergeCell ref="BP23:BP24"/>
    <mergeCell ref="BP21:BP22"/>
    <mergeCell ref="BR13:BR14"/>
    <mergeCell ref="BS13:BS14"/>
    <mergeCell ref="BR17:BR18"/>
    <mergeCell ref="BS17:BS18"/>
    <mergeCell ref="BP1:BV1"/>
    <mergeCell ref="BR5:BR6"/>
    <mergeCell ref="BU3:BU4"/>
    <mergeCell ref="BU5:BU6"/>
    <mergeCell ref="BP3:BP4"/>
    <mergeCell ref="BP5:BP6"/>
    <mergeCell ref="BV3:BV4"/>
    <mergeCell ref="BV5:BV6"/>
    <mergeCell ref="BQ3:BQ4"/>
    <mergeCell ref="BT3:BT4"/>
    <mergeCell ref="BV74:BV75"/>
    <mergeCell ref="BV64:BV65"/>
    <mergeCell ref="BV25:BV26"/>
    <mergeCell ref="BV37:BV38"/>
    <mergeCell ref="BV33:BV34"/>
    <mergeCell ref="BV13:BV14"/>
    <mergeCell ref="BV51:BV52"/>
    <mergeCell ref="BV72:BV73"/>
    <mergeCell ref="BR27:BR28"/>
    <mergeCell ref="BR33:BR34"/>
    <mergeCell ref="BR29:BR30"/>
    <mergeCell ref="BR31:BR32"/>
    <mergeCell ref="BV7:BV8"/>
    <mergeCell ref="BV49:BV50"/>
    <mergeCell ref="BU23:BU24"/>
    <mergeCell ref="BU7:BU8"/>
    <mergeCell ref="BU9:BU10"/>
    <mergeCell ref="BT11:BT12"/>
    <mergeCell ref="BS3:BS4"/>
    <mergeCell ref="BR3:BR4"/>
    <mergeCell ref="BS7:BS8"/>
    <mergeCell ref="BQ5:BQ6"/>
    <mergeCell ref="BV78:BV79"/>
    <mergeCell ref="BV80:BV81"/>
    <mergeCell ref="BV41:BV42"/>
    <mergeCell ref="BP60:BV60"/>
    <mergeCell ref="BS68:BS69"/>
    <mergeCell ref="BT49:BT50"/>
    <mergeCell ref="BV76:BV77"/>
    <mergeCell ref="BV45:BV46"/>
    <mergeCell ref="BP51:BP52"/>
    <mergeCell ref="BV43:BV44"/>
    <mergeCell ref="BV9:BV10"/>
    <mergeCell ref="BS11:BS12"/>
    <mergeCell ref="BR19:BR20"/>
    <mergeCell ref="BS9:BS10"/>
    <mergeCell ref="BS15:BS16"/>
    <mergeCell ref="BT13:BT14"/>
    <mergeCell ref="BV19:BV20"/>
    <mergeCell ref="BR9:BR10"/>
    <mergeCell ref="BR11:BR12"/>
    <mergeCell ref="BT9:BT10"/>
    <mergeCell ref="BS19:BS20"/>
    <mergeCell ref="BU19:BU20"/>
    <mergeCell ref="BR21:BR22"/>
    <mergeCell ref="BS21:BS22"/>
    <mergeCell ref="BU21:BU22"/>
    <mergeCell ref="BT19:BT20"/>
    <mergeCell ref="BT27:BT28"/>
    <mergeCell ref="BS27:BS28"/>
    <mergeCell ref="BS66:BS67"/>
    <mergeCell ref="BS31:BS32"/>
    <mergeCell ref="BV17:BV18"/>
    <mergeCell ref="BV23:BV24"/>
    <mergeCell ref="BV15:BV16"/>
    <mergeCell ref="BV27:BV28"/>
    <mergeCell ref="BT25:BT26"/>
    <mergeCell ref="BU27:BU28"/>
    <mergeCell ref="BV21:BV22"/>
    <mergeCell ref="BV39:BV40"/>
    <mergeCell ref="BU31:BU32"/>
    <mergeCell ref="BU33:BU34"/>
    <mergeCell ref="BU43:BU44"/>
    <mergeCell ref="BU37:BU38"/>
    <mergeCell ref="BV31:BV32"/>
    <mergeCell ref="BT29:BT30"/>
    <mergeCell ref="BU25:BU26"/>
    <mergeCell ref="BS35:BS36"/>
    <mergeCell ref="BV11:BV12"/>
    <mergeCell ref="BQ19:BQ20"/>
    <mergeCell ref="BQ23:BQ24"/>
    <mergeCell ref="BR23:BR24"/>
    <mergeCell ref="BQ27:BQ28"/>
    <mergeCell ref="BR25:BR26"/>
    <mergeCell ref="BQ41:BQ42"/>
    <mergeCell ref="BQ43:BQ44"/>
    <mergeCell ref="BQ29:BQ30"/>
    <mergeCell ref="BS25:BS26"/>
    <mergeCell ref="BV66:BV67"/>
    <mergeCell ref="BV62:BV63"/>
    <mergeCell ref="BU29:BU30"/>
    <mergeCell ref="BV35:BV36"/>
    <mergeCell ref="BV29:BV30"/>
    <mergeCell ref="BP13:BP14"/>
    <mergeCell ref="BQ13:BQ14"/>
    <mergeCell ref="BQ15:BQ16"/>
    <mergeCell ref="BQ17:BQ18"/>
    <mergeCell ref="BV70:BV71"/>
    <mergeCell ref="BT64:BT65"/>
    <mergeCell ref="BU51:BU52"/>
    <mergeCell ref="BU62:BU63"/>
    <mergeCell ref="BT66:BT67"/>
    <mergeCell ref="BV68:BV69"/>
    <mergeCell ref="BV47:BV48"/>
    <mergeCell ref="BU39:BU40"/>
    <mergeCell ref="BS29:BS30"/>
    <mergeCell ref="BT31:BT32"/>
    <mergeCell ref="BT43:BT44"/>
    <mergeCell ref="BT45:BT46"/>
    <mergeCell ref="BT35:BT36"/>
    <mergeCell ref="BT39:BT40"/>
    <mergeCell ref="BT41:BT42"/>
    <mergeCell ref="BT33:BT34"/>
    <mergeCell ref="BT37:BT38"/>
    <mergeCell ref="BP53:BP54"/>
    <mergeCell ref="BR41:BR42"/>
    <mergeCell ref="BS43:BS44"/>
    <mergeCell ref="BQ39:BQ40"/>
    <mergeCell ref="BR49:BR50"/>
    <mergeCell ref="BQ47:BQ48"/>
    <mergeCell ref="BP43:BP44"/>
    <mergeCell ref="BP41:BP42"/>
    <mergeCell ref="BS33:BS34"/>
    <mergeCell ref="BQ37:BQ38"/>
    <mergeCell ref="BS70:BS71"/>
    <mergeCell ref="BR68:BR69"/>
    <mergeCell ref="BR45:BR46"/>
    <mergeCell ref="BT51:BT52"/>
    <mergeCell ref="BT53:BT54"/>
    <mergeCell ref="BR47:BR48"/>
    <mergeCell ref="BQ62:BQ63"/>
    <mergeCell ref="BS47:BS48"/>
    <mergeCell ref="BS51:BS52"/>
    <mergeCell ref="BQ49:BQ50"/>
    <mergeCell ref="BR62:BR63"/>
    <mergeCell ref="BQ53:BQ54"/>
    <mergeCell ref="BP49:BP50"/>
    <mergeCell ref="BP47:BP48"/>
    <mergeCell ref="BQ51:BQ52"/>
    <mergeCell ref="BR51:BR52"/>
    <mergeCell ref="BT68:BT69"/>
    <mergeCell ref="BS45:BS46"/>
    <mergeCell ref="BS49:BS50"/>
    <mergeCell ref="BT47:BT48"/>
    <mergeCell ref="BR35:BR36"/>
    <mergeCell ref="BQ64:BQ65"/>
    <mergeCell ref="BP45:BP46"/>
    <mergeCell ref="BU47:BU48"/>
    <mergeCell ref="BU41:BU42"/>
    <mergeCell ref="BV82:BV83"/>
    <mergeCell ref="BU80:BU81"/>
    <mergeCell ref="BQ35:BQ36"/>
    <mergeCell ref="BQ31:BQ32"/>
    <mergeCell ref="BS39:BS40"/>
    <mergeCell ref="BR39:BR40"/>
    <mergeCell ref="BR37:BR38"/>
    <mergeCell ref="BS37:BS38"/>
    <mergeCell ref="BR76:BR77"/>
    <mergeCell ref="BR82:BR83"/>
    <mergeCell ref="BU70:BU71"/>
    <mergeCell ref="BT70:BT71"/>
    <mergeCell ref="BU72:BU73"/>
    <mergeCell ref="BS76:BS77"/>
    <mergeCell ref="BS78:BS79"/>
    <mergeCell ref="BU78:BU79"/>
    <mergeCell ref="BU76:BU77"/>
    <mergeCell ref="BT78:BT79"/>
    <mergeCell ref="BQ45:BQ46"/>
    <mergeCell ref="BU66:BU67"/>
    <mergeCell ref="BU64:BU65"/>
    <mergeCell ref="BU53:BU54"/>
    <mergeCell ref="BU49:BU50"/>
    <mergeCell ref="BU45:BU46"/>
    <mergeCell ref="BU35:BU36"/>
    <mergeCell ref="BS72:BS73"/>
    <mergeCell ref="BT62:BT63"/>
    <mergeCell ref="BQ68:BQ69"/>
    <mergeCell ref="BS41:BS42"/>
    <mergeCell ref="BR43:BR44"/>
    <mergeCell ref="BT72:BT73"/>
    <mergeCell ref="BT74:BT75"/>
    <mergeCell ref="BQ66:BQ67"/>
    <mergeCell ref="BR53:BR54"/>
    <mergeCell ref="BS53:BS54"/>
    <mergeCell ref="BS62:BS63"/>
    <mergeCell ref="BR66:BR67"/>
    <mergeCell ref="BR64:BR65"/>
    <mergeCell ref="BS64:BS65"/>
    <mergeCell ref="BQ78:BQ79"/>
    <mergeCell ref="BU74:BU75"/>
    <mergeCell ref="BU68:BU69"/>
    <mergeCell ref="BR70:BR71"/>
    <mergeCell ref="BS74:BS75"/>
    <mergeCell ref="BQ72:BQ73"/>
    <mergeCell ref="BQ70:BQ71"/>
    <mergeCell ref="BR74:BR75"/>
    <mergeCell ref="BR72:BR73"/>
    <mergeCell ref="BQ74:BQ75"/>
    <mergeCell ref="BQ76:BQ77"/>
    <mergeCell ref="BV86:BV87"/>
    <mergeCell ref="BU86:BU87"/>
    <mergeCell ref="BQ102:BQ103"/>
    <mergeCell ref="BS90:BS91"/>
    <mergeCell ref="BR92:BR93"/>
    <mergeCell ref="BR94:BR95"/>
    <mergeCell ref="BT100:BT101"/>
    <mergeCell ref="BS92:BS93"/>
    <mergeCell ref="BQ90:BQ91"/>
    <mergeCell ref="BV102:BV103"/>
    <mergeCell ref="BV84:BV85"/>
    <mergeCell ref="BS84:BS85"/>
    <mergeCell ref="BV100:BV101"/>
    <mergeCell ref="BV90:BV91"/>
    <mergeCell ref="BV88:BV89"/>
    <mergeCell ref="BV98:BV99"/>
    <mergeCell ref="BV94:BV95"/>
    <mergeCell ref="BV92:BV93"/>
    <mergeCell ref="BV96:BV97"/>
    <mergeCell ref="BR100:BR101"/>
    <mergeCell ref="BT96:BT97"/>
    <mergeCell ref="BT80:BT81"/>
    <mergeCell ref="BU82:BU83"/>
    <mergeCell ref="BS82:BS83"/>
    <mergeCell ref="BT82:BT83"/>
    <mergeCell ref="BU84:BU85"/>
    <mergeCell ref="BT84:BT85"/>
    <mergeCell ref="BT86:BT87"/>
    <mergeCell ref="BT76:BT77"/>
    <mergeCell ref="BP112:BP113"/>
    <mergeCell ref="BT112:BT113"/>
    <mergeCell ref="BU108:BU109"/>
    <mergeCell ref="BU110:BU111"/>
    <mergeCell ref="BU112:BU113"/>
    <mergeCell ref="BQ112:BQ113"/>
    <mergeCell ref="BT108:BT109"/>
    <mergeCell ref="BS110:BS111"/>
    <mergeCell ref="BR112:BR113"/>
    <mergeCell ref="BP102:BP103"/>
    <mergeCell ref="BT90:BT91"/>
    <mergeCell ref="BU88:BU89"/>
    <mergeCell ref="BT92:BT93"/>
    <mergeCell ref="BU92:BU93"/>
    <mergeCell ref="BT98:BT99"/>
    <mergeCell ref="BU90:BU91"/>
    <mergeCell ref="BT94:BT95"/>
    <mergeCell ref="BU100:BU101"/>
    <mergeCell ref="BU98:BU99"/>
    <mergeCell ref="BS112:BS113"/>
    <mergeCell ref="BU94:BU95"/>
    <mergeCell ref="BU96:BU97"/>
    <mergeCell ref="BS88:BS89"/>
    <mergeCell ref="BT88:BT89"/>
    <mergeCell ref="BV106:BV107"/>
    <mergeCell ref="BO104:BO105"/>
    <mergeCell ref="BO102:BO103"/>
    <mergeCell ref="BP106:BP107"/>
    <mergeCell ref="BS106:BS107"/>
    <mergeCell ref="BV110:BV111"/>
    <mergeCell ref="BO106:BO107"/>
    <mergeCell ref="BQ104:BQ105"/>
    <mergeCell ref="BP104:BP105"/>
    <mergeCell ref="BV104:BV105"/>
    <mergeCell ref="BU106:BU107"/>
    <mergeCell ref="BT104:BT105"/>
    <mergeCell ref="BT106:BT107"/>
    <mergeCell ref="BS104:BS105"/>
    <mergeCell ref="BQ108:BQ109"/>
    <mergeCell ref="BR108:BR109"/>
    <mergeCell ref="BQ110:BQ111"/>
    <mergeCell ref="BR110:BR111"/>
    <mergeCell ref="BS108:BS109"/>
    <mergeCell ref="BP110:BP111"/>
    <mergeCell ref="BU102:BU103"/>
    <mergeCell ref="BR104:BR105"/>
    <mergeCell ref="BU104:BU105"/>
    <mergeCell ref="BR102:BR103"/>
    <mergeCell ref="BT102:BT103"/>
    <mergeCell ref="BV108:BV109"/>
    <mergeCell ref="BT110:BT111"/>
    <mergeCell ref="BQ106:BQ107"/>
    <mergeCell ref="BR106:BR107"/>
    <mergeCell ref="BK84:BK85"/>
    <mergeCell ref="BN90:BN91"/>
    <mergeCell ref="BR88:BR89"/>
    <mergeCell ref="BQ88:BQ89"/>
    <mergeCell ref="BQ92:BQ93"/>
    <mergeCell ref="BP98:BP99"/>
    <mergeCell ref="BQ96:BQ97"/>
    <mergeCell ref="BK88:BK89"/>
    <mergeCell ref="BP100:BP101"/>
    <mergeCell ref="BK104:BK105"/>
    <mergeCell ref="BN102:BN103"/>
    <mergeCell ref="BN104:BN105"/>
    <mergeCell ref="BK102:BK103"/>
    <mergeCell ref="BN106:BN107"/>
    <mergeCell ref="BN110:BN111"/>
    <mergeCell ref="BS102:BS103"/>
    <mergeCell ref="BS100:BS101"/>
    <mergeCell ref="BS96:BS97"/>
    <mergeCell ref="BS98:BS99"/>
    <mergeCell ref="BR96:BR97"/>
    <mergeCell ref="BQ84:BQ85"/>
    <mergeCell ref="BR84:BR85"/>
    <mergeCell ref="BQ100:BQ101"/>
    <mergeCell ref="BN84:BN85"/>
    <mergeCell ref="BS86:BS87"/>
    <mergeCell ref="BO110:BO111"/>
    <mergeCell ref="BP108:BP109"/>
    <mergeCell ref="BO108:BO109"/>
    <mergeCell ref="BR90:BR91"/>
    <mergeCell ref="BQ80:BQ81"/>
    <mergeCell ref="BR78:BR79"/>
    <mergeCell ref="BS80:BS81"/>
    <mergeCell ref="BR86:BR87"/>
    <mergeCell ref="BR80:BR81"/>
    <mergeCell ref="BQ86:BQ87"/>
    <mergeCell ref="BP82:BP83"/>
    <mergeCell ref="BQ98:BQ99"/>
    <mergeCell ref="BP78:BP79"/>
    <mergeCell ref="BS94:BS95"/>
    <mergeCell ref="BQ94:BQ95"/>
    <mergeCell ref="BN96:BN97"/>
    <mergeCell ref="BO100:BO101"/>
    <mergeCell ref="BO94:BO95"/>
    <mergeCell ref="BP96:BP97"/>
    <mergeCell ref="BP94:BP95"/>
    <mergeCell ref="BP88:BP89"/>
    <mergeCell ref="BP90:BP91"/>
    <mergeCell ref="BO96:BO97"/>
    <mergeCell ref="BO92:BO93"/>
    <mergeCell ref="BP92:BP93"/>
    <mergeCell ref="BN86:BN87"/>
    <mergeCell ref="BR98:BR99"/>
    <mergeCell ref="BQ82:BQ83"/>
    <mergeCell ref="BK72:BK73"/>
    <mergeCell ref="BK62:BK63"/>
    <mergeCell ref="BO64:BO65"/>
    <mergeCell ref="BO66:BO67"/>
    <mergeCell ref="BK64:BK65"/>
    <mergeCell ref="BN64:BN65"/>
    <mergeCell ref="BO62:BO63"/>
    <mergeCell ref="BN66:BN67"/>
    <mergeCell ref="BK66:BK67"/>
    <mergeCell ref="BP66:BP67"/>
    <mergeCell ref="BH62:BH63"/>
    <mergeCell ref="BN62:BN63"/>
    <mergeCell ref="BK74:BK75"/>
    <mergeCell ref="BH74:BH75"/>
    <mergeCell ref="BN74:BN75"/>
    <mergeCell ref="BH68:BH69"/>
    <mergeCell ref="BH72:BH73"/>
    <mergeCell ref="BH70:BH71"/>
    <mergeCell ref="BN70:BN71"/>
    <mergeCell ref="BH64:BH65"/>
    <mergeCell ref="BP62:BP63"/>
    <mergeCell ref="BN72:BN73"/>
    <mergeCell ref="BP64:BP65"/>
    <mergeCell ref="BN68:BN69"/>
    <mergeCell ref="BK70:BK71"/>
    <mergeCell ref="BO68:BO69"/>
    <mergeCell ref="BO70:BO71"/>
    <mergeCell ref="BO74:BO75"/>
    <mergeCell ref="BO72:BO73"/>
    <mergeCell ref="BP68:BP69"/>
    <mergeCell ref="BP70:BP71"/>
    <mergeCell ref="BK68:BK69"/>
    <mergeCell ref="BH96:BH97"/>
    <mergeCell ref="BH78:BH79"/>
    <mergeCell ref="BK76:BK77"/>
    <mergeCell ref="BH86:BH87"/>
    <mergeCell ref="BH82:BH83"/>
    <mergeCell ref="BO76:BO77"/>
    <mergeCell ref="BP72:BP73"/>
    <mergeCell ref="BN88:BN89"/>
    <mergeCell ref="BK96:BK97"/>
    <mergeCell ref="BN100:BN101"/>
    <mergeCell ref="BN78:BN79"/>
    <mergeCell ref="BN80:BN81"/>
    <mergeCell ref="BN98:BN99"/>
    <mergeCell ref="BK80:BK81"/>
    <mergeCell ref="BO90:BO91"/>
    <mergeCell ref="BO88:BO89"/>
    <mergeCell ref="BO84:BO85"/>
    <mergeCell ref="BP80:BP81"/>
    <mergeCell ref="BO80:BO81"/>
    <mergeCell ref="BP84:BP85"/>
    <mergeCell ref="BP76:BP77"/>
    <mergeCell ref="BO78:BO79"/>
    <mergeCell ref="BP74:BP75"/>
    <mergeCell ref="BP86:BP87"/>
    <mergeCell ref="BO86:BO87"/>
    <mergeCell ref="BN82:BN83"/>
    <mergeCell ref="BO82:BO83"/>
    <mergeCell ref="BK78:BK79"/>
    <mergeCell ref="BN76:BN77"/>
    <mergeCell ref="BO98:BO99"/>
    <mergeCell ref="BK82:BK83"/>
    <mergeCell ref="BK100:BK101"/>
    <mergeCell ref="BE76:BE77"/>
    <mergeCell ref="BB78:BB79"/>
    <mergeCell ref="BE78:BE79"/>
    <mergeCell ref="AS92:AS93"/>
    <mergeCell ref="AS88:AS89"/>
    <mergeCell ref="BH84:BH85"/>
    <mergeCell ref="BN92:BN93"/>
    <mergeCell ref="BE90:BE91"/>
    <mergeCell ref="BH92:BH93"/>
    <mergeCell ref="AY90:AY91"/>
    <mergeCell ref="BE92:BE93"/>
    <mergeCell ref="BK92:BK93"/>
    <mergeCell ref="BH100:BH101"/>
    <mergeCell ref="BH98:BH99"/>
    <mergeCell ref="BB84:BB85"/>
    <mergeCell ref="BH76:BH77"/>
    <mergeCell ref="BK98:BK99"/>
    <mergeCell ref="BN94:BN95"/>
    <mergeCell ref="BE96:BE97"/>
    <mergeCell ref="BE98:BE99"/>
    <mergeCell ref="BE94:BE95"/>
    <mergeCell ref="BK90:BK91"/>
    <mergeCell ref="BK94:BK95"/>
    <mergeCell ref="BB82:BB83"/>
    <mergeCell ref="BK86:BK87"/>
    <mergeCell ref="BH80:BH81"/>
    <mergeCell ref="BB98:BB99"/>
    <mergeCell ref="BB96:BB97"/>
    <mergeCell ref="BB90:BB91"/>
    <mergeCell ref="BB92:BB93"/>
    <mergeCell ref="BB94:BB95"/>
    <mergeCell ref="BH88:BH89"/>
    <mergeCell ref="AY94:AY95"/>
    <mergeCell ref="AY80:AY81"/>
    <mergeCell ref="AY78:AY79"/>
    <mergeCell ref="BH90:BH91"/>
    <mergeCell ref="AV82:AV83"/>
    <mergeCell ref="AY82:AY83"/>
    <mergeCell ref="AY86:AY87"/>
    <mergeCell ref="AY84:AY85"/>
    <mergeCell ref="AV86:AV87"/>
    <mergeCell ref="BE86:BE87"/>
    <mergeCell ref="BE82:BE83"/>
    <mergeCell ref="BE84:BE85"/>
    <mergeCell ref="BB86:BB87"/>
    <mergeCell ref="BH66:BH67"/>
    <mergeCell ref="AV94:AV95"/>
    <mergeCell ref="AV84:AV85"/>
    <mergeCell ref="AV92:AV93"/>
    <mergeCell ref="AV90:AV91"/>
    <mergeCell ref="AV88:AV89"/>
    <mergeCell ref="AY68:AY69"/>
    <mergeCell ref="BE70:BE71"/>
    <mergeCell ref="AY92:AY93"/>
    <mergeCell ref="BB74:BB75"/>
    <mergeCell ref="BH94:BH95"/>
    <mergeCell ref="AY88:AY89"/>
    <mergeCell ref="BE74:BE75"/>
    <mergeCell ref="BB88:BB89"/>
    <mergeCell ref="BB76:BB77"/>
    <mergeCell ref="AY76:AY77"/>
    <mergeCell ref="BE88:BE89"/>
    <mergeCell ref="BE80:BE81"/>
    <mergeCell ref="BE72:BE73"/>
    <mergeCell ref="AS94:AS95"/>
    <mergeCell ref="AS82:AS83"/>
    <mergeCell ref="AR82:AR83"/>
    <mergeCell ref="AR84:AR85"/>
    <mergeCell ref="AS86:AS87"/>
    <mergeCell ref="AP98:AP99"/>
    <mergeCell ref="AR86:AR87"/>
    <mergeCell ref="AS84:AS85"/>
    <mergeCell ref="AS90:AS91"/>
    <mergeCell ref="AR94:AR95"/>
    <mergeCell ref="AR88:AR89"/>
    <mergeCell ref="AQ84:AQ85"/>
    <mergeCell ref="AM98:AM99"/>
    <mergeCell ref="AE112:AE113"/>
    <mergeCell ref="AF112:AF113"/>
    <mergeCell ref="AG112:AG113"/>
    <mergeCell ref="AE110:AE111"/>
    <mergeCell ref="AF110:AF111"/>
    <mergeCell ref="AG110:AG111"/>
    <mergeCell ref="AM100:AM101"/>
    <mergeCell ref="AH110:AH111"/>
    <mergeCell ref="AM96:AM97"/>
    <mergeCell ref="AK104:AK105"/>
    <mergeCell ref="AI112:AI113"/>
    <mergeCell ref="AI108:AI109"/>
    <mergeCell ref="AI110:AI111"/>
    <mergeCell ref="AJ96:AJ97"/>
    <mergeCell ref="AM108:AM109"/>
    <mergeCell ref="AM110:AM111"/>
    <mergeCell ref="AI98:AI99"/>
    <mergeCell ref="AJ94:AJ95"/>
    <mergeCell ref="AL104:AL105"/>
    <mergeCell ref="AI100:AI101"/>
    <mergeCell ref="AL100:AL101"/>
    <mergeCell ref="AJ98:AJ99"/>
    <mergeCell ref="AM106:AM107"/>
    <mergeCell ref="AK100:AK101"/>
    <mergeCell ref="AM104:AM105"/>
    <mergeCell ref="AM102:AM103"/>
    <mergeCell ref="AJ104:AJ105"/>
    <mergeCell ref="AK98:AK99"/>
    <mergeCell ref="AL98:AL99"/>
    <mergeCell ref="AK102:AK103"/>
    <mergeCell ref="AJ100:AJ101"/>
    <mergeCell ref="AI94:AI95"/>
    <mergeCell ref="AJ110:AJ111"/>
    <mergeCell ref="AK110:AK111"/>
    <mergeCell ref="AL102:AL103"/>
    <mergeCell ref="AK94:AK95"/>
    <mergeCell ref="AI96:AI97"/>
    <mergeCell ref="AL96:AL97"/>
    <mergeCell ref="AK96:AK97"/>
    <mergeCell ref="AK108:AK109"/>
    <mergeCell ref="AL108:AL109"/>
    <mergeCell ref="AJ102:AJ103"/>
    <mergeCell ref="AO94:AO95"/>
    <mergeCell ref="AN94:AN95"/>
    <mergeCell ref="AQ90:AQ91"/>
    <mergeCell ref="AL90:AL91"/>
    <mergeCell ref="AL94:AL95"/>
    <mergeCell ref="AP96:AP97"/>
    <mergeCell ref="AQ106:AQ107"/>
    <mergeCell ref="AO106:AO107"/>
    <mergeCell ref="AN104:AN105"/>
    <mergeCell ref="AO104:AO105"/>
    <mergeCell ref="AP92:AP93"/>
    <mergeCell ref="AN102:AN103"/>
    <mergeCell ref="AP94:AP95"/>
    <mergeCell ref="AN98:AN99"/>
    <mergeCell ref="AQ94:AQ95"/>
    <mergeCell ref="AM94:AM95"/>
    <mergeCell ref="AP100:AP101"/>
    <mergeCell ref="AP86:AP87"/>
    <mergeCell ref="AQ86:AQ87"/>
    <mergeCell ref="AP88:AP89"/>
    <mergeCell ref="AQ88:AQ89"/>
    <mergeCell ref="AL86:AL87"/>
    <mergeCell ref="AM78:AM79"/>
    <mergeCell ref="AM80:AM81"/>
    <mergeCell ref="AM84:AM85"/>
    <mergeCell ref="AJ76:AJ77"/>
    <mergeCell ref="AO86:AO87"/>
    <mergeCell ref="AL84:AL85"/>
    <mergeCell ref="AM86:AM87"/>
    <mergeCell ref="AN92:AN93"/>
    <mergeCell ref="AL92:AL93"/>
    <mergeCell ref="AQ76:AQ77"/>
    <mergeCell ref="AR90:AR91"/>
    <mergeCell ref="AP90:AP91"/>
    <mergeCell ref="AR92:AR93"/>
    <mergeCell ref="AM90:AM91"/>
    <mergeCell ref="AI92:AI93"/>
    <mergeCell ref="AJ92:AJ93"/>
    <mergeCell ref="AI86:AI87"/>
    <mergeCell ref="AJ88:AJ89"/>
    <mergeCell ref="AI90:AI91"/>
    <mergeCell ref="AI68:AI69"/>
    <mergeCell ref="AN82:AN83"/>
    <mergeCell ref="AQ78:AQ79"/>
    <mergeCell ref="AK90:AK91"/>
    <mergeCell ref="AJ84:AJ85"/>
    <mergeCell ref="AK88:AK89"/>
    <mergeCell ref="AI88:AI89"/>
    <mergeCell ref="AJ86:AJ87"/>
    <mergeCell ref="AK84:AK85"/>
    <mergeCell ref="AK86:AK87"/>
    <mergeCell ref="AJ90:AJ91"/>
    <mergeCell ref="AO92:AO93"/>
    <mergeCell ref="AQ92:AQ93"/>
    <mergeCell ref="AM88:AM89"/>
    <mergeCell ref="AM92:AM93"/>
    <mergeCell ref="AO90:AO91"/>
    <mergeCell ref="AN90:AN91"/>
    <mergeCell ref="AO88:AO89"/>
    <mergeCell ref="AK92:AK93"/>
    <mergeCell ref="AJ82:AJ83"/>
    <mergeCell ref="AO84:AO85"/>
    <mergeCell ref="AO82:AO83"/>
    <mergeCell ref="AM82:AM83"/>
    <mergeCell ref="AQ82:AQ83"/>
    <mergeCell ref="AL88:AL89"/>
    <mergeCell ref="AP84:AP85"/>
    <mergeCell ref="AP82:AP83"/>
    <mergeCell ref="AI66:AI67"/>
    <mergeCell ref="AN88:AN89"/>
    <mergeCell ref="AN86:AN87"/>
    <mergeCell ref="AK78:AK79"/>
    <mergeCell ref="AN76:AN77"/>
    <mergeCell ref="AL76:AL77"/>
    <mergeCell ref="AK76:AK77"/>
    <mergeCell ref="AL82:AL83"/>
    <mergeCell ref="AN80:AN81"/>
    <mergeCell ref="AN84:AN85"/>
    <mergeCell ref="AH70:AH71"/>
    <mergeCell ref="AI70:AI71"/>
    <mergeCell ref="AJ70:AJ71"/>
    <mergeCell ref="AM70:AM71"/>
    <mergeCell ref="AL70:AL71"/>
    <mergeCell ref="AK70:AK71"/>
    <mergeCell ref="AH88:AH89"/>
    <mergeCell ref="AI74:AI75"/>
    <mergeCell ref="AH84:AH85"/>
    <mergeCell ref="AH82:AH83"/>
    <mergeCell ref="AI84:AI85"/>
    <mergeCell ref="AH86:AH87"/>
    <mergeCell ref="AI78:AI79"/>
    <mergeCell ref="AI82:AI83"/>
    <mergeCell ref="AH74:AH75"/>
    <mergeCell ref="AI76:AI77"/>
    <mergeCell ref="AK82:AK83"/>
    <mergeCell ref="AL72:AL73"/>
    <mergeCell ref="AM74:AM75"/>
    <mergeCell ref="AL74:AL75"/>
    <mergeCell ref="AM72:AM73"/>
    <mergeCell ref="AL80:AL81"/>
    <mergeCell ref="AJ66:AJ67"/>
    <mergeCell ref="AM66:AM67"/>
    <mergeCell ref="AJ68:AJ69"/>
    <mergeCell ref="AK68:AK69"/>
    <mergeCell ref="AM68:AM69"/>
    <mergeCell ref="AL66:AL67"/>
    <mergeCell ref="AL68:AL69"/>
    <mergeCell ref="AK66:AK67"/>
    <mergeCell ref="AN72:AN73"/>
    <mergeCell ref="AP80:AP81"/>
    <mergeCell ref="AJ74:AJ75"/>
    <mergeCell ref="AJ80:AJ81"/>
    <mergeCell ref="AK72:AK73"/>
    <mergeCell ref="AO80:AO81"/>
    <mergeCell ref="AO78:AO79"/>
    <mergeCell ref="AL78:AL79"/>
    <mergeCell ref="AP78:AP79"/>
    <mergeCell ref="AP76:AP77"/>
    <mergeCell ref="AP66:AP67"/>
    <mergeCell ref="AJ72:AJ73"/>
    <mergeCell ref="AK74:AK75"/>
    <mergeCell ref="AM76:AM77"/>
    <mergeCell ref="AH76:AH77"/>
    <mergeCell ref="AH80:AH81"/>
    <mergeCell ref="AI80:AI81"/>
    <mergeCell ref="AN78:AN79"/>
    <mergeCell ref="AK80:AK81"/>
    <mergeCell ref="AH78:AH79"/>
    <mergeCell ref="AJ78:AJ79"/>
    <mergeCell ref="BB70:BB71"/>
    <mergeCell ref="AV72:AV73"/>
    <mergeCell ref="AY70:AY71"/>
    <mergeCell ref="AV74:AV75"/>
    <mergeCell ref="AY74:AY75"/>
    <mergeCell ref="AQ80:AQ81"/>
    <mergeCell ref="BB72:BB73"/>
    <mergeCell ref="BB80:BB81"/>
    <mergeCell ref="AV76:AV77"/>
    <mergeCell ref="AV80:AV81"/>
    <mergeCell ref="AY72:AY73"/>
    <mergeCell ref="AI72:AI73"/>
    <mergeCell ref="AS76:AS77"/>
    <mergeCell ref="AR76:AR77"/>
    <mergeCell ref="AS80:AS81"/>
    <mergeCell ref="AR78:AR79"/>
    <mergeCell ref="AS78:AS79"/>
    <mergeCell ref="AR80:AR81"/>
    <mergeCell ref="AQ62:AQ63"/>
    <mergeCell ref="AO64:AO65"/>
    <mergeCell ref="AP72:AP73"/>
    <mergeCell ref="AR64:AR65"/>
    <mergeCell ref="AS72:AS73"/>
    <mergeCell ref="AS64:AS65"/>
    <mergeCell ref="AV70:AV71"/>
    <mergeCell ref="AP64:AP65"/>
    <mergeCell ref="AY66:AY67"/>
    <mergeCell ref="AV78:AV79"/>
    <mergeCell ref="AO66:AO67"/>
    <mergeCell ref="AO72:AO73"/>
    <mergeCell ref="AO76:AO77"/>
    <mergeCell ref="AO74:AO75"/>
    <mergeCell ref="AO70:AO71"/>
    <mergeCell ref="AS74:AS75"/>
    <mergeCell ref="AP74:AP75"/>
    <mergeCell ref="AV68:AV69"/>
    <mergeCell ref="AQ70:AQ71"/>
    <mergeCell ref="AR70:AR71"/>
    <mergeCell ref="AS70:AS71"/>
    <mergeCell ref="AQ68:AQ69"/>
    <mergeCell ref="AR72:AR73"/>
    <mergeCell ref="AR66:AR67"/>
    <mergeCell ref="AT60:AV60"/>
    <mergeCell ref="AI64:AI65"/>
    <mergeCell ref="AR74:AR75"/>
    <mergeCell ref="AQ74:AQ75"/>
    <mergeCell ref="AQ66:AQ67"/>
    <mergeCell ref="AP70:AP71"/>
    <mergeCell ref="AP68:AP69"/>
    <mergeCell ref="AQ72:AQ73"/>
    <mergeCell ref="AO68:AO69"/>
    <mergeCell ref="AQ64:AQ65"/>
    <mergeCell ref="AK64:AK65"/>
    <mergeCell ref="AJ64:AJ65"/>
    <mergeCell ref="BN60:BO60"/>
    <mergeCell ref="BL61:BM61"/>
    <mergeCell ref="AZ61:BA61"/>
    <mergeCell ref="BC60:BG60"/>
    <mergeCell ref="BI60:BJ60"/>
    <mergeCell ref="BI61:BJ61"/>
    <mergeCell ref="BK60:BM60"/>
    <mergeCell ref="BF61:BG61"/>
    <mergeCell ref="AL64:AL65"/>
    <mergeCell ref="AN74:AN75"/>
    <mergeCell ref="AN70:AN71"/>
    <mergeCell ref="BB62:BB63"/>
    <mergeCell ref="AV66:AV67"/>
    <mergeCell ref="AY62:AY63"/>
    <mergeCell ref="AP62:AP63"/>
    <mergeCell ref="BB68:BB69"/>
    <mergeCell ref="BB64:BB65"/>
    <mergeCell ref="AV64:AV65"/>
    <mergeCell ref="AY64:AY65"/>
    <mergeCell ref="BC61:BD61"/>
    <mergeCell ref="AL57:BO57"/>
    <mergeCell ref="AL59:BO59"/>
    <mergeCell ref="AT61:AU61"/>
    <mergeCell ref="BE64:BE65"/>
    <mergeCell ref="AM64:AM65"/>
    <mergeCell ref="AL62:AL63"/>
    <mergeCell ref="AL58:BO58"/>
    <mergeCell ref="AM60:AS60"/>
    <mergeCell ref="AW60:BA60"/>
    <mergeCell ref="BE62:BE63"/>
    <mergeCell ref="BK41:BK42"/>
    <mergeCell ref="BE66:BE67"/>
    <mergeCell ref="BE68:BE69"/>
    <mergeCell ref="AN64:AN65"/>
    <mergeCell ref="AN68:AN69"/>
    <mergeCell ref="AN66:AN67"/>
    <mergeCell ref="BB66:BB67"/>
    <mergeCell ref="AR68:AR69"/>
    <mergeCell ref="AS66:AS67"/>
    <mergeCell ref="BE47:BE48"/>
    <mergeCell ref="AS68:AS69"/>
    <mergeCell ref="AL56:BO56"/>
    <mergeCell ref="AL55:BO55"/>
    <mergeCell ref="AL53:AL54"/>
    <mergeCell ref="AW61:AX61"/>
    <mergeCell ref="AR62:AR63"/>
    <mergeCell ref="AV62:AV63"/>
    <mergeCell ref="AS62:AS63"/>
    <mergeCell ref="BO41:BO42"/>
    <mergeCell ref="AY49:AY50"/>
    <mergeCell ref="BO49:BO50"/>
    <mergeCell ref="BH43:BH44"/>
    <mergeCell ref="BH45:BH46"/>
    <mergeCell ref="BN49:BN50"/>
    <mergeCell ref="BN45:BN46"/>
    <mergeCell ref="BO47:BO48"/>
    <mergeCell ref="BN41:BN42"/>
    <mergeCell ref="BE51:BE52"/>
    <mergeCell ref="BK47:BK48"/>
    <mergeCell ref="BK49:BK50"/>
    <mergeCell ref="AY53:AY54"/>
    <mergeCell ref="BE53:BE54"/>
    <mergeCell ref="BB53:BB54"/>
    <mergeCell ref="BB51:BB52"/>
    <mergeCell ref="AY51:AY52"/>
    <mergeCell ref="BH53:BH54"/>
    <mergeCell ref="BO43:BO44"/>
    <mergeCell ref="BK43:BK44"/>
    <mergeCell ref="BH51:BH52"/>
    <mergeCell ref="BN47:BN48"/>
    <mergeCell ref="BH47:BH48"/>
    <mergeCell ref="BH49:BH50"/>
    <mergeCell ref="BB49:BB50"/>
    <mergeCell ref="BE41:BE42"/>
    <mergeCell ref="BB41:BB42"/>
    <mergeCell ref="BH41:BH42"/>
    <mergeCell ref="BB47:BB48"/>
    <mergeCell ref="BN43:BN44"/>
    <mergeCell ref="AY43:AY44"/>
    <mergeCell ref="BE43:BE44"/>
    <mergeCell ref="BE45:BE46"/>
    <mergeCell ref="BB43:BB44"/>
    <mergeCell ref="AY47:AY48"/>
    <mergeCell ref="BE17:BE18"/>
    <mergeCell ref="BO39:BO40"/>
    <mergeCell ref="BO53:BO54"/>
    <mergeCell ref="BN53:BN54"/>
    <mergeCell ref="BK53:BK54"/>
    <mergeCell ref="BO51:BO52"/>
    <mergeCell ref="BK45:BK46"/>
    <mergeCell ref="BK51:BK52"/>
    <mergeCell ref="BN51:BN52"/>
    <mergeCell ref="BO17:BO18"/>
    <mergeCell ref="BO19:BO20"/>
    <mergeCell ref="BN23:BN24"/>
    <mergeCell ref="BH29:BH30"/>
    <mergeCell ref="BN9:BN10"/>
    <mergeCell ref="BB15:BB16"/>
    <mergeCell ref="BH23:BH24"/>
    <mergeCell ref="BH21:BH22"/>
    <mergeCell ref="BK15:BK16"/>
    <mergeCell ref="BK13:BK14"/>
    <mergeCell ref="BH39:BH40"/>
    <mergeCell ref="BO23:BO24"/>
    <mergeCell ref="BO33:BO34"/>
    <mergeCell ref="BO25:BO26"/>
    <mergeCell ref="BK23:BK24"/>
    <mergeCell ref="BK39:BK40"/>
    <mergeCell ref="BK29:BK30"/>
    <mergeCell ref="BN37:BN38"/>
    <mergeCell ref="BK37:BK38"/>
    <mergeCell ref="BN35:BN36"/>
    <mergeCell ref="BN33:BN34"/>
    <mergeCell ref="BH35:BH36"/>
    <mergeCell ref="BO45:BO46"/>
    <mergeCell ref="BN15:BN16"/>
    <mergeCell ref="BK17:BK18"/>
    <mergeCell ref="BK19:BK20"/>
    <mergeCell ref="BN17:BN18"/>
    <mergeCell ref="BN21:BN22"/>
    <mergeCell ref="BH25:BH26"/>
    <mergeCell ref="BH17:BH18"/>
    <mergeCell ref="BK25:BK26"/>
    <mergeCell ref="BH19:BH20"/>
    <mergeCell ref="BP27:BP28"/>
    <mergeCell ref="BO27:BO28"/>
    <mergeCell ref="BN39:BN40"/>
    <mergeCell ref="BO37:BO38"/>
    <mergeCell ref="BP37:BP38"/>
    <mergeCell ref="BN27:BN28"/>
    <mergeCell ref="BN29:BN30"/>
    <mergeCell ref="BP39:BP40"/>
    <mergeCell ref="BP31:BP32"/>
    <mergeCell ref="BO31:BO32"/>
    <mergeCell ref="BH37:BH38"/>
    <mergeCell ref="BH15:BH16"/>
    <mergeCell ref="BN25:BN26"/>
    <mergeCell ref="BK27:BK28"/>
    <mergeCell ref="BH27:BH28"/>
    <mergeCell ref="BP25:BP26"/>
    <mergeCell ref="BK33:BK34"/>
    <mergeCell ref="BN31:BN32"/>
    <mergeCell ref="BP35:BP36"/>
    <mergeCell ref="BP33:BP34"/>
    <mergeCell ref="BK35:BK36"/>
    <mergeCell ref="BK31:BK32"/>
    <mergeCell ref="BP29:BP30"/>
    <mergeCell ref="BE39:BE40"/>
    <mergeCell ref="AV27:AV28"/>
    <mergeCell ref="BB31:BB32"/>
    <mergeCell ref="AV31:AV32"/>
    <mergeCell ref="AY33:AY34"/>
    <mergeCell ref="BB39:BB40"/>
    <mergeCell ref="BE33:BE34"/>
    <mergeCell ref="AY41:AY42"/>
    <mergeCell ref="AV41:AV42"/>
    <mergeCell ref="AY39:AY40"/>
    <mergeCell ref="AY35:AY36"/>
    <mergeCell ref="AV39:AV40"/>
    <mergeCell ref="AY37:AY38"/>
    <mergeCell ref="AS51:AS52"/>
    <mergeCell ref="AY45:AY46"/>
    <mergeCell ref="BB45:BB46"/>
    <mergeCell ref="AV43:AV44"/>
    <mergeCell ref="BE49:BE50"/>
    <mergeCell ref="BB37:BB38"/>
    <mergeCell ref="BE37:BE38"/>
    <mergeCell ref="AV29:AV30"/>
    <mergeCell ref="AV37:AV38"/>
    <mergeCell ref="BO35:BO36"/>
    <mergeCell ref="BO29:BO30"/>
    <mergeCell ref="BE25:BE26"/>
    <mergeCell ref="BE29:BE30"/>
    <mergeCell ref="BE31:BE32"/>
    <mergeCell ref="BE35:BE36"/>
    <mergeCell ref="BH33:BH34"/>
    <mergeCell ref="BH31:BH32"/>
    <mergeCell ref="AS27:AS28"/>
    <mergeCell ref="AS29:AS30"/>
    <mergeCell ref="BE27:BE28"/>
    <mergeCell ref="BQ33:BQ34"/>
    <mergeCell ref="BQ25:BQ26"/>
    <mergeCell ref="AR23:AR24"/>
    <mergeCell ref="AR27:AR28"/>
    <mergeCell ref="AP21:AP22"/>
    <mergeCell ref="AQ21:AQ22"/>
    <mergeCell ref="BE23:BE24"/>
    <mergeCell ref="BB21:BB22"/>
    <mergeCell ref="AV25:AV26"/>
    <mergeCell ref="AV23:AV24"/>
    <mergeCell ref="AV21:AV22"/>
    <mergeCell ref="AV33:AV34"/>
    <mergeCell ref="AY23:AY24"/>
    <mergeCell ref="BB29:BB30"/>
    <mergeCell ref="AY27:AY28"/>
    <mergeCell ref="BB23:BB24"/>
    <mergeCell ref="AY29:AY30"/>
    <mergeCell ref="AY25:AY26"/>
    <mergeCell ref="BB25:BB26"/>
    <mergeCell ref="BB27:BB28"/>
    <mergeCell ref="AY21:AY22"/>
    <mergeCell ref="AR21:AR22"/>
    <mergeCell ref="AR19:AR20"/>
    <mergeCell ref="AP23:AP24"/>
    <mergeCell ref="AO53:AO54"/>
    <mergeCell ref="AO21:AO22"/>
    <mergeCell ref="AR29:AR30"/>
    <mergeCell ref="AR35:AR36"/>
    <mergeCell ref="AS33:AS34"/>
    <mergeCell ref="AS35:AS36"/>
    <mergeCell ref="AS23:AS24"/>
    <mergeCell ref="AS25:AS26"/>
    <mergeCell ref="AS39:AS40"/>
    <mergeCell ref="AP19:AP20"/>
    <mergeCell ref="AS21:AS22"/>
    <mergeCell ref="AQ19:AQ20"/>
    <mergeCell ref="AQ27:AQ28"/>
    <mergeCell ref="AR25:AR26"/>
    <mergeCell ref="AQ25:AQ26"/>
    <mergeCell ref="AP25:AP26"/>
    <mergeCell ref="AP29:AP30"/>
    <mergeCell ref="AQ29:AQ30"/>
    <mergeCell ref="AP33:AP34"/>
    <mergeCell ref="AP27:AP28"/>
    <mergeCell ref="AP53:AP54"/>
    <mergeCell ref="AR51:AR52"/>
    <mergeCell ref="AR47:AR48"/>
    <mergeCell ref="AQ47:AQ48"/>
    <mergeCell ref="AQ39:AQ40"/>
    <mergeCell ref="AR39:AR40"/>
    <mergeCell ref="AQ43:AQ44"/>
    <mergeCell ref="AP15:AP16"/>
    <mergeCell ref="AR41:AR42"/>
    <mergeCell ref="AR31:AR32"/>
    <mergeCell ref="AQ53:AQ54"/>
    <mergeCell ref="AR53:AR54"/>
    <mergeCell ref="AV53:AV54"/>
    <mergeCell ref="AS53:AS54"/>
    <mergeCell ref="AS49:AS50"/>
    <mergeCell ref="AQ51:AQ52"/>
    <mergeCell ref="AQ49:AQ50"/>
    <mergeCell ref="AV19:AV20"/>
    <mergeCell ref="AP37:AP38"/>
    <mergeCell ref="AN37:AN38"/>
    <mergeCell ref="AM51:AM52"/>
    <mergeCell ref="AP39:AP40"/>
    <mergeCell ref="AO39:AO40"/>
    <mergeCell ref="AP43:AP44"/>
    <mergeCell ref="AN43:AN44"/>
    <mergeCell ref="AN49:AN50"/>
    <mergeCell ref="AP49:AP50"/>
    <mergeCell ref="AN51:AN52"/>
    <mergeCell ref="AM43:AM44"/>
    <mergeCell ref="AO31:AO32"/>
    <mergeCell ref="AO37:AO38"/>
    <mergeCell ref="AP35:AP36"/>
    <mergeCell ref="AO33:AO34"/>
    <mergeCell ref="AO35:AO36"/>
    <mergeCell ref="AR17:AR18"/>
    <mergeCell ref="AN100:AN101"/>
    <mergeCell ref="AS102:AS103"/>
    <mergeCell ref="AS100:AS101"/>
    <mergeCell ref="AS98:AS99"/>
    <mergeCell ref="AS96:AS97"/>
    <mergeCell ref="BE110:BE111"/>
    <mergeCell ref="BB100:BB101"/>
    <mergeCell ref="BE102:BE103"/>
    <mergeCell ref="AV104:AV105"/>
    <mergeCell ref="AV108:AV109"/>
    <mergeCell ref="AY100:AY101"/>
    <mergeCell ref="AY108:AY109"/>
    <mergeCell ref="AV110:AV111"/>
    <mergeCell ref="AY110:AY111"/>
    <mergeCell ref="AV98:AV99"/>
    <mergeCell ref="AR96:AR97"/>
    <mergeCell ref="AQ102:AQ103"/>
    <mergeCell ref="AY98:AY99"/>
    <mergeCell ref="AY96:AY97"/>
    <mergeCell ref="AV96:AV97"/>
    <mergeCell ref="BE100:BE101"/>
    <mergeCell ref="BB110:BB111"/>
    <mergeCell ref="AN108:AN109"/>
    <mergeCell ref="AO96:AO97"/>
    <mergeCell ref="AN96:AN97"/>
    <mergeCell ref="AH90:AH91"/>
    <mergeCell ref="AE96:AE97"/>
    <mergeCell ref="AE94:AE95"/>
    <mergeCell ref="AD94:AD95"/>
    <mergeCell ref="AF90:AF91"/>
    <mergeCell ref="AO108:AO109"/>
    <mergeCell ref="AR106:AR107"/>
    <mergeCell ref="AV100:AV101"/>
    <mergeCell ref="AO100:AO101"/>
    <mergeCell ref="AQ100:AQ101"/>
    <mergeCell ref="AR100:AR101"/>
    <mergeCell ref="AQ108:AQ109"/>
    <mergeCell ref="AS108:AS109"/>
    <mergeCell ref="BE108:BE109"/>
    <mergeCell ref="BB102:BB103"/>
    <mergeCell ref="AN106:AN107"/>
    <mergeCell ref="AY102:AY103"/>
    <mergeCell ref="BE104:BE105"/>
    <mergeCell ref="AV102:AV103"/>
    <mergeCell ref="AS104:AS105"/>
    <mergeCell ref="BB106:BB107"/>
    <mergeCell ref="AS106:AS107"/>
    <mergeCell ref="AY106:AY107"/>
    <mergeCell ref="AO98:AO99"/>
    <mergeCell ref="AQ96:AQ97"/>
    <mergeCell ref="AQ98:AQ99"/>
    <mergeCell ref="AO102:AO103"/>
    <mergeCell ref="AR102:AR103"/>
    <mergeCell ref="AP102:AP103"/>
    <mergeCell ref="AI104:AI105"/>
    <mergeCell ref="AI102:AI103"/>
    <mergeCell ref="AF100:AF101"/>
    <mergeCell ref="AG98:AG99"/>
    <mergeCell ref="AC98:AC99"/>
    <mergeCell ref="AH92:AH93"/>
    <mergeCell ref="AD92:AD93"/>
    <mergeCell ref="AE92:AE93"/>
    <mergeCell ref="AE100:AE101"/>
    <mergeCell ref="AF92:AF93"/>
    <mergeCell ref="AF94:AF95"/>
    <mergeCell ref="AF98:AF99"/>
    <mergeCell ref="AF104:AF105"/>
    <mergeCell ref="AD100:AD101"/>
    <mergeCell ref="AH94:AH95"/>
    <mergeCell ref="AH98:AH99"/>
    <mergeCell ref="AG96:AG97"/>
    <mergeCell ref="AH96:AH97"/>
    <mergeCell ref="AG92:AG93"/>
    <mergeCell ref="Z92:Z93"/>
    <mergeCell ref="AG90:AG91"/>
    <mergeCell ref="W96:W97"/>
    <mergeCell ref="T98:T99"/>
    <mergeCell ref="Q98:Q99"/>
    <mergeCell ref="BK106:BK107"/>
    <mergeCell ref="BH106:BH107"/>
    <mergeCell ref="AD96:AD97"/>
    <mergeCell ref="AD98:AD99"/>
    <mergeCell ref="AE102:AE103"/>
    <mergeCell ref="AF102:AF103"/>
    <mergeCell ref="AD102:AD103"/>
    <mergeCell ref="BH104:BH105"/>
    <mergeCell ref="BB104:BB105"/>
    <mergeCell ref="BE106:BE107"/>
    <mergeCell ref="AV106:AV107"/>
    <mergeCell ref="AH106:AH107"/>
    <mergeCell ref="AJ106:AJ107"/>
    <mergeCell ref="AY104:AY105"/>
    <mergeCell ref="AP104:AP105"/>
    <mergeCell ref="BH102:BH103"/>
    <mergeCell ref="AR98:AR99"/>
    <mergeCell ref="AH100:AH101"/>
    <mergeCell ref="AH102:AH103"/>
    <mergeCell ref="AE90:AE91"/>
    <mergeCell ref="AG104:AG105"/>
    <mergeCell ref="AC96:AC97"/>
    <mergeCell ref="Z90:Z91"/>
    <mergeCell ref="W90:W91"/>
    <mergeCell ref="T94:T95"/>
    <mergeCell ref="T92:T93"/>
    <mergeCell ref="W92:W93"/>
    <mergeCell ref="AC100:AC101"/>
    <mergeCell ref="AL118:BO118"/>
    <mergeCell ref="BN112:BN113"/>
    <mergeCell ref="BO112:BO113"/>
    <mergeCell ref="AL114:BO114"/>
    <mergeCell ref="AL115:BO115"/>
    <mergeCell ref="A115:AD115"/>
    <mergeCell ref="AC108:AC109"/>
    <mergeCell ref="W110:W111"/>
    <mergeCell ref="Z110:Z111"/>
    <mergeCell ref="W108:W109"/>
    <mergeCell ref="A108:A109"/>
    <mergeCell ref="AC112:AC113"/>
    <mergeCell ref="B112:B113"/>
    <mergeCell ref="K110:K111"/>
    <mergeCell ref="BB108:BB109"/>
    <mergeCell ref="AR108:AR109"/>
    <mergeCell ref="AJ108:AJ109"/>
    <mergeCell ref="BK112:BK113"/>
    <mergeCell ref="AY112:AY113"/>
    <mergeCell ref="AP108:AP109"/>
    <mergeCell ref="AR104:AR105"/>
    <mergeCell ref="AQ104:AQ105"/>
    <mergeCell ref="AL106:AL107"/>
    <mergeCell ref="AK106:AK107"/>
    <mergeCell ref="AP106:AP107"/>
    <mergeCell ref="AH108:AH109"/>
    <mergeCell ref="AG106:AG107"/>
    <mergeCell ref="AI106:AI107"/>
    <mergeCell ref="AL116:BO116"/>
    <mergeCell ref="Z96:Z97"/>
    <mergeCell ref="AE98:AE99"/>
    <mergeCell ref="W94:W95"/>
    <mergeCell ref="AF106:AF107"/>
    <mergeCell ref="AC104:AC105"/>
    <mergeCell ref="W106:W107"/>
    <mergeCell ref="AC94:AC95"/>
    <mergeCell ref="BK108:BK109"/>
    <mergeCell ref="BH110:BH111"/>
    <mergeCell ref="BH108:BH109"/>
    <mergeCell ref="BN108:BN109"/>
    <mergeCell ref="BK110:BK111"/>
    <mergeCell ref="Z94:Z95"/>
    <mergeCell ref="AG94:AG95"/>
    <mergeCell ref="AC102:AC103"/>
    <mergeCell ref="Z104:Z105"/>
    <mergeCell ref="AH104:AH105"/>
    <mergeCell ref="AF96:AF97"/>
    <mergeCell ref="AG102:AG103"/>
    <mergeCell ref="AG100:AG101"/>
    <mergeCell ref="AN110:AN111"/>
    <mergeCell ref="AP110:AP111"/>
    <mergeCell ref="AH112:AH113"/>
    <mergeCell ref="AR110:AR111"/>
    <mergeCell ref="N110:N111"/>
    <mergeCell ref="T110:T111"/>
    <mergeCell ref="Q110:Q111"/>
    <mergeCell ref="AG108:AG109"/>
    <mergeCell ref="AV112:AV113"/>
    <mergeCell ref="Q106:Q107"/>
    <mergeCell ref="AL112:AL113"/>
    <mergeCell ref="AM112:AM113"/>
    <mergeCell ref="AS110:AS111"/>
    <mergeCell ref="AF108:AF109"/>
    <mergeCell ref="AE108:AE109"/>
    <mergeCell ref="AD104:AD105"/>
    <mergeCell ref="AC110:AC111"/>
    <mergeCell ref="AJ112:AJ113"/>
    <mergeCell ref="Z108:Z109"/>
    <mergeCell ref="AD108:AD109"/>
    <mergeCell ref="AE104:AE105"/>
    <mergeCell ref="AD106:AD107"/>
    <mergeCell ref="AE106:AE107"/>
    <mergeCell ref="B84:B85"/>
    <mergeCell ref="A94:A95"/>
    <mergeCell ref="A84:A85"/>
    <mergeCell ref="B96:B97"/>
    <mergeCell ref="A96:A97"/>
    <mergeCell ref="A86:A87"/>
    <mergeCell ref="B90:B91"/>
    <mergeCell ref="C92:C93"/>
    <mergeCell ref="B94:B95"/>
    <mergeCell ref="B86:B87"/>
    <mergeCell ref="W100:W101"/>
    <mergeCell ref="T96:T97"/>
    <mergeCell ref="T100:T101"/>
    <mergeCell ref="Z100:Z101"/>
    <mergeCell ref="W102:W103"/>
    <mergeCell ref="AL117:BO117"/>
    <mergeCell ref="AO112:AO113"/>
    <mergeCell ref="AR112:AR113"/>
    <mergeCell ref="W112:W113"/>
    <mergeCell ref="BE112:BE113"/>
    <mergeCell ref="BH112:BH113"/>
    <mergeCell ref="AS112:AS113"/>
    <mergeCell ref="BB112:BB113"/>
    <mergeCell ref="AP112:AP113"/>
    <mergeCell ref="A116:AD116"/>
    <mergeCell ref="AQ112:AQ113"/>
    <mergeCell ref="AD112:AD113"/>
    <mergeCell ref="AO110:AO111"/>
    <mergeCell ref="AQ110:AQ111"/>
    <mergeCell ref="AL110:AL111"/>
    <mergeCell ref="AD110:AD111"/>
    <mergeCell ref="AN112:AN113"/>
    <mergeCell ref="C86:C87"/>
    <mergeCell ref="C90:C91"/>
    <mergeCell ref="C88:C89"/>
    <mergeCell ref="F88:F89"/>
    <mergeCell ref="F84:F85"/>
    <mergeCell ref="E84:E85"/>
    <mergeCell ref="D84:D85"/>
    <mergeCell ref="E86:E87"/>
    <mergeCell ref="D86:D87"/>
    <mergeCell ref="A88:A89"/>
    <mergeCell ref="A92:A93"/>
    <mergeCell ref="B92:B93"/>
    <mergeCell ref="A90:A91"/>
    <mergeCell ref="C100:C101"/>
    <mergeCell ref="C98:C99"/>
    <mergeCell ref="T104:T105"/>
    <mergeCell ref="A82:A83"/>
    <mergeCell ref="F104:F105"/>
    <mergeCell ref="C104:C105"/>
    <mergeCell ref="D104:D105"/>
    <mergeCell ref="A102:A103"/>
    <mergeCell ref="B102:B103"/>
    <mergeCell ref="A104:A105"/>
    <mergeCell ref="E98:E99"/>
    <mergeCell ref="N102:N103"/>
    <mergeCell ref="N104:N105"/>
    <mergeCell ref="N96:N97"/>
    <mergeCell ref="N98:N99"/>
    <mergeCell ref="K100:K101"/>
    <mergeCell ref="Q90:Q91"/>
    <mergeCell ref="Q100:Q101"/>
    <mergeCell ref="N100:N101"/>
    <mergeCell ref="E88:E89"/>
    <mergeCell ref="D90:D91"/>
    <mergeCell ref="A98:A99"/>
    <mergeCell ref="C96:C97"/>
    <mergeCell ref="A118:AD118"/>
    <mergeCell ref="H112:H113"/>
    <mergeCell ref="K112:K113"/>
    <mergeCell ref="N112:N113"/>
    <mergeCell ref="Q112:Q113"/>
    <mergeCell ref="A117:AD117"/>
    <mergeCell ref="Z112:Z113"/>
    <mergeCell ref="C112:C113"/>
    <mergeCell ref="A100:A101"/>
    <mergeCell ref="C106:C107"/>
    <mergeCell ref="D112:D113"/>
    <mergeCell ref="F112:F113"/>
    <mergeCell ref="F110:F111"/>
    <mergeCell ref="G108:G109"/>
    <mergeCell ref="G112:G113"/>
    <mergeCell ref="E106:E107"/>
    <mergeCell ref="G106:G107"/>
    <mergeCell ref="B110:B111"/>
    <mergeCell ref="B98:B99"/>
    <mergeCell ref="B88:B89"/>
    <mergeCell ref="C94:C95"/>
    <mergeCell ref="F106:F107"/>
    <mergeCell ref="A106:A107"/>
    <mergeCell ref="W104:W105"/>
    <mergeCell ref="N108:N109"/>
    <mergeCell ref="Q104:Q105"/>
    <mergeCell ref="AC92:AC93"/>
    <mergeCell ref="A114:AD114"/>
    <mergeCell ref="T112:T113"/>
    <mergeCell ref="E102:E103"/>
    <mergeCell ref="D100:D101"/>
    <mergeCell ref="H102:H103"/>
    <mergeCell ref="Q108:Q109"/>
    <mergeCell ref="AC106:AC107"/>
    <mergeCell ref="T108:T109"/>
    <mergeCell ref="K104:K105"/>
    <mergeCell ref="K106:K107"/>
    <mergeCell ref="N106:N107"/>
    <mergeCell ref="T106:T107"/>
    <mergeCell ref="K96:K97"/>
    <mergeCell ref="H104:H105"/>
    <mergeCell ref="F102:F103"/>
    <mergeCell ref="G98:G99"/>
    <mergeCell ref="G100:G101"/>
    <mergeCell ref="K108:K109"/>
    <mergeCell ref="Z106:Z107"/>
    <mergeCell ref="Z102:Z103"/>
    <mergeCell ref="Q102:Q103"/>
    <mergeCell ref="T102:T103"/>
    <mergeCell ref="D102:D103"/>
    <mergeCell ref="E96:E97"/>
    <mergeCell ref="B100:B101"/>
    <mergeCell ref="D98:D99"/>
    <mergeCell ref="C102:C103"/>
    <mergeCell ref="E108:E109"/>
    <mergeCell ref="B106:B107"/>
    <mergeCell ref="E104:E105"/>
    <mergeCell ref="B104:B105"/>
    <mergeCell ref="D106:D107"/>
    <mergeCell ref="A112:A113"/>
    <mergeCell ref="H108:H109"/>
    <mergeCell ref="F108:F109"/>
    <mergeCell ref="G110:G111"/>
    <mergeCell ref="H110:H111"/>
    <mergeCell ref="G102:G103"/>
    <mergeCell ref="H106:H107"/>
    <mergeCell ref="G104:G105"/>
    <mergeCell ref="K102:K103"/>
    <mergeCell ref="E112:E113"/>
    <mergeCell ref="H96:H97"/>
    <mergeCell ref="E100:E101"/>
    <mergeCell ref="H100:H101"/>
    <mergeCell ref="E92:E93"/>
    <mergeCell ref="D92:D93"/>
    <mergeCell ref="F94:F95"/>
    <mergeCell ref="A110:A111"/>
    <mergeCell ref="B108:B109"/>
    <mergeCell ref="C108:C109"/>
    <mergeCell ref="D108:D109"/>
    <mergeCell ref="C110:C111"/>
    <mergeCell ref="D110:D111"/>
    <mergeCell ref="E110:E111"/>
    <mergeCell ref="T90:T91"/>
    <mergeCell ref="Z98:Z99"/>
    <mergeCell ref="Q94:Q95"/>
    <mergeCell ref="W98:W99"/>
    <mergeCell ref="Q96:Q97"/>
    <mergeCell ref="K98:K99"/>
    <mergeCell ref="D96:D97"/>
    <mergeCell ref="F96:F97"/>
    <mergeCell ref="K92:K93"/>
    <mergeCell ref="Q92:Q93"/>
    <mergeCell ref="G94:G95"/>
    <mergeCell ref="G96:G97"/>
    <mergeCell ref="G92:G93"/>
    <mergeCell ref="H94:H95"/>
    <mergeCell ref="N94:N95"/>
    <mergeCell ref="F92:F93"/>
    <mergeCell ref="F100:F101"/>
    <mergeCell ref="D94:D95"/>
    <mergeCell ref="E94:E95"/>
    <mergeCell ref="F98:F99"/>
    <mergeCell ref="H98:H99"/>
    <mergeCell ref="K94:K95"/>
    <mergeCell ref="N92:N93"/>
    <mergeCell ref="E90:E91"/>
    <mergeCell ref="H92:H93"/>
    <mergeCell ref="AS43:AS44"/>
    <mergeCell ref="AS37:AS38"/>
    <mergeCell ref="AP45:AP46"/>
    <mergeCell ref="AV51:AV52"/>
    <mergeCell ref="AO41:AO42"/>
    <mergeCell ref="AO43:AO44"/>
    <mergeCell ref="AN45:AN46"/>
    <mergeCell ref="AL41:AL42"/>
    <mergeCell ref="AM49:AM50"/>
    <mergeCell ref="AS41:AS42"/>
    <mergeCell ref="AR43:AR44"/>
    <mergeCell ref="AQ45:AQ46"/>
    <mergeCell ref="AG70:AG71"/>
    <mergeCell ref="AQ31:AQ32"/>
    <mergeCell ref="AQ33:AQ34"/>
    <mergeCell ref="AH41:AH42"/>
    <mergeCell ref="AJ45:AJ46"/>
    <mergeCell ref="AK47:AK48"/>
    <mergeCell ref="AM45:AM46"/>
    <mergeCell ref="AS45:AS46"/>
    <mergeCell ref="AR45:AR46"/>
    <mergeCell ref="AI47:AI48"/>
    <mergeCell ref="AJ47:AJ48"/>
    <mergeCell ref="AN62:AN63"/>
    <mergeCell ref="AM62:AM63"/>
    <mergeCell ref="AO62:AO63"/>
    <mergeCell ref="AM31:AM32"/>
    <mergeCell ref="AO47:AO48"/>
    <mergeCell ref="AM47:AM48"/>
    <mergeCell ref="AP47:AP48"/>
    <mergeCell ref="AN47:AN48"/>
    <mergeCell ref="AP31:AP32"/>
    <mergeCell ref="N88:N89"/>
    <mergeCell ref="AD88:AD89"/>
    <mergeCell ref="AE84:AE85"/>
    <mergeCell ref="AD84:AD85"/>
    <mergeCell ref="AC88:AC89"/>
    <mergeCell ref="AE86:AE87"/>
    <mergeCell ref="AF84:AF85"/>
    <mergeCell ref="AM53:AM54"/>
    <mergeCell ref="AP51:AP52"/>
    <mergeCell ref="AV49:AV50"/>
    <mergeCell ref="AR49:AR50"/>
    <mergeCell ref="AN53:AN54"/>
    <mergeCell ref="F90:F91"/>
    <mergeCell ref="D88:D89"/>
    <mergeCell ref="AD90:AD91"/>
    <mergeCell ref="H88:H89"/>
    <mergeCell ref="G90:G91"/>
    <mergeCell ref="Z88:Z89"/>
    <mergeCell ref="AF76:AF77"/>
    <mergeCell ref="AG72:AG73"/>
    <mergeCell ref="AG78:AG79"/>
    <mergeCell ref="AH72:AH73"/>
    <mergeCell ref="AD86:AD87"/>
    <mergeCell ref="AC68:AC69"/>
    <mergeCell ref="AE82:AE83"/>
    <mergeCell ref="AG84:AG85"/>
    <mergeCell ref="AF86:AF87"/>
    <mergeCell ref="AG86:AG87"/>
    <mergeCell ref="AG80:AG81"/>
    <mergeCell ref="AH68:AH69"/>
    <mergeCell ref="AF80:AF81"/>
    <mergeCell ref="AH66:AH67"/>
    <mergeCell ref="F86:F87"/>
    <mergeCell ref="AG88:AG89"/>
    <mergeCell ref="N90:N91"/>
    <mergeCell ref="H90:H91"/>
    <mergeCell ref="AE88:AE89"/>
    <mergeCell ref="AF88:AF89"/>
    <mergeCell ref="K88:K89"/>
    <mergeCell ref="AK53:AK54"/>
    <mergeCell ref="AY31:AY32"/>
    <mergeCell ref="BB33:BB34"/>
    <mergeCell ref="BB35:BB36"/>
    <mergeCell ref="AL47:AL48"/>
    <mergeCell ref="AV45:AV46"/>
    <mergeCell ref="AV47:AV48"/>
    <mergeCell ref="AP41:AP42"/>
    <mergeCell ref="AQ41:AQ42"/>
    <mergeCell ref="AN39:AN40"/>
    <mergeCell ref="AL43:AL44"/>
    <mergeCell ref="AO45:AO46"/>
    <mergeCell ref="AL49:AL50"/>
    <mergeCell ref="AO49:AO50"/>
    <mergeCell ref="AK49:AK50"/>
    <mergeCell ref="AL45:AL46"/>
    <mergeCell ref="AO51:AO52"/>
    <mergeCell ref="AS47:AS48"/>
    <mergeCell ref="AS31:AS32"/>
    <mergeCell ref="AR33:AR34"/>
    <mergeCell ref="AR37:AR38"/>
    <mergeCell ref="AV35:AV36"/>
    <mergeCell ref="AQ37:AQ38"/>
    <mergeCell ref="AQ35:AQ36"/>
    <mergeCell ref="Q88:Q89"/>
    <mergeCell ref="AO25:AO26"/>
    <mergeCell ref="AO19:AO20"/>
    <mergeCell ref="AO29:AO30"/>
    <mergeCell ref="AO23:AO24"/>
    <mergeCell ref="AO27:AO28"/>
    <mergeCell ref="AN15:AN16"/>
    <mergeCell ref="AL31:AL32"/>
    <mergeCell ref="AL17:AL18"/>
    <mergeCell ref="AN29:AN30"/>
    <mergeCell ref="AL29:AL30"/>
    <mergeCell ref="AK17:AK18"/>
    <mergeCell ref="AN21:AN22"/>
    <mergeCell ref="AM19:AM20"/>
    <mergeCell ref="AM21:AM22"/>
    <mergeCell ref="AM17:AM18"/>
    <mergeCell ref="AN27:AN28"/>
    <mergeCell ref="AM27:AM28"/>
    <mergeCell ref="AN25:AN26"/>
    <mergeCell ref="AK23:AK24"/>
    <mergeCell ref="AJ39:AJ40"/>
    <mergeCell ref="AK45:AK46"/>
    <mergeCell ref="AI43:AI44"/>
    <mergeCell ref="AJ29:AJ30"/>
    <mergeCell ref="AI45:AI46"/>
    <mergeCell ref="AI29:AI30"/>
    <mergeCell ref="AI31:AI32"/>
    <mergeCell ref="AI33:AI34"/>
    <mergeCell ref="AK31:AK32"/>
    <mergeCell ref="AK43:AK44"/>
    <mergeCell ref="AI51:AI52"/>
    <mergeCell ref="AI49:AI50"/>
    <mergeCell ref="AJ27:AJ28"/>
    <mergeCell ref="AN35:AN36"/>
    <mergeCell ref="AN33:AN34"/>
    <mergeCell ref="AM41:AM42"/>
    <mergeCell ref="AN31:AN32"/>
    <mergeCell ref="AL27:AL28"/>
    <mergeCell ref="AM39:AM40"/>
    <mergeCell ref="AK39:AK40"/>
    <mergeCell ref="AM29:AM30"/>
    <mergeCell ref="AJ33:AJ34"/>
    <mergeCell ref="AK51:AK52"/>
    <mergeCell ref="AN41:AN42"/>
    <mergeCell ref="AH64:AH65"/>
    <mergeCell ref="AH53:AH54"/>
    <mergeCell ref="AE60:AK60"/>
    <mergeCell ref="AH62:AH63"/>
    <mergeCell ref="AG62:AG63"/>
    <mergeCell ref="AH51:AH52"/>
    <mergeCell ref="AH45:AH46"/>
    <mergeCell ref="AJ53:AJ54"/>
    <mergeCell ref="AH49:AH50"/>
    <mergeCell ref="AK62:AK63"/>
    <mergeCell ref="AI53:AI54"/>
    <mergeCell ref="AJ62:AJ63"/>
    <mergeCell ref="AI62:AI63"/>
    <mergeCell ref="AQ23:AQ24"/>
    <mergeCell ref="AM23:AM24"/>
    <mergeCell ref="AI27:AI28"/>
    <mergeCell ref="AJ35:AJ36"/>
    <mergeCell ref="AJ37:AJ38"/>
    <mergeCell ref="AJ51:AJ52"/>
    <mergeCell ref="AF47:AF48"/>
    <mergeCell ref="AE47:AE48"/>
    <mergeCell ref="AG41:AG42"/>
    <mergeCell ref="AI39:AI40"/>
    <mergeCell ref="AH47:AH48"/>
    <mergeCell ref="AH43:AH44"/>
    <mergeCell ref="AK37:AK38"/>
    <mergeCell ref="AI37:AI38"/>
    <mergeCell ref="AJ49:AJ50"/>
    <mergeCell ref="AG43:AG44"/>
    <mergeCell ref="AE35:AE36"/>
    <mergeCell ref="AG39:AG40"/>
    <mergeCell ref="AE39:AE40"/>
    <mergeCell ref="AH39:AH40"/>
    <mergeCell ref="AH35:AH36"/>
    <mergeCell ref="AH37:AH38"/>
    <mergeCell ref="AL11:AL12"/>
    <mergeCell ref="AL33:AL34"/>
    <mergeCell ref="AL51:AL52"/>
    <mergeCell ref="AF43:AF44"/>
    <mergeCell ref="AK35:AK36"/>
    <mergeCell ref="AF35:AF36"/>
    <mergeCell ref="AL39:AL40"/>
    <mergeCell ref="AI35:AI36"/>
    <mergeCell ref="AG37:AG38"/>
    <mergeCell ref="AG35:AG36"/>
    <mergeCell ref="AM37:AM38"/>
    <mergeCell ref="AM15:AM16"/>
    <mergeCell ref="AL9:AL10"/>
    <mergeCell ref="AJ43:AJ44"/>
    <mergeCell ref="AI41:AI42"/>
    <mergeCell ref="AK41:AK42"/>
    <mergeCell ref="AJ41:AJ42"/>
    <mergeCell ref="AK33:AK34"/>
    <mergeCell ref="AK25:AK26"/>
    <mergeCell ref="AL13:AL14"/>
    <mergeCell ref="AL21:AL22"/>
    <mergeCell ref="AL15:AL16"/>
    <mergeCell ref="AK15:AK16"/>
    <mergeCell ref="AK21:AK22"/>
    <mergeCell ref="AK13:AK14"/>
    <mergeCell ref="AJ25:AJ26"/>
    <mergeCell ref="AI25:AI26"/>
    <mergeCell ref="AI23:AI24"/>
    <mergeCell ref="AH25:AH26"/>
    <mergeCell ref="AD41:AD42"/>
    <mergeCell ref="AE43:AE44"/>
    <mergeCell ref="AL19:AL20"/>
    <mergeCell ref="AM11:AM12"/>
    <mergeCell ref="AL25:AL26"/>
    <mergeCell ref="AL37:AL38"/>
    <mergeCell ref="AM35:AM36"/>
    <mergeCell ref="AL35:AL36"/>
    <mergeCell ref="AM25:AM26"/>
    <mergeCell ref="AM33:AM34"/>
    <mergeCell ref="AF53:AF54"/>
    <mergeCell ref="AG49:AG50"/>
    <mergeCell ref="AE51:AE52"/>
    <mergeCell ref="AD37:AD38"/>
    <mergeCell ref="AE37:AE38"/>
    <mergeCell ref="AF37:AF38"/>
    <mergeCell ref="AE41:AE42"/>
    <mergeCell ref="AF39:AF40"/>
    <mergeCell ref="AF41:AF42"/>
    <mergeCell ref="AD39:AD40"/>
    <mergeCell ref="AD35:AD36"/>
    <mergeCell ref="AI17:AI18"/>
    <mergeCell ref="AG19:AG20"/>
    <mergeCell ref="AF25:AF26"/>
    <mergeCell ref="AG13:AG14"/>
    <mergeCell ref="AJ11:AJ12"/>
    <mergeCell ref="AI11:AI12"/>
    <mergeCell ref="AI19:AI20"/>
    <mergeCell ref="AF17:AF18"/>
    <mergeCell ref="AE17:AE18"/>
    <mergeCell ref="AD19:AD20"/>
    <mergeCell ref="AD21:AD22"/>
    <mergeCell ref="AD62:AD63"/>
    <mergeCell ref="AE53:AE54"/>
    <mergeCell ref="AE62:AE63"/>
    <mergeCell ref="AD53:AD54"/>
    <mergeCell ref="AC60:AD60"/>
    <mergeCell ref="AC53:AC54"/>
    <mergeCell ref="AF45:AF46"/>
    <mergeCell ref="AE45:AE46"/>
    <mergeCell ref="AG45:AG46"/>
    <mergeCell ref="AG47:AG48"/>
    <mergeCell ref="AF62:AF63"/>
    <mergeCell ref="AF51:AF52"/>
    <mergeCell ref="AE49:AE50"/>
    <mergeCell ref="AF49:AF50"/>
    <mergeCell ref="AG53:AG54"/>
    <mergeCell ref="AG51:AG52"/>
    <mergeCell ref="N80:N81"/>
    <mergeCell ref="AD76:AD77"/>
    <mergeCell ref="AC80:AC81"/>
    <mergeCell ref="AF68:AF69"/>
    <mergeCell ref="AE68:AE69"/>
    <mergeCell ref="AE70:AE71"/>
    <mergeCell ref="AE72:AE73"/>
    <mergeCell ref="T68:T69"/>
    <mergeCell ref="W70:W71"/>
    <mergeCell ref="T70:T71"/>
    <mergeCell ref="AE66:AE67"/>
    <mergeCell ref="AF70:AF71"/>
    <mergeCell ref="Z70:Z71"/>
    <mergeCell ref="Z66:Z67"/>
    <mergeCell ref="AF66:AF67"/>
    <mergeCell ref="AD70:AD71"/>
    <mergeCell ref="AC86:AC87"/>
    <mergeCell ref="AE80:AE81"/>
    <mergeCell ref="AC82:AC83"/>
    <mergeCell ref="AC78:AC79"/>
    <mergeCell ref="AC76:AC77"/>
    <mergeCell ref="AC84:AC85"/>
    <mergeCell ref="AC90:AC91"/>
    <mergeCell ref="H86:H87"/>
    <mergeCell ref="K90:K91"/>
    <mergeCell ref="K86:K87"/>
    <mergeCell ref="Q86:Q87"/>
    <mergeCell ref="N86:N87"/>
    <mergeCell ref="AD74:AD75"/>
    <mergeCell ref="AE78:AE79"/>
    <mergeCell ref="AE64:AE65"/>
    <mergeCell ref="AG64:AG65"/>
    <mergeCell ref="AF64:AF65"/>
    <mergeCell ref="AD64:AD65"/>
    <mergeCell ref="AD72:AD73"/>
    <mergeCell ref="AE76:AE77"/>
    <mergeCell ref="AE74:AE75"/>
    <mergeCell ref="Q68:Q69"/>
    <mergeCell ref="N70:N71"/>
    <mergeCell ref="AF82:AF83"/>
    <mergeCell ref="AF78:AF79"/>
    <mergeCell ref="AC74:AC75"/>
    <mergeCell ref="Q84:Q85"/>
    <mergeCell ref="W80:W81"/>
    <mergeCell ref="AD82:AD83"/>
    <mergeCell ref="AD78:AD79"/>
    <mergeCell ref="AD80:AD81"/>
    <mergeCell ref="AC72:AC73"/>
    <mergeCell ref="AG66:AG67"/>
    <mergeCell ref="AG68:AG69"/>
    <mergeCell ref="AD68:AD69"/>
    <mergeCell ref="AD66:AD67"/>
    <mergeCell ref="F82:F83"/>
    <mergeCell ref="H82:H83"/>
    <mergeCell ref="W78:W79"/>
    <mergeCell ref="T74:T75"/>
    <mergeCell ref="K82:K83"/>
    <mergeCell ref="K80:K81"/>
    <mergeCell ref="Q82:Q83"/>
    <mergeCell ref="G82:G83"/>
    <mergeCell ref="W74:W75"/>
    <mergeCell ref="W76:W77"/>
    <mergeCell ref="Q76:Q77"/>
    <mergeCell ref="H76:H77"/>
    <mergeCell ref="N76:N77"/>
    <mergeCell ref="K76:K77"/>
    <mergeCell ref="Q80:Q81"/>
    <mergeCell ref="N82:N83"/>
    <mergeCell ref="AG74:AG75"/>
    <mergeCell ref="AG82:AG83"/>
    <mergeCell ref="AF72:AF73"/>
    <mergeCell ref="AG76:AG77"/>
    <mergeCell ref="AF74:AF75"/>
    <mergeCell ref="C82:C83"/>
    <mergeCell ref="E80:E81"/>
    <mergeCell ref="D82:D83"/>
    <mergeCell ref="D80:D81"/>
    <mergeCell ref="C78:C79"/>
    <mergeCell ref="G84:G85"/>
    <mergeCell ref="H84:H85"/>
    <mergeCell ref="N84:N85"/>
    <mergeCell ref="C84:C85"/>
    <mergeCell ref="Z76:Z77"/>
    <mergeCell ref="T80:T81"/>
    <mergeCell ref="AC70:AC71"/>
    <mergeCell ref="AC66:AC67"/>
    <mergeCell ref="F80:F81"/>
    <mergeCell ref="H80:H81"/>
    <mergeCell ref="G80:G81"/>
    <mergeCell ref="D74:D75"/>
    <mergeCell ref="F74:F75"/>
    <mergeCell ref="F78:F79"/>
    <mergeCell ref="H78:H79"/>
    <mergeCell ref="G78:G79"/>
    <mergeCell ref="H74:H75"/>
    <mergeCell ref="F76:F77"/>
    <mergeCell ref="N74:N75"/>
    <mergeCell ref="T72:T73"/>
    <mergeCell ref="G74:G75"/>
    <mergeCell ref="E68:E69"/>
    <mergeCell ref="E66:E67"/>
    <mergeCell ref="D68:D69"/>
    <mergeCell ref="E70:E71"/>
    <mergeCell ref="T88:T89"/>
    <mergeCell ref="T86:T87"/>
    <mergeCell ref="W88:W89"/>
    <mergeCell ref="W84:W85"/>
    <mergeCell ref="W86:W87"/>
    <mergeCell ref="E78:E79"/>
    <mergeCell ref="D78:D79"/>
    <mergeCell ref="Z78:Z79"/>
    <mergeCell ref="T78:T79"/>
    <mergeCell ref="Q78:Q79"/>
    <mergeCell ref="N78:N79"/>
    <mergeCell ref="E76:E77"/>
    <mergeCell ref="D76:D77"/>
    <mergeCell ref="Z80:Z81"/>
    <mergeCell ref="E82:E83"/>
    <mergeCell ref="G88:G89"/>
    <mergeCell ref="E72:E73"/>
    <mergeCell ref="G76:G77"/>
    <mergeCell ref="E74:E75"/>
    <mergeCell ref="T84:T85"/>
    <mergeCell ref="K84:K85"/>
    <mergeCell ref="Z86:Z87"/>
    <mergeCell ref="K78:K79"/>
    <mergeCell ref="T76:T77"/>
    <mergeCell ref="Z84:Z85"/>
    <mergeCell ref="Z82:Z83"/>
    <mergeCell ref="T82:T83"/>
    <mergeCell ref="W82:W83"/>
    <mergeCell ref="Z74:Z75"/>
    <mergeCell ref="Q74:Q75"/>
    <mergeCell ref="K74:K75"/>
    <mergeCell ref="G86:G87"/>
    <mergeCell ref="G64:G65"/>
    <mergeCell ref="AA61:AB61"/>
    <mergeCell ref="R61:S61"/>
    <mergeCell ref="U61:V61"/>
    <mergeCell ref="W68:W69"/>
    <mergeCell ref="K66:K67"/>
    <mergeCell ref="G66:G67"/>
    <mergeCell ref="N68:N69"/>
    <mergeCell ref="W66:W67"/>
    <mergeCell ref="K68:K69"/>
    <mergeCell ref="H68:H69"/>
    <mergeCell ref="G72:G73"/>
    <mergeCell ref="L61:M61"/>
    <mergeCell ref="F72:F73"/>
    <mergeCell ref="F68:F69"/>
    <mergeCell ref="F70:F71"/>
    <mergeCell ref="W72:W73"/>
    <mergeCell ref="K62:K63"/>
    <mergeCell ref="T62:T63"/>
    <mergeCell ref="N62:N63"/>
    <mergeCell ref="Q62:Q63"/>
    <mergeCell ref="K64:K65"/>
    <mergeCell ref="Q72:Q73"/>
    <mergeCell ref="K72:K73"/>
    <mergeCell ref="N72:N73"/>
    <mergeCell ref="Q70:Q71"/>
    <mergeCell ref="H66:H67"/>
    <mergeCell ref="Q66:Q67"/>
    <mergeCell ref="G68:G69"/>
    <mergeCell ref="F66:F67"/>
    <mergeCell ref="AC62:AC63"/>
    <mergeCell ref="W62:W63"/>
    <mergeCell ref="Z68:Z69"/>
    <mergeCell ref="Z62:Z63"/>
    <mergeCell ref="Z64:Z65"/>
    <mergeCell ref="H72:H73"/>
    <mergeCell ref="Z72:Z73"/>
    <mergeCell ref="N64:N65"/>
    <mergeCell ref="K53:K54"/>
    <mergeCell ref="H53:H54"/>
    <mergeCell ref="H70:H71"/>
    <mergeCell ref="K70:K71"/>
    <mergeCell ref="G62:G63"/>
    <mergeCell ref="X60:Y60"/>
    <mergeCell ref="W53:W54"/>
    <mergeCell ref="N53:N54"/>
    <mergeCell ref="I60:K60"/>
    <mergeCell ref="L60:P60"/>
    <mergeCell ref="A58:AD58"/>
    <mergeCell ref="A55:AD55"/>
    <mergeCell ref="Z53:Z54"/>
    <mergeCell ref="G53:G54"/>
    <mergeCell ref="F53:F54"/>
    <mergeCell ref="G70:G71"/>
    <mergeCell ref="X61:Y61"/>
    <mergeCell ref="A59:AD59"/>
    <mergeCell ref="O61:P61"/>
    <mergeCell ref="C64:C65"/>
    <mergeCell ref="F64:F65"/>
    <mergeCell ref="H64:H65"/>
    <mergeCell ref="N66:N67"/>
    <mergeCell ref="T66:T67"/>
    <mergeCell ref="Z60:AB60"/>
    <mergeCell ref="H62:H63"/>
    <mergeCell ref="W64:W65"/>
    <mergeCell ref="T64:T65"/>
    <mergeCell ref="AC64:AC65"/>
    <mergeCell ref="Q64:Q65"/>
    <mergeCell ref="Q53:Q54"/>
    <mergeCell ref="A68:A69"/>
    <mergeCell ref="A66:A67"/>
    <mergeCell ref="A70:A71"/>
    <mergeCell ref="A43:A44"/>
    <mergeCell ref="A45:A46"/>
    <mergeCell ref="A51:A52"/>
    <mergeCell ref="A62:A63"/>
    <mergeCell ref="A56:AD56"/>
    <mergeCell ref="F49:F50"/>
    <mergeCell ref="A47:A48"/>
    <mergeCell ref="AD43:AD44"/>
    <mergeCell ref="N45:N46"/>
    <mergeCell ref="Q45:Q46"/>
    <mergeCell ref="AD45:AD46"/>
    <mergeCell ref="T45:T46"/>
    <mergeCell ref="T43:T44"/>
    <mergeCell ref="Z43:Z44"/>
    <mergeCell ref="Z45:Z46"/>
    <mergeCell ref="W43:W44"/>
    <mergeCell ref="G51:G52"/>
    <mergeCell ref="F51:F52"/>
    <mergeCell ref="H47:H48"/>
    <mergeCell ref="F47:F48"/>
    <mergeCell ref="G47:G48"/>
    <mergeCell ref="AC43:AC44"/>
    <mergeCell ref="Q41:Q42"/>
    <mergeCell ref="K41:K42"/>
    <mergeCell ref="N41:N42"/>
    <mergeCell ref="N43:N44"/>
    <mergeCell ref="Q43:Q44"/>
    <mergeCell ref="G49:G50"/>
    <mergeCell ref="Q47:Q48"/>
    <mergeCell ref="K47:K48"/>
    <mergeCell ref="N47:N48"/>
    <mergeCell ref="Q49:Q50"/>
    <mergeCell ref="H39:H40"/>
    <mergeCell ref="G41:G42"/>
    <mergeCell ref="G43:G44"/>
    <mergeCell ref="K43:K44"/>
    <mergeCell ref="H43:H44"/>
    <mergeCell ref="K51:K52"/>
    <mergeCell ref="K49:K50"/>
    <mergeCell ref="N51:N52"/>
    <mergeCell ref="H51:H52"/>
    <mergeCell ref="H49:H50"/>
    <mergeCell ref="N49:N50"/>
    <mergeCell ref="E35:E36"/>
    <mergeCell ref="F35:F36"/>
    <mergeCell ref="G31:G32"/>
    <mergeCell ref="H33:H34"/>
    <mergeCell ref="E33:E34"/>
    <mergeCell ref="G33:G34"/>
    <mergeCell ref="H35:H36"/>
    <mergeCell ref="D33:D34"/>
    <mergeCell ref="F33:F34"/>
    <mergeCell ref="B43:B44"/>
    <mergeCell ref="F45:F46"/>
    <mergeCell ref="C43:C44"/>
    <mergeCell ref="D43:D44"/>
    <mergeCell ref="E37:E38"/>
    <mergeCell ref="D37:D38"/>
    <mergeCell ref="F43:F44"/>
    <mergeCell ref="B33:B34"/>
    <mergeCell ref="B31:B32"/>
    <mergeCell ref="G45:G46"/>
    <mergeCell ref="H45:H46"/>
    <mergeCell ref="F31:F32"/>
    <mergeCell ref="H31:H32"/>
    <mergeCell ref="Q27:Q28"/>
    <mergeCell ref="K29:K30"/>
    <mergeCell ref="G29:G30"/>
    <mergeCell ref="H29:H30"/>
    <mergeCell ref="Q29:Q30"/>
    <mergeCell ref="G35:G36"/>
    <mergeCell ref="G37:G38"/>
    <mergeCell ref="K39:K40"/>
    <mergeCell ref="H37:H38"/>
    <mergeCell ref="N35:N36"/>
    <mergeCell ref="N37:N38"/>
    <mergeCell ref="T39:T40"/>
    <mergeCell ref="Q37:Q38"/>
    <mergeCell ref="T37:T38"/>
    <mergeCell ref="F37:F38"/>
    <mergeCell ref="K33:K34"/>
    <mergeCell ref="E39:E40"/>
    <mergeCell ref="F39:F40"/>
    <mergeCell ref="K31:K32"/>
    <mergeCell ref="Q31:Q32"/>
    <mergeCell ref="N33:N34"/>
    <mergeCell ref="T33:T34"/>
    <mergeCell ref="T31:T32"/>
    <mergeCell ref="Q33:Q34"/>
    <mergeCell ref="N31:N32"/>
    <mergeCell ref="N27:N28"/>
    <mergeCell ref="N29:N30"/>
    <mergeCell ref="K27:K28"/>
    <mergeCell ref="H27:H28"/>
    <mergeCell ref="G27:G28"/>
    <mergeCell ref="E29:E30"/>
    <mergeCell ref="E31:E32"/>
    <mergeCell ref="W47:W48"/>
    <mergeCell ref="AD47:AD48"/>
    <mergeCell ref="AD51:AD52"/>
    <mergeCell ref="AD49:AD50"/>
    <mergeCell ref="K35:K36"/>
    <mergeCell ref="K37:K38"/>
    <mergeCell ref="T35:T36"/>
    <mergeCell ref="W39:W40"/>
    <mergeCell ref="N39:N40"/>
    <mergeCell ref="W51:W52"/>
    <mergeCell ref="AC47:AC48"/>
    <mergeCell ref="Z47:Z48"/>
    <mergeCell ref="AC49:AC50"/>
    <mergeCell ref="Z49:Z50"/>
    <mergeCell ref="W49:W50"/>
    <mergeCell ref="K45:K46"/>
    <mergeCell ref="B29:B30"/>
    <mergeCell ref="D29:D30"/>
    <mergeCell ref="D31:D32"/>
    <mergeCell ref="C31:C32"/>
    <mergeCell ref="T41:T42"/>
    <mergeCell ref="C35:C36"/>
    <mergeCell ref="C41:C42"/>
    <mergeCell ref="F41:F42"/>
    <mergeCell ref="E41:E42"/>
    <mergeCell ref="B35:B36"/>
    <mergeCell ref="C37:C38"/>
    <mergeCell ref="W31:W32"/>
    <mergeCell ref="Z31:Z32"/>
    <mergeCell ref="W33:W34"/>
    <mergeCell ref="C33:C34"/>
    <mergeCell ref="C29:C30"/>
    <mergeCell ref="B82:B83"/>
    <mergeCell ref="C62:C63"/>
    <mergeCell ref="B62:B63"/>
    <mergeCell ref="E47:E48"/>
    <mergeCell ref="B47:B48"/>
    <mergeCell ref="E53:E54"/>
    <mergeCell ref="C74:C75"/>
    <mergeCell ref="B70:B71"/>
    <mergeCell ref="C70:C71"/>
    <mergeCell ref="B76:B77"/>
    <mergeCell ref="D45:D46"/>
    <mergeCell ref="D51:D52"/>
    <mergeCell ref="B66:B67"/>
    <mergeCell ref="C72:C73"/>
    <mergeCell ref="C76:C77"/>
    <mergeCell ref="D72:D73"/>
    <mergeCell ref="D70:D71"/>
    <mergeCell ref="D66:D67"/>
    <mergeCell ref="C45:C46"/>
    <mergeCell ref="C68:C69"/>
    <mergeCell ref="D47:D48"/>
    <mergeCell ref="C47:C48"/>
    <mergeCell ref="C66:C67"/>
    <mergeCell ref="D62:D63"/>
    <mergeCell ref="D64:D65"/>
    <mergeCell ref="D53:D54"/>
    <mergeCell ref="B60:H60"/>
    <mergeCell ref="F62:F63"/>
    <mergeCell ref="E45:E46"/>
    <mergeCell ref="B64:B65"/>
    <mergeCell ref="E62:E63"/>
    <mergeCell ref="E64:E65"/>
    <mergeCell ref="R60:V60"/>
    <mergeCell ref="G39:G40"/>
    <mergeCell ref="D35:D36"/>
    <mergeCell ref="C53:C54"/>
    <mergeCell ref="E51:E52"/>
    <mergeCell ref="E43:E44"/>
    <mergeCell ref="D41:D42"/>
    <mergeCell ref="H41:H42"/>
    <mergeCell ref="A57:AD57"/>
    <mergeCell ref="Q51:Q52"/>
    <mergeCell ref="T51:T52"/>
    <mergeCell ref="T53:T54"/>
    <mergeCell ref="B45:B46"/>
    <mergeCell ref="T49:T50"/>
    <mergeCell ref="W45:W46"/>
    <mergeCell ref="AC45:AC46"/>
    <mergeCell ref="AC51:AC52"/>
    <mergeCell ref="Z51:Z52"/>
    <mergeCell ref="W37:W38"/>
    <mergeCell ref="Z41:Z42"/>
    <mergeCell ref="W35:W36"/>
    <mergeCell ref="Z39:Z40"/>
    <mergeCell ref="Z37:Z38"/>
    <mergeCell ref="AC41:AC42"/>
    <mergeCell ref="AC35:AC36"/>
    <mergeCell ref="Z35:Z36"/>
    <mergeCell ref="W41:W42"/>
    <mergeCell ref="AC39:AC40"/>
    <mergeCell ref="Q39:Q40"/>
    <mergeCell ref="Q35:Q36"/>
    <mergeCell ref="AC37:AC38"/>
    <mergeCell ref="T47:T48"/>
    <mergeCell ref="D13:D14"/>
    <mergeCell ref="I61:J61"/>
    <mergeCell ref="B51:B52"/>
    <mergeCell ref="B49:B50"/>
    <mergeCell ref="C49:C50"/>
    <mergeCell ref="E49:E50"/>
    <mergeCell ref="D49:D50"/>
    <mergeCell ref="C51:C52"/>
    <mergeCell ref="G17:G18"/>
    <mergeCell ref="A3:A4"/>
    <mergeCell ref="B9:B10"/>
    <mergeCell ref="B11:B12"/>
    <mergeCell ref="E13:E14"/>
    <mergeCell ref="E11:E12"/>
    <mergeCell ref="E9:E10"/>
    <mergeCell ref="A5:A6"/>
    <mergeCell ref="A11:A12"/>
    <mergeCell ref="B15:B16"/>
    <mergeCell ref="D3:D4"/>
    <mergeCell ref="D9:D10"/>
    <mergeCell ref="C11:C12"/>
    <mergeCell ref="C7:C8"/>
    <mergeCell ref="D7:D8"/>
    <mergeCell ref="A17:A18"/>
    <mergeCell ref="B17:B18"/>
    <mergeCell ref="D11:D12"/>
    <mergeCell ref="A15:A16"/>
    <mergeCell ref="A13:A14"/>
    <mergeCell ref="B7:B8"/>
    <mergeCell ref="A7:A8"/>
    <mergeCell ref="D27:D28"/>
    <mergeCell ref="C27:C28"/>
    <mergeCell ref="A80:A81"/>
    <mergeCell ref="B80:B81"/>
    <mergeCell ref="B78:B79"/>
    <mergeCell ref="A64:A65"/>
    <mergeCell ref="B74:B75"/>
    <mergeCell ref="A78:A79"/>
    <mergeCell ref="A74:A75"/>
    <mergeCell ref="B72:B73"/>
    <mergeCell ref="A76:A77"/>
    <mergeCell ref="A72:A73"/>
    <mergeCell ref="A25:A26"/>
    <mergeCell ref="A33:A34"/>
    <mergeCell ref="A35:A36"/>
    <mergeCell ref="A31:A32"/>
    <mergeCell ref="A27:A28"/>
    <mergeCell ref="A29:A30"/>
    <mergeCell ref="D17:D18"/>
    <mergeCell ref="C17:C18"/>
    <mergeCell ref="A37:A38"/>
    <mergeCell ref="B37:B38"/>
    <mergeCell ref="D39:D40"/>
    <mergeCell ref="B39:B40"/>
    <mergeCell ref="C39:C40"/>
    <mergeCell ref="A39:A40"/>
    <mergeCell ref="A41:A42"/>
    <mergeCell ref="B41:B42"/>
    <mergeCell ref="B68:B69"/>
    <mergeCell ref="B53:B54"/>
    <mergeCell ref="A53:A54"/>
    <mergeCell ref="C80:C81"/>
    <mergeCell ref="A49:A50"/>
    <mergeCell ref="T27:T28"/>
    <mergeCell ref="T29:T30"/>
    <mergeCell ref="D25:D26"/>
    <mergeCell ref="T25:T26"/>
    <mergeCell ref="D23:D24"/>
    <mergeCell ref="B23:B24"/>
    <mergeCell ref="E23:E24"/>
    <mergeCell ref="D21:D22"/>
    <mergeCell ref="E21:E22"/>
    <mergeCell ref="C23:C24"/>
    <mergeCell ref="C21:C22"/>
    <mergeCell ref="B21:B22"/>
    <mergeCell ref="F9:F10"/>
    <mergeCell ref="G25:G26"/>
    <mergeCell ref="F25:F26"/>
    <mergeCell ref="C25:C26"/>
    <mergeCell ref="F17:F18"/>
    <mergeCell ref="F19:F20"/>
    <mergeCell ref="G19:G20"/>
    <mergeCell ref="G11:G12"/>
    <mergeCell ref="F13:F14"/>
    <mergeCell ref="G13:G14"/>
    <mergeCell ref="F27:F28"/>
    <mergeCell ref="B27:B28"/>
    <mergeCell ref="E15:E16"/>
    <mergeCell ref="B13:B14"/>
    <mergeCell ref="C19:C20"/>
    <mergeCell ref="F29:F30"/>
    <mergeCell ref="E27:E28"/>
    <mergeCell ref="E17:E18"/>
    <mergeCell ref="C13:C14"/>
    <mergeCell ref="C9:C10"/>
    <mergeCell ref="K25:K26"/>
    <mergeCell ref="H25:H26"/>
    <mergeCell ref="A19:A20"/>
    <mergeCell ref="A21:A22"/>
    <mergeCell ref="D19:D20"/>
    <mergeCell ref="E19:E20"/>
    <mergeCell ref="B19:B20"/>
    <mergeCell ref="N23:N24"/>
    <mergeCell ref="F21:F22"/>
    <mergeCell ref="F23:F24"/>
    <mergeCell ref="H21:H22"/>
    <mergeCell ref="G21:G22"/>
    <mergeCell ref="G23:G24"/>
    <mergeCell ref="K21:K22"/>
    <mergeCell ref="N21:N22"/>
    <mergeCell ref="N19:N20"/>
    <mergeCell ref="E25:E26"/>
    <mergeCell ref="B25:B26"/>
    <mergeCell ref="N17:N18"/>
    <mergeCell ref="K19:K20"/>
    <mergeCell ref="K17:K18"/>
    <mergeCell ref="Q21:Q22"/>
    <mergeCell ref="A23:A24"/>
    <mergeCell ref="N25:N26"/>
    <mergeCell ref="Q25:Q26"/>
    <mergeCell ref="K15:K16"/>
    <mergeCell ref="N15:N16"/>
    <mergeCell ref="H17:H18"/>
    <mergeCell ref="Q17:Q18"/>
    <mergeCell ref="Q19:Q20"/>
    <mergeCell ref="K23:K24"/>
    <mergeCell ref="H19:H20"/>
    <mergeCell ref="W7:W8"/>
    <mergeCell ref="Q7:Q8"/>
    <mergeCell ref="H11:H12"/>
    <mergeCell ref="G7:G8"/>
    <mergeCell ref="H9:H10"/>
    <mergeCell ref="G9:G10"/>
    <mergeCell ref="Q9:Q10"/>
    <mergeCell ref="N11:N12"/>
    <mergeCell ref="K11:K12"/>
    <mergeCell ref="W19:W20"/>
    <mergeCell ref="T21:T22"/>
    <mergeCell ref="T23:T24"/>
    <mergeCell ref="T19:T20"/>
    <mergeCell ref="Q23:Q24"/>
    <mergeCell ref="H23:H24"/>
    <mergeCell ref="A9:A10"/>
    <mergeCell ref="C15:C16"/>
    <mergeCell ref="D15:D16"/>
    <mergeCell ref="K13:K14"/>
    <mergeCell ref="T5:T6"/>
    <mergeCell ref="Q13:Q14"/>
    <mergeCell ref="Q11:Q12"/>
    <mergeCell ref="N13:N14"/>
    <mergeCell ref="T11:T12"/>
    <mergeCell ref="K7:K8"/>
    <mergeCell ref="K5:K6"/>
    <mergeCell ref="K3:K4"/>
    <mergeCell ref="F5:F6"/>
    <mergeCell ref="Q15:Q16"/>
    <mergeCell ref="X2:Y2"/>
    <mergeCell ref="N5:N6"/>
    <mergeCell ref="W5:W6"/>
    <mergeCell ref="U2:V2"/>
    <mergeCell ref="T9:T10"/>
    <mergeCell ref="F7:F8"/>
    <mergeCell ref="H15:H16"/>
    <mergeCell ref="G15:G16"/>
    <mergeCell ref="F15:F16"/>
    <mergeCell ref="F11:F12"/>
    <mergeCell ref="O2:P2"/>
    <mergeCell ref="H3:H4"/>
    <mergeCell ref="N9:N10"/>
    <mergeCell ref="K9:K10"/>
    <mergeCell ref="N7:N8"/>
    <mergeCell ref="I2:J2"/>
    <mergeCell ref="W9:W10"/>
    <mergeCell ref="H13:H14"/>
    <mergeCell ref="N3:N4"/>
    <mergeCell ref="Q3:Q4"/>
    <mergeCell ref="W3:W4"/>
    <mergeCell ref="C3:C4"/>
    <mergeCell ref="C5:C6"/>
    <mergeCell ref="B3:B4"/>
    <mergeCell ref="E3:E4"/>
    <mergeCell ref="B5:B6"/>
    <mergeCell ref="B1:H1"/>
    <mergeCell ref="F3:F4"/>
    <mergeCell ref="G3:G4"/>
    <mergeCell ref="AE1:AK1"/>
    <mergeCell ref="E7:E8"/>
    <mergeCell ref="E5:E6"/>
    <mergeCell ref="T7:T8"/>
    <mergeCell ref="H5:H6"/>
    <mergeCell ref="G5:G6"/>
    <mergeCell ref="Z7:Z8"/>
    <mergeCell ref="AE3:AE4"/>
    <mergeCell ref="AK7:AK8"/>
    <mergeCell ref="AG7:AG8"/>
    <mergeCell ref="AI3:AI4"/>
    <mergeCell ref="AF7:AF8"/>
    <mergeCell ref="AI7:AI8"/>
    <mergeCell ref="AH3:AH4"/>
    <mergeCell ref="L2:M2"/>
    <mergeCell ref="D5:D6"/>
    <mergeCell ref="Q5:Q6"/>
    <mergeCell ref="T3:T4"/>
    <mergeCell ref="AC5:AC6"/>
    <mergeCell ref="AH7:AH8"/>
    <mergeCell ref="AG5:AG6"/>
    <mergeCell ref="AI5:AI6"/>
    <mergeCell ref="AJ5:AJ6"/>
    <mergeCell ref="AC7:AC8"/>
    <mergeCell ref="AD7:AD8"/>
    <mergeCell ref="Z5:Z6"/>
    <mergeCell ref="AF5:AF6"/>
    <mergeCell ref="AK3:AK4"/>
    <mergeCell ref="AD3:AD4"/>
    <mergeCell ref="AJ7:AJ8"/>
    <mergeCell ref="AH5:AH6"/>
    <mergeCell ref="AF3:AF4"/>
    <mergeCell ref="L1:P1"/>
    <mergeCell ref="H7:H8"/>
    <mergeCell ref="I1:K1"/>
    <mergeCell ref="W11:W12"/>
    <mergeCell ref="W21:W22"/>
    <mergeCell ref="AF19:AF20"/>
    <mergeCell ref="AJ21:AJ22"/>
    <mergeCell ref="AJ13:AJ14"/>
    <mergeCell ref="AI21:AI22"/>
    <mergeCell ref="AN7:AN8"/>
    <mergeCell ref="AM5:AM6"/>
    <mergeCell ref="AL7:AL8"/>
    <mergeCell ref="AG3:AG4"/>
    <mergeCell ref="AK5:AK6"/>
    <mergeCell ref="AJ3:AJ4"/>
    <mergeCell ref="AC3:AC4"/>
    <mergeCell ref="AD5:AD6"/>
    <mergeCell ref="X1:Y1"/>
    <mergeCell ref="R1:V1"/>
    <mergeCell ref="R2:S2"/>
    <mergeCell ref="Z3:Z4"/>
    <mergeCell ref="AC1:AD1"/>
    <mergeCell ref="AA2:AB2"/>
    <mergeCell ref="Z1:AB1"/>
    <mergeCell ref="T13:T14"/>
    <mergeCell ref="T17:T18"/>
    <mergeCell ref="AG11:AG12"/>
    <mergeCell ref="AE9:AE10"/>
    <mergeCell ref="AG9:AG10"/>
    <mergeCell ref="AD11:AD12"/>
    <mergeCell ref="Z17:Z18"/>
    <mergeCell ref="W17:W18"/>
    <mergeCell ref="AK11:AK12"/>
    <mergeCell ref="AJ9:AJ10"/>
    <mergeCell ref="AI9:AI10"/>
    <mergeCell ref="AF27:AF28"/>
    <mergeCell ref="AF23:AF24"/>
    <mergeCell ref="AG21:AG22"/>
    <mergeCell ref="AH21:AH22"/>
    <mergeCell ref="AG25:AG26"/>
    <mergeCell ref="AG27:AG28"/>
    <mergeCell ref="AH27:AH28"/>
    <mergeCell ref="AY9:AY10"/>
    <mergeCell ref="AN19:AN20"/>
    <mergeCell ref="AN23:AN24"/>
    <mergeCell ref="Z13:Z14"/>
    <mergeCell ref="AD13:AD14"/>
    <mergeCell ref="AE13:AE14"/>
    <mergeCell ref="AF13:AF14"/>
    <mergeCell ref="Z21:Z22"/>
    <mergeCell ref="Z15:Z16"/>
    <mergeCell ref="AC13:AC14"/>
    <mergeCell ref="AK9:AK10"/>
    <mergeCell ref="AS15:AS16"/>
    <mergeCell ref="AV11:AV12"/>
    <mergeCell ref="AC21:AC22"/>
    <mergeCell ref="AE21:AE22"/>
    <mergeCell ref="AF11:AF12"/>
    <mergeCell ref="AJ15:AJ16"/>
    <mergeCell ref="AH13:AH14"/>
    <mergeCell ref="AI13:AI14"/>
    <mergeCell ref="AG15:AG16"/>
    <mergeCell ref="AH15:AH16"/>
    <mergeCell ref="AI15:AI16"/>
    <mergeCell ref="AF15:AF16"/>
    <mergeCell ref="AH19:AH20"/>
    <mergeCell ref="AC19:AC20"/>
    <mergeCell ref="AE7:AE8"/>
    <mergeCell ref="BK9:BK10"/>
    <mergeCell ref="BH9:BH10"/>
    <mergeCell ref="AP9:AP10"/>
    <mergeCell ref="AV9:AV10"/>
    <mergeCell ref="Z19:Z20"/>
    <mergeCell ref="AH17:AH18"/>
    <mergeCell ref="AO17:AO18"/>
    <mergeCell ref="Z11:Z12"/>
    <mergeCell ref="BE11:BE12"/>
    <mergeCell ref="BB13:BB14"/>
    <mergeCell ref="BK11:BK12"/>
    <mergeCell ref="AC17:AC18"/>
    <mergeCell ref="AD17:AD18"/>
    <mergeCell ref="AC15:AC16"/>
    <mergeCell ref="AE15:AE16"/>
    <mergeCell ref="AD15:AD16"/>
    <mergeCell ref="AE19:AE20"/>
    <mergeCell ref="BE13:BE14"/>
    <mergeCell ref="AR15:AR16"/>
    <mergeCell ref="AP17:AP18"/>
    <mergeCell ref="AK19:AK20"/>
    <mergeCell ref="AN13:AN14"/>
    <mergeCell ref="AM13:AM14"/>
    <mergeCell ref="AY13:AY14"/>
    <mergeCell ref="BH13:BH14"/>
    <mergeCell ref="AS13:AS14"/>
    <mergeCell ref="BB17:BB18"/>
    <mergeCell ref="AP13:AP14"/>
    <mergeCell ref="AO13:AO14"/>
    <mergeCell ref="BB19:BB20"/>
    <mergeCell ref="AY19:AY20"/>
    <mergeCell ref="AR5:AR6"/>
    <mergeCell ref="AS5:AS6"/>
    <mergeCell ref="AW2:AX2"/>
    <mergeCell ref="AT2:AU2"/>
    <mergeCell ref="BE3:BE4"/>
    <mergeCell ref="AY3:AY4"/>
    <mergeCell ref="AY7:AY8"/>
    <mergeCell ref="BE5:BE6"/>
    <mergeCell ref="AP5:AP6"/>
    <mergeCell ref="BB5:BB6"/>
    <mergeCell ref="T15:T16"/>
    <mergeCell ref="Z9:Z10"/>
    <mergeCell ref="AC11:AC12"/>
    <mergeCell ref="W15:W16"/>
    <mergeCell ref="AO15:AO16"/>
    <mergeCell ref="W13:W14"/>
    <mergeCell ref="AH11:AH12"/>
    <mergeCell ref="AE11:AE12"/>
    <mergeCell ref="AD9:AD10"/>
    <mergeCell ref="AF9:AF10"/>
    <mergeCell ref="AC9:AC10"/>
    <mergeCell ref="AH9:AH10"/>
    <mergeCell ref="AQ15:AQ16"/>
    <mergeCell ref="AQ13:AQ14"/>
    <mergeCell ref="AV15:AV16"/>
    <mergeCell ref="AR13:AR14"/>
    <mergeCell ref="BE15:BE16"/>
    <mergeCell ref="AP7:AP8"/>
    <mergeCell ref="AQ7:AQ8"/>
    <mergeCell ref="AO7:AO8"/>
    <mergeCell ref="AO9:AO10"/>
    <mergeCell ref="AE5:AE6"/>
    <mergeCell ref="BO15:BO16"/>
    <mergeCell ref="AY15:AY16"/>
    <mergeCell ref="AS19:AS20"/>
    <mergeCell ref="AS17:AS18"/>
    <mergeCell ref="AY17:AY18"/>
    <mergeCell ref="AV17:AV18"/>
    <mergeCell ref="BK7:BK8"/>
    <mergeCell ref="BH7:BH8"/>
    <mergeCell ref="BN19:BN20"/>
    <mergeCell ref="BB3:BB4"/>
    <mergeCell ref="BK21:BK22"/>
    <mergeCell ref="BE21:BE22"/>
    <mergeCell ref="BE19:BE20"/>
    <mergeCell ref="BK1:BM1"/>
    <mergeCell ref="BK3:BK4"/>
    <mergeCell ref="BI2:BJ2"/>
    <mergeCell ref="AS3:AS4"/>
    <mergeCell ref="AV3:AV4"/>
    <mergeCell ref="BC1:BG1"/>
    <mergeCell ref="BC2:BD2"/>
    <mergeCell ref="AT1:AV1"/>
    <mergeCell ref="AM1:AS1"/>
    <mergeCell ref="BF2:BG2"/>
    <mergeCell ref="BB9:BB10"/>
    <mergeCell ref="AN5:AN6"/>
    <mergeCell ref="AQ5:AQ6"/>
    <mergeCell ref="AQ3:AQ4"/>
    <mergeCell ref="AN3:AN4"/>
    <mergeCell ref="AP3:AP4"/>
    <mergeCell ref="AO3:AO4"/>
    <mergeCell ref="BO21:BO22"/>
    <mergeCell ref="AW1:BA1"/>
    <mergeCell ref="BN1:BO1"/>
    <mergeCell ref="BI1:BJ1"/>
    <mergeCell ref="BH5:BH6"/>
    <mergeCell ref="BO3:BO4"/>
    <mergeCell ref="BN5:BN6"/>
    <mergeCell ref="BO5:BO6"/>
    <mergeCell ref="BO13:BO14"/>
    <mergeCell ref="BO11:BO12"/>
    <mergeCell ref="BN11:BN12"/>
    <mergeCell ref="BN3:BN4"/>
    <mergeCell ref="BK5:BK6"/>
    <mergeCell ref="BL2:BM2"/>
    <mergeCell ref="BN13:BN14"/>
    <mergeCell ref="BO7:BO8"/>
    <mergeCell ref="AR7:AR8"/>
    <mergeCell ref="AV7:AV8"/>
    <mergeCell ref="AR9:AR10"/>
    <mergeCell ref="AS7:AS8"/>
    <mergeCell ref="BN7:BN8"/>
    <mergeCell ref="BE7:BE8"/>
    <mergeCell ref="BB7:BB8"/>
    <mergeCell ref="BE9:BE10"/>
    <mergeCell ref="BO9:BO10"/>
    <mergeCell ref="BB11:BB12"/>
    <mergeCell ref="BH11:BH12"/>
    <mergeCell ref="AY11:AY12"/>
    <mergeCell ref="AV13:AV14"/>
    <mergeCell ref="BH3:BH4"/>
    <mergeCell ref="AZ2:BA2"/>
    <mergeCell ref="AR3:AR4"/>
    <mergeCell ref="AV5:AV6"/>
    <mergeCell ref="AY5:AY6"/>
    <mergeCell ref="AH23:AH24"/>
    <mergeCell ref="AF29:AF30"/>
    <mergeCell ref="Z29:Z30"/>
    <mergeCell ref="AC29:AC30"/>
    <mergeCell ref="Z27:Z28"/>
    <mergeCell ref="AC27:AC28"/>
    <mergeCell ref="AC25:AC26"/>
    <mergeCell ref="AF31:AF32"/>
    <mergeCell ref="AH31:AH32"/>
    <mergeCell ref="AG29:AG30"/>
    <mergeCell ref="AL3:AL4"/>
    <mergeCell ref="AL5:AL6"/>
    <mergeCell ref="AN11:AN12"/>
    <mergeCell ref="AS11:AS12"/>
    <mergeCell ref="AM3:AM4"/>
    <mergeCell ref="AM9:AM10"/>
    <mergeCell ref="AP11:AP12"/>
    <mergeCell ref="AO11:AO12"/>
    <mergeCell ref="AR11:AR12"/>
    <mergeCell ref="AQ11:AQ12"/>
    <mergeCell ref="AM7:AM8"/>
    <mergeCell ref="AQ9:AQ10"/>
    <mergeCell ref="AJ17:AJ18"/>
    <mergeCell ref="AN17:AN18"/>
    <mergeCell ref="AJ19:AJ20"/>
    <mergeCell ref="AL23:AL24"/>
    <mergeCell ref="AO5:AO6"/>
    <mergeCell ref="AS9:AS10"/>
    <mergeCell ref="AN9:AN10"/>
    <mergeCell ref="AQ17:AQ18"/>
    <mergeCell ref="AG17:AG18"/>
    <mergeCell ref="AF21:AF22"/>
    <mergeCell ref="AH33:AH34"/>
    <mergeCell ref="AG23:AG24"/>
    <mergeCell ref="W23:W24"/>
    <mergeCell ref="AC33:AC34"/>
    <mergeCell ref="Z33:Z34"/>
    <mergeCell ref="AG33:AG34"/>
    <mergeCell ref="AE33:AE34"/>
    <mergeCell ref="AD33:AD34"/>
    <mergeCell ref="AF33:AF34"/>
    <mergeCell ref="AG31:AG32"/>
    <mergeCell ref="AE31:AE32"/>
    <mergeCell ref="AE29:AE30"/>
    <mergeCell ref="AD27:AD28"/>
    <mergeCell ref="Z25:Z26"/>
    <mergeCell ref="AC31:AC32"/>
    <mergeCell ref="AK27:AK28"/>
    <mergeCell ref="AH29:AH30"/>
    <mergeCell ref="AJ31:AJ32"/>
    <mergeCell ref="AK29:AK30"/>
    <mergeCell ref="AD31:AD32"/>
    <mergeCell ref="AE23:AE24"/>
    <mergeCell ref="AD23:AD24"/>
    <mergeCell ref="AE27:AE28"/>
    <mergeCell ref="W27:W28"/>
    <mergeCell ref="W29:W30"/>
    <mergeCell ref="W25:W26"/>
    <mergeCell ref="AE25:AE26"/>
    <mergeCell ref="AD25:AD26"/>
    <mergeCell ref="AD29:AD30"/>
    <mergeCell ref="AC23:AC24"/>
    <mergeCell ref="Z23:Z24"/>
    <mergeCell ref="AJ23:AJ24"/>
  </mergeCells>
  <phoneticPr fontId="18" type="noConversion"/>
  <printOptions verticalCentered="1"/>
  <pageMargins left="0.75" right="0.25" top="0.25" bottom="0.25" header="0" footer="0"/>
  <pageSetup scale="68" fitToWidth="2" fitToHeight="2" orientation="landscape" r:id="rId1"/>
  <rowBreaks count="1" manualBreakCount="1">
    <brk id="59" max="59" man="1"/>
  </rowBreaks>
  <colBreaks count="1" manualBreakCount="1">
    <brk id="30" max="117" man="1"/>
  </colBreaks>
  <legacyDrawing r:id="rId2"/>
</worksheet>
</file>

<file path=xl/worksheets/sheet4.xml><?xml version="1.0" encoding="utf-8"?>
<worksheet xmlns="http://schemas.openxmlformats.org/spreadsheetml/2006/main" xmlns:r="http://schemas.openxmlformats.org/officeDocument/2006/relationships">
  <sheetPr codeName="Sheet4">
    <tabColor rgb="FFFF99CC"/>
  </sheetPr>
  <dimension ref="A1:BZ96"/>
  <sheetViews>
    <sheetView tabSelected="1" zoomScale="85" zoomScaleNormal="85" workbookViewId="0">
      <selection activeCell="V6" sqref="V6"/>
    </sheetView>
  </sheetViews>
  <sheetFormatPr defaultRowHeight="12.75"/>
  <cols>
    <col min="1" max="1" width="6.42578125" style="59" customWidth="1"/>
    <col min="2" max="29" width="3.5703125" style="59" customWidth="1"/>
    <col min="30" max="30" width="5.85546875" style="59" customWidth="1"/>
    <col min="31" max="37" width="3.5703125" style="59" customWidth="1"/>
    <col min="38" max="38" width="7.140625" style="59" customWidth="1"/>
    <col min="39" max="39" width="9.42578125" style="450" customWidth="1"/>
    <col min="40" max="40" width="6.42578125" style="59" customWidth="1"/>
    <col min="41" max="68" width="3.5703125" style="59" customWidth="1"/>
    <col min="69" max="69" width="5.85546875" style="59" customWidth="1"/>
    <col min="70" max="76" width="3.5703125" style="59" customWidth="1"/>
    <col min="77" max="77" width="7.140625" style="59" customWidth="1"/>
    <col min="78" max="78" width="9.28515625" style="450" customWidth="1"/>
    <col min="79" max="16384" width="9.140625" style="59"/>
  </cols>
  <sheetData>
    <row r="1" spans="1:78" ht="13.5" thickBot="1">
      <c r="A1" s="710" t="s">
        <v>14</v>
      </c>
      <c r="B1" s="1011" t="str">
        <f>IF(IBRF!B9="","Home Team",IF(IBRF!B8=IBRF!I8,IBRF!B9,IF(IBRF!B8=IBRF!B9,IBRF!B8,IF(OR(IBRF!L3="A",IBRF!L3="B"),IBRF!CB&amp;" "&amp;IBRF!L3,IBRF!B8&amp;"/"&amp;IBRF!B9))))</f>
        <v>Fabulous Sin City Rollergirls/SCRG All-Stars</v>
      </c>
      <c r="C1" s="1011"/>
      <c r="D1" s="1011"/>
      <c r="E1" s="1011"/>
      <c r="F1" s="1011"/>
      <c r="G1" s="1011"/>
      <c r="H1" s="1011"/>
      <c r="I1" s="1011"/>
      <c r="J1" s="1011"/>
      <c r="K1" s="1011"/>
      <c r="L1" s="1011"/>
      <c r="M1" s="1011"/>
      <c r="N1" s="1011"/>
      <c r="O1" s="1089" t="s">
        <v>78</v>
      </c>
      <c r="P1" s="1089"/>
      <c r="Q1" s="1089"/>
      <c r="R1" s="1089"/>
      <c r="S1" s="1089"/>
      <c r="T1" s="1009" t="s">
        <v>556</v>
      </c>
      <c r="U1" s="1009"/>
      <c r="V1" s="1009"/>
      <c r="W1" s="1009"/>
      <c r="X1" s="1009"/>
      <c r="Y1" s="1009"/>
      <c r="Z1" s="1009"/>
      <c r="AA1" s="1009"/>
      <c r="AB1" s="1009"/>
      <c r="AC1" s="1009"/>
      <c r="AD1" s="1005">
        <f>IF(IBRF!$B$5="","",IBRF!$B$5)</f>
        <v>41055</v>
      </c>
      <c r="AE1" s="1005"/>
      <c r="AF1" s="1005"/>
      <c r="AG1" s="1005"/>
      <c r="AH1" s="1109" t="s">
        <v>55</v>
      </c>
      <c r="AI1" s="1109"/>
      <c r="AJ1" s="1109"/>
      <c r="AK1" s="995" t="str">
        <f>IF(IBRF!K3="","",CONCATENATE("Bout ",IBRF!K3))</f>
        <v>Bout 1</v>
      </c>
      <c r="AL1" s="995"/>
      <c r="AM1" s="458"/>
      <c r="AN1" s="710" t="s">
        <v>14</v>
      </c>
      <c r="AO1" s="1011" t="str">
        <f>B1</f>
        <v>Fabulous Sin City Rollergirls/SCRG All-Stars</v>
      </c>
      <c r="AP1" s="1011"/>
      <c r="AQ1" s="1011"/>
      <c r="AR1" s="1011"/>
      <c r="AS1" s="1011"/>
      <c r="AT1" s="1011"/>
      <c r="AU1" s="1011"/>
      <c r="AV1" s="1011"/>
      <c r="AW1" s="1011"/>
      <c r="AX1" s="1011"/>
      <c r="AY1" s="1011"/>
      <c r="AZ1" s="1011"/>
      <c r="BA1" s="1011"/>
      <c r="BB1" s="1089" t="s">
        <v>78</v>
      </c>
      <c r="BC1" s="1089"/>
      <c r="BD1" s="1089"/>
      <c r="BE1" s="1089"/>
      <c r="BF1" s="1089"/>
      <c r="BG1" s="1009" t="s">
        <v>556</v>
      </c>
      <c r="BH1" s="1009"/>
      <c r="BI1" s="1009"/>
      <c r="BJ1" s="1009"/>
      <c r="BK1" s="1009"/>
      <c r="BL1" s="1009"/>
      <c r="BM1" s="1009"/>
      <c r="BN1" s="1009"/>
      <c r="BO1" s="1009"/>
      <c r="BP1" s="1009"/>
      <c r="BQ1" s="1110">
        <f>AD1</f>
        <v>41055</v>
      </c>
      <c r="BR1" s="1110"/>
      <c r="BS1" s="1110"/>
      <c r="BT1" s="1110"/>
      <c r="BU1" s="1109" t="s">
        <v>57</v>
      </c>
      <c r="BV1" s="1109"/>
      <c r="BW1" s="1109"/>
      <c r="BX1" s="995" t="str">
        <f>AK1</f>
        <v>Bout 1</v>
      </c>
      <c r="BY1" s="995"/>
      <c r="BZ1" s="458"/>
    </row>
    <row r="2" spans="1:78" ht="13.5" customHeight="1" thickBot="1">
      <c r="A2" s="60" t="s">
        <v>1</v>
      </c>
      <c r="B2" s="1094" t="s">
        <v>7</v>
      </c>
      <c r="C2" s="1095"/>
      <c r="D2" s="1095"/>
      <c r="E2" s="1096"/>
      <c r="F2" s="1097" t="s">
        <v>7</v>
      </c>
      <c r="G2" s="1098"/>
      <c r="H2" s="1098"/>
      <c r="I2" s="1099"/>
      <c r="J2" s="1101" t="s">
        <v>7</v>
      </c>
      <c r="K2" s="1095"/>
      <c r="L2" s="1095"/>
      <c r="M2" s="1096"/>
      <c r="N2" s="699"/>
      <c r="O2" s="699"/>
      <c r="P2" s="699"/>
      <c r="Q2" s="699"/>
      <c r="R2" s="699"/>
      <c r="S2" s="699"/>
      <c r="T2" s="699"/>
      <c r="U2" s="699"/>
      <c r="V2" s="1101" t="s">
        <v>7</v>
      </c>
      <c r="W2" s="1095"/>
      <c r="X2" s="1095"/>
      <c r="Y2" s="1096"/>
      <c r="Z2" s="1097" t="s">
        <v>7</v>
      </c>
      <c r="AA2" s="1098"/>
      <c r="AB2" s="1098"/>
      <c r="AC2" s="1100"/>
      <c r="AD2" s="166" t="s">
        <v>6</v>
      </c>
      <c r="AE2" s="1094" t="s">
        <v>19</v>
      </c>
      <c r="AF2" s="1095"/>
      <c r="AG2" s="1095"/>
      <c r="AH2" s="1095"/>
      <c r="AI2" s="1095"/>
      <c r="AJ2" s="1095"/>
      <c r="AK2" s="1095"/>
      <c r="AL2" s="449" t="s">
        <v>468</v>
      </c>
      <c r="AM2" s="464" t="s">
        <v>339</v>
      </c>
      <c r="AN2" s="167" t="s">
        <v>1</v>
      </c>
      <c r="AO2" s="1107" t="s">
        <v>7</v>
      </c>
      <c r="AP2" s="1108"/>
      <c r="AQ2" s="1108"/>
      <c r="AR2" s="1112"/>
      <c r="AS2" s="1104" t="s">
        <v>7</v>
      </c>
      <c r="AT2" s="1105"/>
      <c r="AU2" s="1105"/>
      <c r="AV2" s="1106"/>
      <c r="AW2" s="1111" t="s">
        <v>7</v>
      </c>
      <c r="AX2" s="1108"/>
      <c r="AY2" s="1108"/>
      <c r="AZ2" s="1112"/>
      <c r="BA2" s="1111" t="s">
        <v>7</v>
      </c>
      <c r="BB2" s="1108"/>
      <c r="BC2" s="1108"/>
      <c r="BD2" s="1112"/>
      <c r="BE2" s="1111" t="s">
        <v>7</v>
      </c>
      <c r="BF2" s="1108"/>
      <c r="BG2" s="1108"/>
      <c r="BH2" s="1112"/>
      <c r="BI2" s="1111" t="s">
        <v>7</v>
      </c>
      <c r="BJ2" s="1108"/>
      <c r="BK2" s="1108"/>
      <c r="BL2" s="1112"/>
      <c r="BM2" s="1097" t="s">
        <v>7</v>
      </c>
      <c r="BN2" s="1098"/>
      <c r="BO2" s="1098"/>
      <c r="BP2" s="1100"/>
      <c r="BQ2" s="168" t="s">
        <v>6</v>
      </c>
      <c r="BR2" s="1107" t="s">
        <v>19</v>
      </c>
      <c r="BS2" s="1108"/>
      <c r="BT2" s="1108"/>
      <c r="BU2" s="1108"/>
      <c r="BV2" s="1108"/>
      <c r="BW2" s="1108"/>
      <c r="BX2" s="1108"/>
      <c r="BY2" s="449" t="s">
        <v>468</v>
      </c>
      <c r="BZ2" s="464" t="s">
        <v>339</v>
      </c>
    </row>
    <row r="3" spans="1:78" ht="18.75" customHeight="1" thickBot="1">
      <c r="A3" s="1092" t="str">
        <f>IF(IBRF!B11="","",IBRF!B11)</f>
        <v>12</v>
      </c>
      <c r="B3" s="169"/>
      <c r="C3" s="170"/>
      <c r="D3" s="170"/>
      <c r="E3" s="171"/>
      <c r="F3" s="169"/>
      <c r="G3" s="170"/>
      <c r="H3" s="170"/>
      <c r="I3" s="171"/>
      <c r="J3" s="172"/>
      <c r="K3" s="170"/>
      <c r="L3" s="170"/>
      <c r="M3" s="173"/>
      <c r="N3" s="169"/>
      <c r="O3" s="170"/>
      <c r="P3" s="170"/>
      <c r="Q3" s="171"/>
      <c r="R3" s="169"/>
      <c r="S3" s="170"/>
      <c r="T3" s="170"/>
      <c r="U3" s="171"/>
      <c r="V3" s="169"/>
      <c r="W3" s="170"/>
      <c r="X3" s="170"/>
      <c r="Y3" s="171"/>
      <c r="Z3" s="172"/>
      <c r="AA3" s="170"/>
      <c r="AB3" s="174"/>
      <c r="AC3" s="173"/>
      <c r="AD3" s="1102">
        <f>IF(OR(A3="",LU!$D$3=0),"",COUNTA(B3:AC3))</f>
        <v>0</v>
      </c>
      <c r="AE3" s="169"/>
      <c r="AF3" s="170"/>
      <c r="AG3" s="170"/>
      <c r="AH3" s="170"/>
      <c r="AI3" s="174"/>
      <c r="AJ3" s="174"/>
      <c r="AK3" s="175"/>
      <c r="AL3" s="447"/>
      <c r="AM3" s="465" t="s">
        <v>340</v>
      </c>
      <c r="AN3" s="1092" t="str">
        <f>A3</f>
        <v>12</v>
      </c>
      <c r="AO3" s="169" t="s">
        <v>23</v>
      </c>
      <c r="AP3" s="170"/>
      <c r="AQ3" s="170"/>
      <c r="AR3" s="171"/>
      <c r="AS3" s="169"/>
      <c r="AT3" s="170"/>
      <c r="AU3" s="170"/>
      <c r="AV3" s="171"/>
      <c r="AW3" s="172"/>
      <c r="AX3" s="170"/>
      <c r="AY3" s="170"/>
      <c r="AZ3" s="173"/>
      <c r="BA3" s="169"/>
      <c r="BB3" s="170"/>
      <c r="BC3" s="170"/>
      <c r="BD3" s="171"/>
      <c r="BE3" s="169"/>
      <c r="BF3" s="170"/>
      <c r="BG3" s="170"/>
      <c r="BH3" s="171"/>
      <c r="BI3" s="169"/>
      <c r="BJ3" s="170"/>
      <c r="BK3" s="170"/>
      <c r="BL3" s="171"/>
      <c r="BM3" s="172"/>
      <c r="BN3" s="170"/>
      <c r="BO3" s="174"/>
      <c r="BP3" s="173"/>
      <c r="BQ3" s="1102">
        <f>IF(OR(AN3="",LU!$D$3=0),"",COUNTA(AO3:BP3))</f>
        <v>1</v>
      </c>
      <c r="BR3" s="169" t="s">
        <v>186</v>
      </c>
      <c r="BS3" s="170"/>
      <c r="BT3" s="170"/>
      <c r="BU3" s="170"/>
      <c r="BV3" s="170"/>
      <c r="BW3" s="170"/>
      <c r="BX3" s="175"/>
      <c r="BY3" s="176"/>
      <c r="BZ3" s="465" t="s">
        <v>340</v>
      </c>
    </row>
    <row r="4" spans="1:78" ht="18.75" customHeight="1" thickBot="1">
      <c r="A4" s="1093"/>
      <c r="B4" s="177"/>
      <c r="C4" s="178"/>
      <c r="D4" s="178"/>
      <c r="E4" s="179"/>
      <c r="F4" s="177"/>
      <c r="G4" s="178"/>
      <c r="H4" s="178"/>
      <c r="I4" s="179"/>
      <c r="J4" s="180"/>
      <c r="K4" s="178"/>
      <c r="L4" s="178"/>
      <c r="M4" s="181"/>
      <c r="N4" s="177"/>
      <c r="O4" s="178"/>
      <c r="P4" s="178"/>
      <c r="Q4" s="179"/>
      <c r="R4" s="177"/>
      <c r="S4" s="178"/>
      <c r="T4" s="178"/>
      <c r="U4" s="179"/>
      <c r="V4" s="177"/>
      <c r="W4" s="178"/>
      <c r="X4" s="178"/>
      <c r="Y4" s="179"/>
      <c r="Z4" s="180"/>
      <c r="AA4" s="178"/>
      <c r="AB4" s="182"/>
      <c r="AC4" s="181"/>
      <c r="AD4" s="1103"/>
      <c r="AE4" s="177"/>
      <c r="AF4" s="178"/>
      <c r="AG4" s="178"/>
      <c r="AH4" s="178"/>
      <c r="AI4" s="182"/>
      <c r="AJ4" s="182"/>
      <c r="AK4" s="183"/>
      <c r="AL4" s="448"/>
      <c r="AM4" s="460" t="s">
        <v>24</v>
      </c>
      <c r="AN4" s="1093"/>
      <c r="AO4" s="177">
        <v>12</v>
      </c>
      <c r="AP4" s="178"/>
      <c r="AQ4" s="178"/>
      <c r="AR4" s="179"/>
      <c r="AS4" s="177"/>
      <c r="AT4" s="178"/>
      <c r="AU4" s="178"/>
      <c r="AV4" s="179"/>
      <c r="AW4" s="180"/>
      <c r="AX4" s="178"/>
      <c r="AY4" s="178"/>
      <c r="AZ4" s="181"/>
      <c r="BA4" s="177"/>
      <c r="BB4" s="178"/>
      <c r="BC4" s="178"/>
      <c r="BD4" s="179"/>
      <c r="BE4" s="177"/>
      <c r="BF4" s="178"/>
      <c r="BG4" s="178"/>
      <c r="BH4" s="179"/>
      <c r="BI4" s="177"/>
      <c r="BJ4" s="178"/>
      <c r="BK4" s="178"/>
      <c r="BL4" s="179"/>
      <c r="BM4" s="180"/>
      <c r="BN4" s="178"/>
      <c r="BO4" s="182"/>
      <c r="BP4" s="181"/>
      <c r="BQ4" s="1103"/>
      <c r="BR4" s="177">
        <v>10</v>
      </c>
      <c r="BS4" s="178"/>
      <c r="BT4" s="178"/>
      <c r="BU4" s="178"/>
      <c r="BV4" s="178"/>
      <c r="BW4" s="178"/>
      <c r="BX4" s="183"/>
      <c r="BY4" s="184"/>
      <c r="BZ4" s="460" t="s">
        <v>24</v>
      </c>
    </row>
    <row r="5" spans="1:78" ht="18.75" customHeight="1">
      <c r="A5" s="1090" t="str">
        <f>IF(IBRF!B12="","",IBRF!B12)</f>
        <v>17</v>
      </c>
      <c r="B5" s="185" t="s">
        <v>24</v>
      </c>
      <c r="C5" s="186" t="s">
        <v>24</v>
      </c>
      <c r="D5" s="186" t="s">
        <v>33</v>
      </c>
      <c r="E5" s="171" t="s">
        <v>34</v>
      </c>
      <c r="F5" s="185"/>
      <c r="G5" s="186"/>
      <c r="H5" s="186"/>
      <c r="I5" s="171"/>
      <c r="J5" s="187"/>
      <c r="K5" s="186"/>
      <c r="L5" s="186"/>
      <c r="M5" s="173"/>
      <c r="N5" s="185"/>
      <c r="O5" s="186"/>
      <c r="P5" s="186"/>
      <c r="Q5" s="171"/>
      <c r="R5" s="185"/>
      <c r="S5" s="186"/>
      <c r="T5" s="186"/>
      <c r="U5" s="171"/>
      <c r="V5" s="185"/>
      <c r="W5" s="186"/>
      <c r="X5" s="186"/>
      <c r="Y5" s="171"/>
      <c r="Z5" s="187"/>
      <c r="AA5" s="186"/>
      <c r="AB5" s="188"/>
      <c r="AC5" s="173"/>
      <c r="AD5" s="1102">
        <f>IF(OR(A5="",LU!$D$3=0),"",COUNTA(B5:AC5))</f>
        <v>4</v>
      </c>
      <c r="AE5" s="185" t="s">
        <v>33</v>
      </c>
      <c r="AF5" s="186"/>
      <c r="AG5" s="186"/>
      <c r="AH5" s="186"/>
      <c r="AI5" s="188"/>
      <c r="AJ5" s="188"/>
      <c r="AK5" s="189">
        <v>4</v>
      </c>
      <c r="AL5" s="447"/>
      <c r="AM5" s="461" t="s">
        <v>308</v>
      </c>
      <c r="AN5" s="1090" t="str">
        <f>A5</f>
        <v>17</v>
      </c>
      <c r="AO5" s="756"/>
      <c r="AP5" s="757"/>
      <c r="AQ5" s="757"/>
      <c r="AR5" s="758"/>
      <c r="AS5" s="185" t="s">
        <v>37</v>
      </c>
      <c r="AT5" s="186" t="s">
        <v>24</v>
      </c>
      <c r="AU5" s="186" t="s">
        <v>24</v>
      </c>
      <c r="AV5" s="171" t="s">
        <v>34</v>
      </c>
      <c r="AW5" s="187" t="s">
        <v>33</v>
      </c>
      <c r="AX5" s="186" t="s">
        <v>252</v>
      </c>
      <c r="AY5" s="186" t="s">
        <v>34</v>
      </c>
      <c r="AZ5" s="173"/>
      <c r="BA5" s="185"/>
      <c r="BB5" s="186"/>
      <c r="BC5" s="186"/>
      <c r="BD5" s="171"/>
      <c r="BE5" s="185"/>
      <c r="BF5" s="186"/>
      <c r="BG5" s="186"/>
      <c r="BH5" s="171"/>
      <c r="BI5" s="185"/>
      <c r="BJ5" s="186"/>
      <c r="BK5" s="186"/>
      <c r="BL5" s="171"/>
      <c r="BM5" s="187"/>
      <c r="BN5" s="186"/>
      <c r="BO5" s="188"/>
      <c r="BP5" s="173"/>
      <c r="BQ5" s="1102">
        <f>IF(OR(AN5="",LU!$D$3=0),"",COUNTA(AO5:BP5))</f>
        <v>7</v>
      </c>
      <c r="BR5" s="756"/>
      <c r="BS5" s="186" t="s">
        <v>23</v>
      </c>
      <c r="BT5" s="186"/>
      <c r="BU5" s="186"/>
      <c r="BV5" s="186"/>
      <c r="BW5" s="186">
        <v>4</v>
      </c>
      <c r="BX5" s="758"/>
      <c r="BY5" s="176"/>
      <c r="BZ5" s="461" t="s">
        <v>308</v>
      </c>
    </row>
    <row r="6" spans="1:78" ht="18.75" customHeight="1" thickBot="1">
      <c r="A6" s="1091"/>
      <c r="B6" s="190">
        <v>6</v>
      </c>
      <c r="C6" s="191">
        <v>7</v>
      </c>
      <c r="D6" s="191">
        <v>17</v>
      </c>
      <c r="E6" s="179">
        <v>18</v>
      </c>
      <c r="F6" s="190"/>
      <c r="G6" s="191"/>
      <c r="H6" s="191"/>
      <c r="I6" s="179"/>
      <c r="J6" s="192"/>
      <c r="K6" s="191"/>
      <c r="L6" s="191"/>
      <c r="M6" s="181"/>
      <c r="N6" s="190"/>
      <c r="O6" s="191"/>
      <c r="P6" s="191"/>
      <c r="Q6" s="179"/>
      <c r="R6" s="190"/>
      <c r="S6" s="191"/>
      <c r="T6" s="191"/>
      <c r="U6" s="179"/>
      <c r="V6" s="190"/>
      <c r="W6" s="191"/>
      <c r="X6" s="191"/>
      <c r="Y6" s="179"/>
      <c r="Z6" s="192"/>
      <c r="AA6" s="191"/>
      <c r="AB6" s="193"/>
      <c r="AC6" s="181"/>
      <c r="AD6" s="1103"/>
      <c r="AE6" s="190">
        <v>12</v>
      </c>
      <c r="AF6" s="191"/>
      <c r="AG6" s="191"/>
      <c r="AH6" s="191"/>
      <c r="AI6" s="193"/>
      <c r="AJ6" s="193"/>
      <c r="AK6" s="194">
        <v>18</v>
      </c>
      <c r="AL6" s="448"/>
      <c r="AM6" s="462" t="s">
        <v>38</v>
      </c>
      <c r="AN6" s="1091"/>
      <c r="AO6" s="759"/>
      <c r="AP6" s="760"/>
      <c r="AQ6" s="760"/>
      <c r="AR6" s="761"/>
      <c r="AS6" s="190">
        <v>2</v>
      </c>
      <c r="AT6" s="191">
        <v>6</v>
      </c>
      <c r="AU6" s="191">
        <v>8</v>
      </c>
      <c r="AV6" s="179">
        <v>11</v>
      </c>
      <c r="AW6" s="192">
        <v>13</v>
      </c>
      <c r="AX6" s="191">
        <v>13</v>
      </c>
      <c r="AY6" s="191">
        <v>21</v>
      </c>
      <c r="AZ6" s="181"/>
      <c r="BA6" s="190"/>
      <c r="BB6" s="191"/>
      <c r="BC6" s="191"/>
      <c r="BD6" s="179"/>
      <c r="BE6" s="190"/>
      <c r="BF6" s="191"/>
      <c r="BG6" s="191"/>
      <c r="BH6" s="179"/>
      <c r="BI6" s="190"/>
      <c r="BJ6" s="191"/>
      <c r="BK6" s="191"/>
      <c r="BL6" s="179"/>
      <c r="BM6" s="192"/>
      <c r="BN6" s="191"/>
      <c r="BO6" s="193"/>
      <c r="BP6" s="181"/>
      <c r="BQ6" s="1103"/>
      <c r="BR6" s="759"/>
      <c r="BS6" s="191">
        <v>7</v>
      </c>
      <c r="BT6" s="191"/>
      <c r="BU6" s="191"/>
      <c r="BV6" s="191"/>
      <c r="BW6" s="191">
        <v>11</v>
      </c>
      <c r="BX6" s="761"/>
      <c r="BY6" s="184"/>
      <c r="BZ6" s="462" t="s">
        <v>38</v>
      </c>
    </row>
    <row r="7" spans="1:78" ht="18.75" customHeight="1">
      <c r="A7" s="1092" t="str">
        <f>IF(IBRF!B13="","",IBRF!B13)</f>
        <v>1949</v>
      </c>
      <c r="B7" s="169" t="s">
        <v>34</v>
      </c>
      <c r="C7" s="170"/>
      <c r="D7" s="170"/>
      <c r="E7" s="171"/>
      <c r="F7" s="169"/>
      <c r="G7" s="170"/>
      <c r="H7" s="170"/>
      <c r="I7" s="171"/>
      <c r="J7" s="172"/>
      <c r="K7" s="170"/>
      <c r="L7" s="170"/>
      <c r="M7" s="173"/>
      <c r="N7" s="169"/>
      <c r="O7" s="170"/>
      <c r="P7" s="170"/>
      <c r="Q7" s="171"/>
      <c r="R7" s="169"/>
      <c r="S7" s="170"/>
      <c r="T7" s="170"/>
      <c r="U7" s="171"/>
      <c r="V7" s="169"/>
      <c r="W7" s="170"/>
      <c r="X7" s="170"/>
      <c r="Y7" s="171"/>
      <c r="Z7" s="172"/>
      <c r="AA7" s="170"/>
      <c r="AB7" s="174"/>
      <c r="AC7" s="173"/>
      <c r="AD7" s="1102">
        <f>IF(OR(A7="",LU!$D$3=0),"",COUNTA(B7:AC7))</f>
        <v>1</v>
      </c>
      <c r="AE7" s="169" t="s">
        <v>25</v>
      </c>
      <c r="AF7" s="170"/>
      <c r="AG7" s="170"/>
      <c r="AH7" s="170"/>
      <c r="AI7" s="174"/>
      <c r="AJ7" s="174"/>
      <c r="AK7" s="175"/>
      <c r="AL7" s="447"/>
      <c r="AM7" s="463" t="s">
        <v>463</v>
      </c>
      <c r="AN7" s="1092" t="str">
        <f>A7</f>
        <v>1949</v>
      </c>
      <c r="AO7" s="756"/>
      <c r="AP7" s="170" t="s">
        <v>34</v>
      </c>
      <c r="AQ7" s="170"/>
      <c r="AR7" s="171"/>
      <c r="AS7" s="169"/>
      <c r="AT7" s="170"/>
      <c r="AU7" s="170"/>
      <c r="AV7" s="171"/>
      <c r="AW7" s="172"/>
      <c r="AX7" s="170"/>
      <c r="AY7" s="170"/>
      <c r="AZ7" s="173"/>
      <c r="BA7" s="169"/>
      <c r="BB7" s="170"/>
      <c r="BC7" s="170"/>
      <c r="BD7" s="171"/>
      <c r="BE7" s="169"/>
      <c r="BF7" s="170"/>
      <c r="BG7" s="170"/>
      <c r="BH7" s="171"/>
      <c r="BI7" s="169"/>
      <c r="BJ7" s="170"/>
      <c r="BK7" s="170"/>
      <c r="BL7" s="171"/>
      <c r="BM7" s="172"/>
      <c r="BN7" s="170"/>
      <c r="BO7" s="174"/>
      <c r="BP7" s="173"/>
      <c r="BQ7" s="1102">
        <f>IF(OR(AN7="",LU!$D$3=0),"",COUNTA(AO7:BP7))</f>
        <v>1</v>
      </c>
      <c r="BR7" s="756"/>
      <c r="BS7" s="170" t="s">
        <v>23</v>
      </c>
      <c r="BT7" s="170"/>
      <c r="BU7" s="170"/>
      <c r="BV7" s="170"/>
      <c r="BW7" s="170"/>
      <c r="BX7" s="175"/>
      <c r="BY7" s="176"/>
      <c r="BZ7" s="463" t="s">
        <v>463</v>
      </c>
    </row>
    <row r="8" spans="1:78" ht="18.75" customHeight="1" thickBot="1">
      <c r="A8" s="1093"/>
      <c r="B8" s="177">
        <v>9</v>
      </c>
      <c r="C8" s="178"/>
      <c r="D8" s="178"/>
      <c r="E8" s="179"/>
      <c r="F8" s="177"/>
      <c r="G8" s="178"/>
      <c r="H8" s="178"/>
      <c r="I8" s="179"/>
      <c r="J8" s="180"/>
      <c r="K8" s="178"/>
      <c r="L8" s="178"/>
      <c r="M8" s="181"/>
      <c r="N8" s="177"/>
      <c r="O8" s="178"/>
      <c r="P8" s="178"/>
      <c r="Q8" s="179"/>
      <c r="R8" s="177"/>
      <c r="S8" s="178"/>
      <c r="T8" s="178"/>
      <c r="U8" s="179"/>
      <c r="V8" s="177"/>
      <c r="W8" s="178"/>
      <c r="X8" s="178"/>
      <c r="Y8" s="179"/>
      <c r="Z8" s="180"/>
      <c r="AA8" s="178"/>
      <c r="AB8" s="182"/>
      <c r="AC8" s="181"/>
      <c r="AD8" s="1103"/>
      <c r="AE8" s="177">
        <v>12</v>
      </c>
      <c r="AF8" s="178"/>
      <c r="AG8" s="178"/>
      <c r="AH8" s="178"/>
      <c r="AI8" s="182"/>
      <c r="AJ8" s="182"/>
      <c r="AK8" s="183"/>
      <c r="AL8" s="448"/>
      <c r="AM8" s="462" t="s">
        <v>37</v>
      </c>
      <c r="AN8" s="1093"/>
      <c r="AO8" s="759"/>
      <c r="AP8" s="178">
        <v>20</v>
      </c>
      <c r="AQ8" s="178"/>
      <c r="AR8" s="179"/>
      <c r="AS8" s="177"/>
      <c r="AT8" s="178"/>
      <c r="AU8" s="178"/>
      <c r="AV8" s="179"/>
      <c r="AW8" s="180"/>
      <c r="AX8" s="178"/>
      <c r="AY8" s="178"/>
      <c r="AZ8" s="181"/>
      <c r="BA8" s="177"/>
      <c r="BB8" s="178"/>
      <c r="BC8" s="178"/>
      <c r="BD8" s="179"/>
      <c r="BE8" s="177"/>
      <c r="BF8" s="178"/>
      <c r="BG8" s="178"/>
      <c r="BH8" s="179"/>
      <c r="BI8" s="177"/>
      <c r="BJ8" s="178"/>
      <c r="BK8" s="178"/>
      <c r="BL8" s="179"/>
      <c r="BM8" s="180"/>
      <c r="BN8" s="178"/>
      <c r="BO8" s="182"/>
      <c r="BP8" s="181"/>
      <c r="BQ8" s="1103"/>
      <c r="BR8" s="759"/>
      <c r="BS8" s="178">
        <v>6</v>
      </c>
      <c r="BT8" s="178"/>
      <c r="BU8" s="178"/>
      <c r="BV8" s="178"/>
      <c r="BW8" s="178"/>
      <c r="BX8" s="183"/>
      <c r="BY8" s="184"/>
      <c r="BZ8" s="462" t="s">
        <v>37</v>
      </c>
    </row>
    <row r="9" spans="1:78" ht="18.75" customHeight="1">
      <c r="A9" s="1090" t="str">
        <f>IF(IBRF!B14="","",IBRF!B14)</f>
        <v>23</v>
      </c>
      <c r="B9" s="185" t="s">
        <v>186</v>
      </c>
      <c r="C9" s="186"/>
      <c r="D9" s="186"/>
      <c r="E9" s="171"/>
      <c r="F9" s="185"/>
      <c r="G9" s="186"/>
      <c r="H9" s="186"/>
      <c r="I9" s="171"/>
      <c r="J9" s="187"/>
      <c r="K9" s="186"/>
      <c r="L9" s="186"/>
      <c r="M9" s="173"/>
      <c r="N9" s="185"/>
      <c r="O9" s="186"/>
      <c r="P9" s="186"/>
      <c r="Q9" s="171"/>
      <c r="R9" s="185"/>
      <c r="S9" s="186"/>
      <c r="T9" s="186"/>
      <c r="U9" s="171"/>
      <c r="V9" s="185"/>
      <c r="W9" s="186"/>
      <c r="X9" s="186"/>
      <c r="Y9" s="171"/>
      <c r="Z9" s="187"/>
      <c r="AA9" s="186"/>
      <c r="AB9" s="188"/>
      <c r="AC9" s="173"/>
      <c r="AD9" s="1102">
        <f>IF(OR(A9="",LU!$D$3=0),"",COUNTA(B9:AC9))</f>
        <v>1</v>
      </c>
      <c r="AE9" s="185"/>
      <c r="AF9" s="186"/>
      <c r="AG9" s="186"/>
      <c r="AH9" s="186"/>
      <c r="AI9" s="188"/>
      <c r="AJ9" s="188"/>
      <c r="AK9" s="189"/>
      <c r="AL9" s="447"/>
      <c r="AM9" s="461" t="s">
        <v>42</v>
      </c>
      <c r="AN9" s="1090" t="str">
        <f>A9</f>
        <v>23</v>
      </c>
      <c r="AO9" s="756"/>
      <c r="AP9" s="186" t="s">
        <v>34</v>
      </c>
      <c r="AQ9" s="186"/>
      <c r="AR9" s="171"/>
      <c r="AS9" s="185"/>
      <c r="AT9" s="186"/>
      <c r="AU9" s="186"/>
      <c r="AV9" s="171"/>
      <c r="AW9" s="185"/>
      <c r="AX9" s="186"/>
      <c r="AY9" s="186"/>
      <c r="AZ9" s="173"/>
      <c r="BA9" s="185"/>
      <c r="BB9" s="186"/>
      <c r="BC9" s="186"/>
      <c r="BD9" s="171"/>
      <c r="BE9" s="185"/>
      <c r="BF9" s="186"/>
      <c r="BG9" s="186"/>
      <c r="BH9" s="171"/>
      <c r="BI9" s="185"/>
      <c r="BJ9" s="186"/>
      <c r="BK9" s="186"/>
      <c r="BL9" s="171"/>
      <c r="BM9" s="187"/>
      <c r="BN9" s="186"/>
      <c r="BO9" s="188"/>
      <c r="BP9" s="173"/>
      <c r="BQ9" s="1102">
        <f>IF(OR(AN9="",LU!$D$3=0),"",COUNTA(AO9:BP9))</f>
        <v>1</v>
      </c>
      <c r="BR9" s="185" t="s">
        <v>23</v>
      </c>
      <c r="BS9" s="186"/>
      <c r="BT9" s="186"/>
      <c r="BU9" s="186"/>
      <c r="BV9" s="186"/>
      <c r="BW9" s="186"/>
      <c r="BX9" s="189"/>
      <c r="BY9" s="176"/>
      <c r="BZ9" s="461" t="s">
        <v>42</v>
      </c>
    </row>
    <row r="10" spans="1:78" ht="18.75" customHeight="1" thickBot="1">
      <c r="A10" s="1091"/>
      <c r="B10" s="190">
        <v>8</v>
      </c>
      <c r="C10" s="191"/>
      <c r="D10" s="191"/>
      <c r="E10" s="179"/>
      <c r="F10" s="190"/>
      <c r="G10" s="191"/>
      <c r="H10" s="191"/>
      <c r="I10" s="179"/>
      <c r="J10" s="192"/>
      <c r="K10" s="191"/>
      <c r="L10" s="191"/>
      <c r="M10" s="181"/>
      <c r="N10" s="190"/>
      <c r="O10" s="191"/>
      <c r="P10" s="191"/>
      <c r="Q10" s="179"/>
      <c r="R10" s="190"/>
      <c r="S10" s="191"/>
      <c r="T10" s="191"/>
      <c r="U10" s="179"/>
      <c r="V10" s="190"/>
      <c r="W10" s="191"/>
      <c r="X10" s="191"/>
      <c r="Y10" s="179"/>
      <c r="Z10" s="192"/>
      <c r="AA10" s="191"/>
      <c r="AB10" s="193"/>
      <c r="AC10" s="181"/>
      <c r="AD10" s="1103"/>
      <c r="AE10" s="190"/>
      <c r="AF10" s="191"/>
      <c r="AG10" s="191"/>
      <c r="AH10" s="191"/>
      <c r="AI10" s="193"/>
      <c r="AJ10" s="193"/>
      <c r="AK10" s="194"/>
      <c r="AL10" s="448"/>
      <c r="AM10" s="462" t="s">
        <v>34</v>
      </c>
      <c r="AN10" s="1091"/>
      <c r="AO10" s="759"/>
      <c r="AP10" s="191">
        <v>21</v>
      </c>
      <c r="AQ10" s="191"/>
      <c r="AR10" s="179"/>
      <c r="AS10" s="190"/>
      <c r="AT10" s="191"/>
      <c r="AU10" s="191"/>
      <c r="AV10" s="179"/>
      <c r="AW10" s="190"/>
      <c r="AX10" s="191"/>
      <c r="AY10" s="191"/>
      <c r="AZ10" s="181"/>
      <c r="BA10" s="190"/>
      <c r="BB10" s="191"/>
      <c r="BC10" s="191"/>
      <c r="BD10" s="179"/>
      <c r="BE10" s="190"/>
      <c r="BF10" s="191"/>
      <c r="BG10" s="191"/>
      <c r="BH10" s="179"/>
      <c r="BI10" s="190"/>
      <c r="BJ10" s="191"/>
      <c r="BK10" s="191"/>
      <c r="BL10" s="179"/>
      <c r="BM10" s="192"/>
      <c r="BN10" s="191"/>
      <c r="BO10" s="193"/>
      <c r="BP10" s="181"/>
      <c r="BQ10" s="1103"/>
      <c r="BR10" s="190">
        <v>6</v>
      </c>
      <c r="BS10" s="191"/>
      <c r="BT10" s="191"/>
      <c r="BU10" s="191"/>
      <c r="BV10" s="191"/>
      <c r="BW10" s="191"/>
      <c r="BX10" s="194"/>
      <c r="BY10" s="184"/>
      <c r="BZ10" s="462" t="s">
        <v>34</v>
      </c>
    </row>
    <row r="11" spans="1:78" ht="18.75" customHeight="1">
      <c r="A11" s="1092" t="str">
        <f>IF(IBRF!B15="","",IBRF!B15)</f>
        <v>256</v>
      </c>
      <c r="B11" s="169"/>
      <c r="C11" s="170"/>
      <c r="D11" s="170"/>
      <c r="E11" s="171"/>
      <c r="F11" s="169"/>
      <c r="G11" s="170"/>
      <c r="H11" s="170"/>
      <c r="I11" s="171"/>
      <c r="J11" s="172"/>
      <c r="K11" s="170"/>
      <c r="L11" s="170"/>
      <c r="M11" s="173"/>
      <c r="N11" s="169"/>
      <c r="O11" s="170"/>
      <c r="P11" s="170"/>
      <c r="Q11" s="171"/>
      <c r="R11" s="169"/>
      <c r="S11" s="170"/>
      <c r="T11" s="170"/>
      <c r="U11" s="171"/>
      <c r="V11" s="169"/>
      <c r="W11" s="170"/>
      <c r="X11" s="170"/>
      <c r="Y11" s="171"/>
      <c r="Z11" s="172"/>
      <c r="AA11" s="170"/>
      <c r="AB11" s="174"/>
      <c r="AC11" s="173"/>
      <c r="AD11" s="1102">
        <f>IF(OR(A11="",LU!$D$3=0),"",COUNTA(B11:AC11))</f>
        <v>0</v>
      </c>
      <c r="AE11" s="169"/>
      <c r="AF11" s="170"/>
      <c r="AG11" s="170"/>
      <c r="AH11" s="170"/>
      <c r="AI11" s="174"/>
      <c r="AJ11" s="174"/>
      <c r="AK11" s="175"/>
      <c r="AL11" s="447"/>
      <c r="AM11" s="461" t="s">
        <v>456</v>
      </c>
      <c r="AN11" s="1092" t="str">
        <f>A11</f>
        <v>256</v>
      </c>
      <c r="AO11" s="195" t="s">
        <v>24</v>
      </c>
      <c r="AP11" s="170"/>
      <c r="AQ11" s="170"/>
      <c r="AR11" s="171"/>
      <c r="AS11" s="169"/>
      <c r="AT11" s="170"/>
      <c r="AU11" s="170"/>
      <c r="AV11" s="171"/>
      <c r="AW11" s="169"/>
      <c r="AX11" s="170"/>
      <c r="AY11" s="170"/>
      <c r="AZ11" s="173"/>
      <c r="BA11" s="169"/>
      <c r="BB11" s="170"/>
      <c r="BC11" s="170"/>
      <c r="BD11" s="171"/>
      <c r="BE11" s="169"/>
      <c r="BF11" s="170"/>
      <c r="BG11" s="170"/>
      <c r="BH11" s="171"/>
      <c r="BI11" s="169"/>
      <c r="BJ11" s="170"/>
      <c r="BK11" s="170"/>
      <c r="BL11" s="171"/>
      <c r="BM11" s="172"/>
      <c r="BN11" s="170"/>
      <c r="BO11" s="174"/>
      <c r="BP11" s="173"/>
      <c r="BQ11" s="1102">
        <f>IF(OR(AN11="",LU!$D$3=0),"",COUNTA(AO11:BP11))</f>
        <v>1</v>
      </c>
      <c r="BR11" s="169"/>
      <c r="BS11" s="170"/>
      <c r="BT11" s="170"/>
      <c r="BU11" s="170"/>
      <c r="BV11" s="170"/>
      <c r="BW11" s="170"/>
      <c r="BX11" s="175"/>
      <c r="BY11" s="176"/>
      <c r="BZ11" s="461" t="s">
        <v>456</v>
      </c>
    </row>
    <row r="12" spans="1:78" ht="18.75" customHeight="1" thickBot="1">
      <c r="A12" s="1093"/>
      <c r="B12" s="177"/>
      <c r="C12" s="178"/>
      <c r="D12" s="178"/>
      <c r="E12" s="179"/>
      <c r="F12" s="177"/>
      <c r="G12" s="178"/>
      <c r="H12" s="178"/>
      <c r="I12" s="179"/>
      <c r="J12" s="180"/>
      <c r="K12" s="178"/>
      <c r="L12" s="178"/>
      <c r="M12" s="181"/>
      <c r="N12" s="177"/>
      <c r="O12" s="178"/>
      <c r="P12" s="178"/>
      <c r="Q12" s="179"/>
      <c r="R12" s="177"/>
      <c r="S12" s="178"/>
      <c r="T12" s="178"/>
      <c r="U12" s="179"/>
      <c r="V12" s="177"/>
      <c r="W12" s="178"/>
      <c r="X12" s="178"/>
      <c r="Y12" s="179"/>
      <c r="Z12" s="180"/>
      <c r="AA12" s="178"/>
      <c r="AB12" s="182"/>
      <c r="AC12" s="181"/>
      <c r="AD12" s="1103"/>
      <c r="AE12" s="177"/>
      <c r="AF12" s="178"/>
      <c r="AG12" s="178"/>
      <c r="AH12" s="178"/>
      <c r="AI12" s="182"/>
      <c r="AJ12" s="182"/>
      <c r="AK12" s="183"/>
      <c r="AL12" s="448"/>
      <c r="AM12" s="462" t="s">
        <v>32</v>
      </c>
      <c r="AN12" s="1093"/>
      <c r="AO12" s="196">
        <v>19</v>
      </c>
      <c r="AP12" s="178"/>
      <c r="AQ12" s="178"/>
      <c r="AR12" s="179"/>
      <c r="AS12" s="177"/>
      <c r="AT12" s="178"/>
      <c r="AU12" s="178"/>
      <c r="AV12" s="179"/>
      <c r="AW12" s="177"/>
      <c r="AX12" s="178"/>
      <c r="AY12" s="178"/>
      <c r="AZ12" s="181"/>
      <c r="BA12" s="177"/>
      <c r="BB12" s="178"/>
      <c r="BC12" s="178"/>
      <c r="BD12" s="179"/>
      <c r="BE12" s="177"/>
      <c r="BF12" s="178"/>
      <c r="BG12" s="178"/>
      <c r="BH12" s="179"/>
      <c r="BI12" s="177"/>
      <c r="BJ12" s="178"/>
      <c r="BK12" s="178"/>
      <c r="BL12" s="179"/>
      <c r="BM12" s="180"/>
      <c r="BN12" s="178"/>
      <c r="BO12" s="182"/>
      <c r="BP12" s="181"/>
      <c r="BQ12" s="1103"/>
      <c r="BR12" s="177"/>
      <c r="BS12" s="178"/>
      <c r="BT12" s="178"/>
      <c r="BU12" s="178"/>
      <c r="BV12" s="178"/>
      <c r="BW12" s="178"/>
      <c r="BX12" s="183"/>
      <c r="BY12" s="184"/>
      <c r="BZ12" s="462" t="s">
        <v>32</v>
      </c>
    </row>
    <row r="13" spans="1:78" ht="18.75" customHeight="1">
      <c r="A13" s="1090" t="str">
        <f>IF(IBRF!B16="","",IBRF!B16)</f>
        <v>303</v>
      </c>
      <c r="B13" s="185" t="s">
        <v>24</v>
      </c>
      <c r="C13" s="186" t="s">
        <v>24</v>
      </c>
      <c r="D13" s="186"/>
      <c r="E13" s="171"/>
      <c r="F13" s="185"/>
      <c r="G13" s="186"/>
      <c r="H13" s="186"/>
      <c r="I13" s="171"/>
      <c r="J13" s="187"/>
      <c r="K13" s="186"/>
      <c r="L13" s="186"/>
      <c r="M13" s="173"/>
      <c r="N13" s="185"/>
      <c r="O13" s="186"/>
      <c r="P13" s="186"/>
      <c r="Q13" s="171"/>
      <c r="R13" s="185"/>
      <c r="S13" s="186"/>
      <c r="T13" s="186"/>
      <c r="U13" s="171"/>
      <c r="V13" s="185"/>
      <c r="W13" s="186"/>
      <c r="X13" s="186"/>
      <c r="Y13" s="171"/>
      <c r="Z13" s="187"/>
      <c r="AA13" s="186"/>
      <c r="AB13" s="188"/>
      <c r="AC13" s="173"/>
      <c r="AD13" s="1102">
        <f>IF(OR(A13="",LU!$D$3=0),"",COUNTA(B13:AC13))</f>
        <v>2</v>
      </c>
      <c r="AE13" s="185"/>
      <c r="AF13" s="186"/>
      <c r="AG13" s="186"/>
      <c r="AH13" s="186"/>
      <c r="AI13" s="188"/>
      <c r="AJ13" s="188"/>
      <c r="AK13" s="189"/>
      <c r="AL13" s="447"/>
      <c r="AM13" s="461" t="s">
        <v>29</v>
      </c>
      <c r="AN13" s="1090" t="str">
        <f>A13</f>
        <v>303</v>
      </c>
      <c r="AO13" s="756"/>
      <c r="AP13" s="757"/>
      <c r="AQ13" s="186"/>
      <c r="AR13" s="171"/>
      <c r="AS13" s="185"/>
      <c r="AT13" s="186"/>
      <c r="AU13" s="186"/>
      <c r="AV13" s="171"/>
      <c r="AW13" s="187"/>
      <c r="AX13" s="186"/>
      <c r="AY13" s="186"/>
      <c r="AZ13" s="173"/>
      <c r="BA13" s="185"/>
      <c r="BB13" s="186"/>
      <c r="BC13" s="186"/>
      <c r="BD13" s="171"/>
      <c r="BE13" s="185"/>
      <c r="BF13" s="186"/>
      <c r="BG13" s="186"/>
      <c r="BH13" s="171"/>
      <c r="BI13" s="185"/>
      <c r="BJ13" s="186"/>
      <c r="BK13" s="186"/>
      <c r="BL13" s="171"/>
      <c r="BM13" s="187"/>
      <c r="BN13" s="186"/>
      <c r="BO13" s="188"/>
      <c r="BP13" s="173"/>
      <c r="BQ13" s="1102">
        <f>IF(OR(AN13="",LU!$D$3=0),"",COUNTA(AO13:BP13))</f>
        <v>0</v>
      </c>
      <c r="BR13" s="185"/>
      <c r="BS13" s="186"/>
      <c r="BT13" s="186"/>
      <c r="BU13" s="186"/>
      <c r="BV13" s="186"/>
      <c r="BW13" s="186"/>
      <c r="BX13" s="189"/>
      <c r="BY13" s="176"/>
      <c r="BZ13" s="461" t="s">
        <v>29</v>
      </c>
    </row>
    <row r="14" spans="1:78" ht="18.75" customHeight="1" thickBot="1">
      <c r="A14" s="1091"/>
      <c r="B14" s="190">
        <v>13</v>
      </c>
      <c r="C14" s="191">
        <v>18</v>
      </c>
      <c r="D14" s="191"/>
      <c r="E14" s="179"/>
      <c r="F14" s="190"/>
      <c r="G14" s="191"/>
      <c r="H14" s="191"/>
      <c r="I14" s="179"/>
      <c r="J14" s="192"/>
      <c r="K14" s="191"/>
      <c r="L14" s="191"/>
      <c r="M14" s="181"/>
      <c r="N14" s="190"/>
      <c r="O14" s="191"/>
      <c r="P14" s="191"/>
      <c r="Q14" s="179"/>
      <c r="R14" s="190"/>
      <c r="S14" s="191"/>
      <c r="T14" s="191"/>
      <c r="U14" s="179"/>
      <c r="V14" s="190"/>
      <c r="W14" s="191"/>
      <c r="X14" s="191"/>
      <c r="Y14" s="179"/>
      <c r="Z14" s="192"/>
      <c r="AA14" s="191"/>
      <c r="AB14" s="193"/>
      <c r="AC14" s="181"/>
      <c r="AD14" s="1103"/>
      <c r="AE14" s="190"/>
      <c r="AF14" s="191"/>
      <c r="AG14" s="191"/>
      <c r="AH14" s="191"/>
      <c r="AI14" s="193"/>
      <c r="AJ14" s="193"/>
      <c r="AK14" s="194"/>
      <c r="AL14" s="448"/>
      <c r="AM14" s="462" t="s">
        <v>33</v>
      </c>
      <c r="AN14" s="1091"/>
      <c r="AO14" s="759"/>
      <c r="AP14" s="760"/>
      <c r="AQ14" s="191"/>
      <c r="AR14" s="179"/>
      <c r="AS14" s="190"/>
      <c r="AT14" s="191"/>
      <c r="AU14" s="191"/>
      <c r="AV14" s="179"/>
      <c r="AW14" s="192"/>
      <c r="AX14" s="191"/>
      <c r="AY14" s="191"/>
      <c r="AZ14" s="181"/>
      <c r="BA14" s="190"/>
      <c r="BB14" s="191"/>
      <c r="BC14" s="191"/>
      <c r="BD14" s="179"/>
      <c r="BE14" s="190"/>
      <c r="BF14" s="191"/>
      <c r="BG14" s="191"/>
      <c r="BH14" s="179"/>
      <c r="BI14" s="190"/>
      <c r="BJ14" s="191"/>
      <c r="BK14" s="191"/>
      <c r="BL14" s="179"/>
      <c r="BM14" s="192"/>
      <c r="BN14" s="191"/>
      <c r="BO14" s="193"/>
      <c r="BP14" s="181"/>
      <c r="BQ14" s="1103"/>
      <c r="BR14" s="190"/>
      <c r="BS14" s="191"/>
      <c r="BT14" s="191"/>
      <c r="BU14" s="191"/>
      <c r="BV14" s="191"/>
      <c r="BW14" s="191"/>
      <c r="BX14" s="194"/>
      <c r="BY14" s="184"/>
      <c r="BZ14" s="462" t="s">
        <v>33</v>
      </c>
    </row>
    <row r="15" spans="1:78" ht="18.75" customHeight="1">
      <c r="A15" s="1092" t="str">
        <f>IF(IBRF!B17="","",IBRF!B17)</f>
        <v>362</v>
      </c>
      <c r="B15" s="169"/>
      <c r="C15" s="170"/>
      <c r="D15" s="170"/>
      <c r="E15" s="171"/>
      <c r="F15" s="169"/>
      <c r="G15" s="170"/>
      <c r="H15" s="170"/>
      <c r="I15" s="171"/>
      <c r="J15" s="172"/>
      <c r="K15" s="170"/>
      <c r="L15" s="170"/>
      <c r="M15" s="173"/>
      <c r="N15" s="169"/>
      <c r="O15" s="170"/>
      <c r="P15" s="170"/>
      <c r="Q15" s="171"/>
      <c r="R15" s="169"/>
      <c r="S15" s="170"/>
      <c r="T15" s="170"/>
      <c r="U15" s="171"/>
      <c r="V15" s="169"/>
      <c r="W15" s="170"/>
      <c r="X15" s="170"/>
      <c r="Y15" s="171"/>
      <c r="Z15" s="172"/>
      <c r="AA15" s="170"/>
      <c r="AB15" s="174"/>
      <c r="AC15" s="173"/>
      <c r="AD15" s="1102">
        <f>IF(OR(A15="",LU!$D$3=0),"",COUNTA(B15:AC15))</f>
        <v>0</v>
      </c>
      <c r="AE15" s="169"/>
      <c r="AF15" s="170"/>
      <c r="AG15" s="170"/>
      <c r="AH15" s="170"/>
      <c r="AI15" s="174"/>
      <c r="AJ15" s="174"/>
      <c r="AK15" s="175"/>
      <c r="AL15" s="447"/>
      <c r="AM15" s="461" t="s">
        <v>309</v>
      </c>
      <c r="AN15" s="1092" t="str">
        <f>A15</f>
        <v>362</v>
      </c>
      <c r="AO15" s="195"/>
      <c r="AP15" s="170"/>
      <c r="AQ15" s="170"/>
      <c r="AR15" s="171"/>
      <c r="AS15" s="169"/>
      <c r="AT15" s="170"/>
      <c r="AU15" s="170"/>
      <c r="AV15" s="171"/>
      <c r="AW15" s="172"/>
      <c r="AX15" s="170"/>
      <c r="AY15" s="170"/>
      <c r="AZ15" s="173"/>
      <c r="BA15" s="169"/>
      <c r="BB15" s="170"/>
      <c r="BC15" s="170"/>
      <c r="BD15" s="171"/>
      <c r="BE15" s="169"/>
      <c r="BF15" s="170"/>
      <c r="BG15" s="170"/>
      <c r="BH15" s="171"/>
      <c r="BI15" s="169"/>
      <c r="BJ15" s="170"/>
      <c r="BK15" s="170"/>
      <c r="BL15" s="171"/>
      <c r="BM15" s="172"/>
      <c r="BN15" s="170"/>
      <c r="BO15" s="174"/>
      <c r="BP15" s="173"/>
      <c r="BQ15" s="1102">
        <f>IF(OR(AN15="",LU!$D$3=0),"",COUNTA(AO15:BP15))</f>
        <v>0</v>
      </c>
      <c r="BR15" s="169"/>
      <c r="BS15" s="170"/>
      <c r="BT15" s="170"/>
      <c r="BU15" s="170"/>
      <c r="BV15" s="170"/>
      <c r="BW15" s="170"/>
      <c r="BX15" s="175"/>
      <c r="BY15" s="176"/>
      <c r="BZ15" s="461" t="s">
        <v>309</v>
      </c>
    </row>
    <row r="16" spans="1:78" ht="18.75" customHeight="1" thickBot="1">
      <c r="A16" s="1093"/>
      <c r="B16" s="177"/>
      <c r="C16" s="178"/>
      <c r="D16" s="178"/>
      <c r="E16" s="179"/>
      <c r="F16" s="177"/>
      <c r="G16" s="178"/>
      <c r="H16" s="178"/>
      <c r="I16" s="179"/>
      <c r="J16" s="180"/>
      <c r="K16" s="178"/>
      <c r="L16" s="178"/>
      <c r="M16" s="181"/>
      <c r="N16" s="177"/>
      <c r="O16" s="178"/>
      <c r="P16" s="178"/>
      <c r="Q16" s="179"/>
      <c r="R16" s="177"/>
      <c r="S16" s="178"/>
      <c r="T16" s="178"/>
      <c r="U16" s="179"/>
      <c r="V16" s="177"/>
      <c r="W16" s="178"/>
      <c r="X16" s="178"/>
      <c r="Y16" s="179"/>
      <c r="Z16" s="180"/>
      <c r="AA16" s="178"/>
      <c r="AB16" s="182"/>
      <c r="AC16" s="181"/>
      <c r="AD16" s="1103"/>
      <c r="AE16" s="177"/>
      <c r="AF16" s="178"/>
      <c r="AG16" s="178"/>
      <c r="AH16" s="178"/>
      <c r="AI16" s="182"/>
      <c r="AJ16" s="182"/>
      <c r="AK16" s="183"/>
      <c r="AL16" s="448"/>
      <c r="AM16" s="462" t="s">
        <v>252</v>
      </c>
      <c r="AN16" s="1093"/>
      <c r="AO16" s="196"/>
      <c r="AP16" s="178"/>
      <c r="AQ16" s="178"/>
      <c r="AR16" s="179"/>
      <c r="AS16" s="177"/>
      <c r="AT16" s="178"/>
      <c r="AU16" s="178"/>
      <c r="AV16" s="179"/>
      <c r="AW16" s="180"/>
      <c r="AX16" s="178"/>
      <c r="AY16" s="178"/>
      <c r="AZ16" s="181"/>
      <c r="BA16" s="177"/>
      <c r="BB16" s="178"/>
      <c r="BC16" s="178"/>
      <c r="BD16" s="179"/>
      <c r="BE16" s="177"/>
      <c r="BF16" s="178"/>
      <c r="BG16" s="178"/>
      <c r="BH16" s="179"/>
      <c r="BI16" s="177"/>
      <c r="BJ16" s="178"/>
      <c r="BK16" s="178"/>
      <c r="BL16" s="179"/>
      <c r="BM16" s="180"/>
      <c r="BN16" s="178"/>
      <c r="BO16" s="182"/>
      <c r="BP16" s="181"/>
      <c r="BQ16" s="1103"/>
      <c r="BR16" s="177"/>
      <c r="BS16" s="178"/>
      <c r="BT16" s="178"/>
      <c r="BU16" s="178"/>
      <c r="BV16" s="178"/>
      <c r="BW16" s="178"/>
      <c r="BX16" s="183"/>
      <c r="BY16" s="184"/>
      <c r="BZ16" s="462" t="s">
        <v>252</v>
      </c>
    </row>
    <row r="17" spans="1:78" ht="18.75" customHeight="1">
      <c r="A17" s="1090" t="str">
        <f>IF(IBRF!B18="","",IBRF!B18)</f>
        <v>4CE</v>
      </c>
      <c r="B17" s="185"/>
      <c r="C17" s="186"/>
      <c r="D17" s="186"/>
      <c r="E17" s="171"/>
      <c r="F17" s="185"/>
      <c r="G17" s="186"/>
      <c r="H17" s="186"/>
      <c r="I17" s="171"/>
      <c r="J17" s="187"/>
      <c r="K17" s="186"/>
      <c r="L17" s="186"/>
      <c r="M17" s="173"/>
      <c r="N17" s="185"/>
      <c r="O17" s="186"/>
      <c r="P17" s="186"/>
      <c r="Q17" s="171"/>
      <c r="R17" s="185"/>
      <c r="S17" s="186"/>
      <c r="T17" s="186"/>
      <c r="U17" s="171"/>
      <c r="V17" s="185"/>
      <c r="W17" s="186"/>
      <c r="X17" s="186"/>
      <c r="Y17" s="171"/>
      <c r="Z17" s="187"/>
      <c r="AA17" s="186"/>
      <c r="AB17" s="188"/>
      <c r="AC17" s="173"/>
      <c r="AD17" s="1102">
        <f>IF(OR(A17="",LU!$D$3=0),"",COUNTA(B17:AC17))</f>
        <v>0</v>
      </c>
      <c r="AE17" s="185" t="s">
        <v>37</v>
      </c>
      <c r="AF17" s="186" t="s">
        <v>24</v>
      </c>
      <c r="AG17" s="186" t="s">
        <v>37</v>
      </c>
      <c r="AH17" s="186"/>
      <c r="AI17" s="188"/>
      <c r="AJ17" s="188"/>
      <c r="AK17" s="189"/>
      <c r="AL17" s="447"/>
      <c r="AM17" s="461" t="s">
        <v>416</v>
      </c>
      <c r="AN17" s="1090" t="str">
        <f>A17</f>
        <v>4CE</v>
      </c>
      <c r="AO17" s="185" t="s">
        <v>33</v>
      </c>
      <c r="AP17" s="186" t="s">
        <v>24</v>
      </c>
      <c r="AQ17" s="186"/>
      <c r="AR17" s="171"/>
      <c r="AS17" s="185"/>
      <c r="AT17" s="186"/>
      <c r="AU17" s="186"/>
      <c r="AV17" s="171"/>
      <c r="AW17" s="187"/>
      <c r="AX17" s="186"/>
      <c r="AY17" s="186"/>
      <c r="AZ17" s="173"/>
      <c r="BA17" s="185"/>
      <c r="BB17" s="186"/>
      <c r="BC17" s="186"/>
      <c r="BD17" s="171"/>
      <c r="BE17" s="185"/>
      <c r="BF17" s="186"/>
      <c r="BG17" s="186"/>
      <c r="BH17" s="171"/>
      <c r="BI17" s="185"/>
      <c r="BJ17" s="186"/>
      <c r="BK17" s="186"/>
      <c r="BL17" s="171"/>
      <c r="BM17" s="187"/>
      <c r="BN17" s="186"/>
      <c r="BO17" s="188"/>
      <c r="BP17" s="173"/>
      <c r="BQ17" s="1102">
        <f>IF(OR(AN17="",LU!$D$3=0),"",COUNTA(AO17:BP17))</f>
        <v>2</v>
      </c>
      <c r="BR17" s="756"/>
      <c r="BS17" s="757"/>
      <c r="BT17" s="757"/>
      <c r="BU17" s="186" t="s">
        <v>37</v>
      </c>
      <c r="BV17" s="186" t="s">
        <v>32</v>
      </c>
      <c r="BW17" s="186"/>
      <c r="BX17" s="189"/>
      <c r="BY17" s="176"/>
      <c r="BZ17" s="461" t="s">
        <v>416</v>
      </c>
    </row>
    <row r="18" spans="1:78" ht="18.75" customHeight="1" thickBot="1">
      <c r="A18" s="1091"/>
      <c r="B18" s="190"/>
      <c r="C18" s="191"/>
      <c r="D18" s="191"/>
      <c r="E18" s="179"/>
      <c r="F18" s="190"/>
      <c r="G18" s="191"/>
      <c r="H18" s="191"/>
      <c r="I18" s="179"/>
      <c r="J18" s="192"/>
      <c r="K18" s="191"/>
      <c r="L18" s="191"/>
      <c r="M18" s="181"/>
      <c r="N18" s="190"/>
      <c r="O18" s="191"/>
      <c r="P18" s="191"/>
      <c r="Q18" s="179"/>
      <c r="R18" s="190"/>
      <c r="S18" s="191"/>
      <c r="T18" s="191"/>
      <c r="U18" s="179"/>
      <c r="V18" s="190"/>
      <c r="W18" s="191"/>
      <c r="X18" s="191"/>
      <c r="Y18" s="179"/>
      <c r="Z18" s="192"/>
      <c r="AA18" s="191"/>
      <c r="AB18" s="193"/>
      <c r="AC18" s="181"/>
      <c r="AD18" s="1103"/>
      <c r="AE18" s="190">
        <v>14</v>
      </c>
      <c r="AF18" s="191">
        <v>14</v>
      </c>
      <c r="AG18" s="191">
        <v>15</v>
      </c>
      <c r="AH18" s="191"/>
      <c r="AI18" s="193"/>
      <c r="AJ18" s="193"/>
      <c r="AK18" s="194"/>
      <c r="AL18" s="448"/>
      <c r="AM18" s="462" t="s">
        <v>36</v>
      </c>
      <c r="AN18" s="1091"/>
      <c r="AO18" s="190">
        <v>8</v>
      </c>
      <c r="AP18" s="191">
        <v>16</v>
      </c>
      <c r="AQ18" s="191"/>
      <c r="AR18" s="179"/>
      <c r="AS18" s="190"/>
      <c r="AT18" s="191"/>
      <c r="AU18" s="191"/>
      <c r="AV18" s="179"/>
      <c r="AW18" s="192"/>
      <c r="AX18" s="191"/>
      <c r="AY18" s="191"/>
      <c r="AZ18" s="181"/>
      <c r="BA18" s="190"/>
      <c r="BB18" s="191"/>
      <c r="BC18" s="191"/>
      <c r="BD18" s="179"/>
      <c r="BE18" s="190"/>
      <c r="BF18" s="191"/>
      <c r="BG18" s="191"/>
      <c r="BH18" s="179"/>
      <c r="BI18" s="190"/>
      <c r="BJ18" s="191"/>
      <c r="BK18" s="191"/>
      <c r="BL18" s="179"/>
      <c r="BM18" s="192"/>
      <c r="BN18" s="191"/>
      <c r="BO18" s="193"/>
      <c r="BP18" s="181"/>
      <c r="BQ18" s="1103"/>
      <c r="BR18" s="759"/>
      <c r="BS18" s="760"/>
      <c r="BT18" s="760"/>
      <c r="BU18" s="191">
        <v>5</v>
      </c>
      <c r="BV18" s="191">
        <v>12</v>
      </c>
      <c r="BW18" s="191"/>
      <c r="BX18" s="194"/>
      <c r="BY18" s="184"/>
      <c r="BZ18" s="462" t="s">
        <v>36</v>
      </c>
    </row>
    <row r="19" spans="1:78" ht="18.75" customHeight="1">
      <c r="A19" s="1092" t="str">
        <f>IF(IBRF!B19="","",IBRF!B19)</f>
        <v>4N6</v>
      </c>
      <c r="B19" s="169"/>
      <c r="C19" s="170"/>
      <c r="D19" s="170"/>
      <c r="E19" s="171"/>
      <c r="F19" s="169"/>
      <c r="G19" s="170"/>
      <c r="H19" s="170"/>
      <c r="I19" s="171"/>
      <c r="J19" s="172"/>
      <c r="K19" s="170"/>
      <c r="L19" s="170"/>
      <c r="M19" s="173"/>
      <c r="N19" s="169"/>
      <c r="O19" s="170"/>
      <c r="P19" s="170"/>
      <c r="Q19" s="171"/>
      <c r="R19" s="169"/>
      <c r="S19" s="170"/>
      <c r="T19" s="170"/>
      <c r="U19" s="171"/>
      <c r="V19" s="169"/>
      <c r="W19" s="170"/>
      <c r="X19" s="170"/>
      <c r="Y19" s="171"/>
      <c r="Z19" s="172"/>
      <c r="AA19" s="170"/>
      <c r="AB19" s="174"/>
      <c r="AC19" s="173"/>
      <c r="AD19" s="1102">
        <f>IF(OR(A19="",LU!$D$3=0),"",COUNTA(B19:AC19))</f>
        <v>0</v>
      </c>
      <c r="AE19" s="169"/>
      <c r="AF19" s="170"/>
      <c r="AG19" s="170"/>
      <c r="AH19" s="170"/>
      <c r="AI19" s="174"/>
      <c r="AJ19" s="174"/>
      <c r="AK19" s="175"/>
      <c r="AL19" s="447"/>
      <c r="AM19" s="461" t="s">
        <v>325</v>
      </c>
      <c r="AN19" s="1092" t="str">
        <f>A19</f>
        <v>4N6</v>
      </c>
      <c r="AO19" s="195" t="s">
        <v>37</v>
      </c>
      <c r="AP19" s="170"/>
      <c r="AQ19" s="170"/>
      <c r="AR19" s="171"/>
      <c r="AS19" s="169"/>
      <c r="AT19" s="170"/>
      <c r="AU19" s="170"/>
      <c r="AV19" s="171"/>
      <c r="AW19" s="172"/>
      <c r="AX19" s="170"/>
      <c r="AY19" s="170"/>
      <c r="AZ19" s="173"/>
      <c r="BA19" s="169"/>
      <c r="BB19" s="170"/>
      <c r="BC19" s="170"/>
      <c r="BD19" s="171"/>
      <c r="BE19" s="169"/>
      <c r="BF19" s="170"/>
      <c r="BG19" s="170"/>
      <c r="BH19" s="171"/>
      <c r="BI19" s="169"/>
      <c r="BJ19" s="170"/>
      <c r="BK19" s="170"/>
      <c r="BL19" s="171"/>
      <c r="BM19" s="172"/>
      <c r="BN19" s="170"/>
      <c r="BO19" s="174"/>
      <c r="BP19" s="173"/>
      <c r="BQ19" s="1102">
        <f>IF(OR(AN19="",LU!$D$3=0),"",COUNTA(AO19:BP19))</f>
        <v>1</v>
      </c>
      <c r="BR19" s="169" t="s">
        <v>23</v>
      </c>
      <c r="BS19" s="170"/>
      <c r="BT19" s="170"/>
      <c r="BU19" s="170"/>
      <c r="BV19" s="170"/>
      <c r="BW19" s="170"/>
      <c r="BX19" s="175"/>
      <c r="BY19" s="176"/>
      <c r="BZ19" s="461" t="s">
        <v>325</v>
      </c>
    </row>
    <row r="20" spans="1:78" ht="18.75" customHeight="1" thickBot="1">
      <c r="A20" s="1093"/>
      <c r="B20" s="177"/>
      <c r="C20" s="178"/>
      <c r="D20" s="178"/>
      <c r="E20" s="179"/>
      <c r="F20" s="177"/>
      <c r="G20" s="178"/>
      <c r="H20" s="178"/>
      <c r="I20" s="179"/>
      <c r="J20" s="180"/>
      <c r="K20" s="178"/>
      <c r="L20" s="178"/>
      <c r="M20" s="181"/>
      <c r="N20" s="177"/>
      <c r="O20" s="178"/>
      <c r="P20" s="178"/>
      <c r="Q20" s="179"/>
      <c r="R20" s="177"/>
      <c r="S20" s="178"/>
      <c r="T20" s="178"/>
      <c r="U20" s="179"/>
      <c r="V20" s="177"/>
      <c r="W20" s="178"/>
      <c r="X20" s="178"/>
      <c r="Y20" s="179"/>
      <c r="Z20" s="180"/>
      <c r="AA20" s="178"/>
      <c r="AB20" s="182"/>
      <c r="AC20" s="181"/>
      <c r="AD20" s="1103"/>
      <c r="AE20" s="177"/>
      <c r="AF20" s="178"/>
      <c r="AG20" s="178"/>
      <c r="AH20" s="178"/>
      <c r="AI20" s="182"/>
      <c r="AJ20" s="182"/>
      <c r="AK20" s="183"/>
      <c r="AL20" s="448"/>
      <c r="AM20" s="451" t="s">
        <v>186</v>
      </c>
      <c r="AN20" s="1093"/>
      <c r="AO20" s="196">
        <v>10</v>
      </c>
      <c r="AP20" s="178"/>
      <c r="AQ20" s="178"/>
      <c r="AR20" s="179"/>
      <c r="AS20" s="177"/>
      <c r="AT20" s="178"/>
      <c r="AU20" s="178"/>
      <c r="AV20" s="179"/>
      <c r="AW20" s="180"/>
      <c r="AX20" s="178"/>
      <c r="AY20" s="178"/>
      <c r="AZ20" s="181"/>
      <c r="BA20" s="177"/>
      <c r="BB20" s="178"/>
      <c r="BC20" s="178"/>
      <c r="BD20" s="179"/>
      <c r="BE20" s="177"/>
      <c r="BF20" s="178"/>
      <c r="BG20" s="178"/>
      <c r="BH20" s="179"/>
      <c r="BI20" s="177"/>
      <c r="BJ20" s="178"/>
      <c r="BK20" s="178"/>
      <c r="BL20" s="179"/>
      <c r="BM20" s="180"/>
      <c r="BN20" s="178"/>
      <c r="BO20" s="182"/>
      <c r="BP20" s="181"/>
      <c r="BQ20" s="1103"/>
      <c r="BR20" s="177">
        <v>2</v>
      </c>
      <c r="BS20" s="178"/>
      <c r="BT20" s="178"/>
      <c r="BU20" s="178"/>
      <c r="BV20" s="178"/>
      <c r="BW20" s="178"/>
      <c r="BX20" s="183"/>
      <c r="BY20" s="184"/>
      <c r="BZ20" s="451" t="s">
        <v>186</v>
      </c>
    </row>
    <row r="21" spans="1:78" ht="18.75" customHeight="1">
      <c r="A21" s="1090" t="str">
        <f>IF(IBRF!B20="","",IBRF!B20)</f>
        <v>55</v>
      </c>
      <c r="B21" s="185" t="s">
        <v>34</v>
      </c>
      <c r="C21" s="186" t="s">
        <v>23</v>
      </c>
      <c r="D21" s="186" t="s">
        <v>34</v>
      </c>
      <c r="E21" s="171" t="s">
        <v>24</v>
      </c>
      <c r="F21" s="185"/>
      <c r="G21" s="186"/>
      <c r="H21" s="186"/>
      <c r="I21" s="171"/>
      <c r="J21" s="187"/>
      <c r="K21" s="186"/>
      <c r="L21" s="186"/>
      <c r="M21" s="173"/>
      <c r="N21" s="185"/>
      <c r="O21" s="186"/>
      <c r="P21" s="186"/>
      <c r="Q21" s="171"/>
      <c r="R21" s="185"/>
      <c r="S21" s="186"/>
      <c r="T21" s="186"/>
      <c r="U21" s="171"/>
      <c r="V21" s="185"/>
      <c r="W21" s="186"/>
      <c r="X21" s="186"/>
      <c r="Y21" s="171"/>
      <c r="Z21" s="187"/>
      <c r="AA21" s="186"/>
      <c r="AB21" s="188"/>
      <c r="AC21" s="173"/>
      <c r="AD21" s="1102">
        <f>IF(OR(A21="",LU!$D$3=0),"",COUNTA(B21:AC21))</f>
        <v>4</v>
      </c>
      <c r="AE21" s="185" t="s">
        <v>23</v>
      </c>
      <c r="AF21" s="186" t="s">
        <v>25</v>
      </c>
      <c r="AG21" s="186" t="s">
        <v>23</v>
      </c>
      <c r="AH21" s="186"/>
      <c r="AI21" s="188"/>
      <c r="AJ21" s="188"/>
      <c r="AK21" s="189">
        <v>4</v>
      </c>
      <c r="AL21" s="447"/>
      <c r="AM21" s="463" t="s">
        <v>311</v>
      </c>
      <c r="AN21" s="1090" t="str">
        <f>A21</f>
        <v>55</v>
      </c>
      <c r="AO21" s="756"/>
      <c r="AP21" s="757"/>
      <c r="AQ21" s="757"/>
      <c r="AR21" s="758"/>
      <c r="AS21" s="185" t="s">
        <v>34</v>
      </c>
      <c r="AT21" s="186" t="s">
        <v>32</v>
      </c>
      <c r="AU21" s="186" t="s">
        <v>24</v>
      </c>
      <c r="AV21" s="171" t="s">
        <v>24</v>
      </c>
      <c r="AW21" s="187"/>
      <c r="AX21" s="186"/>
      <c r="AY21" s="186"/>
      <c r="AZ21" s="173"/>
      <c r="BA21" s="185"/>
      <c r="BB21" s="186"/>
      <c r="BC21" s="186"/>
      <c r="BD21" s="171"/>
      <c r="BE21" s="185"/>
      <c r="BF21" s="186"/>
      <c r="BG21" s="186"/>
      <c r="BH21" s="171"/>
      <c r="BI21" s="185"/>
      <c r="BJ21" s="186"/>
      <c r="BK21" s="186"/>
      <c r="BL21" s="171"/>
      <c r="BM21" s="187"/>
      <c r="BN21" s="186"/>
      <c r="BO21" s="188"/>
      <c r="BP21" s="173"/>
      <c r="BQ21" s="1102">
        <f>IF(OR(AN21="",LU!$D$3=0),"",COUNTA(AO21:BP21))</f>
        <v>4</v>
      </c>
      <c r="BR21" s="756"/>
      <c r="BS21" s="757"/>
      <c r="BT21" s="757"/>
      <c r="BU21" s="186"/>
      <c r="BV21" s="186"/>
      <c r="BW21" s="186">
        <v>4</v>
      </c>
      <c r="BX21" s="758"/>
      <c r="BY21" s="176"/>
      <c r="BZ21" s="463" t="s">
        <v>311</v>
      </c>
    </row>
    <row r="22" spans="1:78" ht="18.75" customHeight="1" thickBot="1">
      <c r="A22" s="1091"/>
      <c r="B22" s="190">
        <v>1</v>
      </c>
      <c r="C22" s="191">
        <v>12</v>
      </c>
      <c r="D22" s="191">
        <v>14</v>
      </c>
      <c r="E22" s="179">
        <v>15</v>
      </c>
      <c r="F22" s="190"/>
      <c r="G22" s="191"/>
      <c r="H22" s="191"/>
      <c r="I22" s="179"/>
      <c r="J22" s="192"/>
      <c r="K22" s="191"/>
      <c r="L22" s="191"/>
      <c r="M22" s="181"/>
      <c r="N22" s="190"/>
      <c r="O22" s="191"/>
      <c r="P22" s="191"/>
      <c r="Q22" s="179"/>
      <c r="R22" s="190"/>
      <c r="S22" s="191"/>
      <c r="T22" s="191"/>
      <c r="U22" s="179"/>
      <c r="V22" s="190"/>
      <c r="W22" s="191"/>
      <c r="X22" s="191"/>
      <c r="Y22" s="179"/>
      <c r="Z22" s="192"/>
      <c r="AA22" s="191"/>
      <c r="AB22" s="193"/>
      <c r="AC22" s="181"/>
      <c r="AD22" s="1103"/>
      <c r="AE22" s="190">
        <v>3</v>
      </c>
      <c r="AF22" s="191">
        <v>7</v>
      </c>
      <c r="AG22" s="191">
        <v>9</v>
      </c>
      <c r="AH22" s="191"/>
      <c r="AI22" s="193"/>
      <c r="AJ22" s="193"/>
      <c r="AK22" s="194">
        <v>15</v>
      </c>
      <c r="AL22" s="448"/>
      <c r="AM22" s="462" t="s">
        <v>35</v>
      </c>
      <c r="AN22" s="1091"/>
      <c r="AO22" s="759"/>
      <c r="AP22" s="760"/>
      <c r="AQ22" s="760"/>
      <c r="AR22" s="761"/>
      <c r="AS22" s="190">
        <v>10</v>
      </c>
      <c r="AT22" s="191">
        <v>10</v>
      </c>
      <c r="AU22" s="191">
        <v>20</v>
      </c>
      <c r="AV22" s="179">
        <v>20</v>
      </c>
      <c r="AW22" s="192"/>
      <c r="AX22" s="191"/>
      <c r="AY22" s="191"/>
      <c r="AZ22" s="181"/>
      <c r="BA22" s="190"/>
      <c r="BB22" s="191"/>
      <c r="BC22" s="191"/>
      <c r="BD22" s="179"/>
      <c r="BE22" s="190"/>
      <c r="BF22" s="191"/>
      <c r="BG22" s="191"/>
      <c r="BH22" s="179"/>
      <c r="BI22" s="190"/>
      <c r="BJ22" s="191"/>
      <c r="BK22" s="191"/>
      <c r="BL22" s="179"/>
      <c r="BM22" s="192"/>
      <c r="BN22" s="191"/>
      <c r="BO22" s="193"/>
      <c r="BP22" s="181"/>
      <c r="BQ22" s="1103"/>
      <c r="BR22" s="759"/>
      <c r="BS22" s="760"/>
      <c r="BT22" s="760"/>
      <c r="BU22" s="191"/>
      <c r="BV22" s="191"/>
      <c r="BW22" s="191">
        <v>20</v>
      </c>
      <c r="BX22" s="761"/>
      <c r="BY22" s="184"/>
      <c r="BZ22" s="462" t="s">
        <v>35</v>
      </c>
    </row>
    <row r="23" spans="1:78" ht="18.75" customHeight="1">
      <c r="A23" s="1092" t="str">
        <f>IF(IBRF!B21="","",IBRF!B21)</f>
        <v>64</v>
      </c>
      <c r="B23" s="169" t="s">
        <v>37</v>
      </c>
      <c r="C23" s="170" t="s">
        <v>36</v>
      </c>
      <c r="D23" s="170"/>
      <c r="E23" s="171"/>
      <c r="F23" s="169"/>
      <c r="G23" s="170"/>
      <c r="H23" s="170"/>
      <c r="I23" s="171"/>
      <c r="J23" s="172"/>
      <c r="K23" s="170"/>
      <c r="L23" s="170"/>
      <c r="M23" s="173"/>
      <c r="N23" s="169"/>
      <c r="O23" s="170"/>
      <c r="P23" s="170"/>
      <c r="Q23" s="171"/>
      <c r="R23" s="169"/>
      <c r="S23" s="170"/>
      <c r="T23" s="170"/>
      <c r="U23" s="171"/>
      <c r="V23" s="169"/>
      <c r="W23" s="170"/>
      <c r="X23" s="170"/>
      <c r="Y23" s="171"/>
      <c r="Z23" s="172"/>
      <c r="AA23" s="170"/>
      <c r="AB23" s="174"/>
      <c r="AC23" s="173"/>
      <c r="AD23" s="1102">
        <f>IF(OR(A23="",LU!$D$3=0),"",COUNTA(B23:AC23))</f>
        <v>2</v>
      </c>
      <c r="AE23" s="169" t="s">
        <v>186</v>
      </c>
      <c r="AF23" s="170" t="s">
        <v>183</v>
      </c>
      <c r="AG23" s="170"/>
      <c r="AH23" s="170"/>
      <c r="AI23" s="174"/>
      <c r="AJ23" s="174"/>
      <c r="AK23" s="175"/>
      <c r="AL23" s="447"/>
      <c r="AM23" s="461" t="s">
        <v>312</v>
      </c>
      <c r="AN23" s="1092" t="str">
        <f>A23</f>
        <v>64</v>
      </c>
      <c r="AO23" s="756"/>
      <c r="AP23" s="757"/>
      <c r="AQ23" s="170"/>
      <c r="AR23" s="171"/>
      <c r="AS23" s="169"/>
      <c r="AT23" s="170"/>
      <c r="AU23" s="170"/>
      <c r="AV23" s="171"/>
      <c r="AW23" s="172"/>
      <c r="AX23" s="170"/>
      <c r="AY23" s="170"/>
      <c r="AZ23" s="173"/>
      <c r="BA23" s="169"/>
      <c r="BB23" s="170"/>
      <c r="BC23" s="170"/>
      <c r="BD23" s="171"/>
      <c r="BE23" s="169"/>
      <c r="BF23" s="170"/>
      <c r="BG23" s="170"/>
      <c r="BH23" s="171"/>
      <c r="BI23" s="169"/>
      <c r="BJ23" s="170"/>
      <c r="BK23" s="170"/>
      <c r="BL23" s="171"/>
      <c r="BM23" s="172"/>
      <c r="BN23" s="170"/>
      <c r="BO23" s="174"/>
      <c r="BP23" s="173"/>
      <c r="BQ23" s="1102">
        <f>IF(OR(AN23="",LU!$D$3=0),"",COUNTA(AO23:BP23))</f>
        <v>0</v>
      </c>
      <c r="BR23" s="756"/>
      <c r="BS23" s="757"/>
      <c r="BT23" s="170" t="s">
        <v>24</v>
      </c>
      <c r="BU23" s="170" t="s">
        <v>183</v>
      </c>
      <c r="BV23" s="170"/>
      <c r="BW23" s="170"/>
      <c r="BX23" s="175"/>
      <c r="BY23" s="176"/>
      <c r="BZ23" s="461" t="s">
        <v>312</v>
      </c>
    </row>
    <row r="24" spans="1:78" ht="18.75" customHeight="1" thickBot="1">
      <c r="A24" s="1093"/>
      <c r="B24" s="177">
        <v>12</v>
      </c>
      <c r="C24" s="178">
        <v>17</v>
      </c>
      <c r="D24" s="178"/>
      <c r="E24" s="179"/>
      <c r="F24" s="177"/>
      <c r="G24" s="178"/>
      <c r="H24" s="178"/>
      <c r="I24" s="179"/>
      <c r="J24" s="180"/>
      <c r="K24" s="178"/>
      <c r="L24" s="178"/>
      <c r="M24" s="181"/>
      <c r="N24" s="177"/>
      <c r="O24" s="178"/>
      <c r="P24" s="178"/>
      <c r="Q24" s="179"/>
      <c r="R24" s="177"/>
      <c r="S24" s="178"/>
      <c r="T24" s="178"/>
      <c r="U24" s="179"/>
      <c r="V24" s="177"/>
      <c r="W24" s="178"/>
      <c r="X24" s="178"/>
      <c r="Y24" s="179"/>
      <c r="Z24" s="180"/>
      <c r="AA24" s="178"/>
      <c r="AB24" s="182"/>
      <c r="AC24" s="181"/>
      <c r="AD24" s="1103"/>
      <c r="AE24" s="177">
        <v>6</v>
      </c>
      <c r="AF24" s="178">
        <v>6</v>
      </c>
      <c r="AG24" s="178"/>
      <c r="AH24" s="178"/>
      <c r="AI24" s="182"/>
      <c r="AJ24" s="182"/>
      <c r="AK24" s="183"/>
      <c r="AL24" s="448"/>
      <c r="AM24" s="462" t="s">
        <v>25</v>
      </c>
      <c r="AN24" s="1093"/>
      <c r="AO24" s="759"/>
      <c r="AP24" s="760"/>
      <c r="AQ24" s="178"/>
      <c r="AR24" s="179"/>
      <c r="AS24" s="177"/>
      <c r="AT24" s="178"/>
      <c r="AU24" s="178"/>
      <c r="AV24" s="179"/>
      <c r="AW24" s="180"/>
      <c r="AX24" s="178"/>
      <c r="AY24" s="178"/>
      <c r="AZ24" s="181"/>
      <c r="BA24" s="177"/>
      <c r="BB24" s="178"/>
      <c r="BC24" s="178"/>
      <c r="BD24" s="179"/>
      <c r="BE24" s="177"/>
      <c r="BF24" s="178"/>
      <c r="BG24" s="178"/>
      <c r="BH24" s="179"/>
      <c r="BI24" s="177"/>
      <c r="BJ24" s="178"/>
      <c r="BK24" s="178"/>
      <c r="BL24" s="179"/>
      <c r="BM24" s="180"/>
      <c r="BN24" s="178"/>
      <c r="BO24" s="182"/>
      <c r="BP24" s="181"/>
      <c r="BQ24" s="1103"/>
      <c r="BR24" s="759"/>
      <c r="BS24" s="760"/>
      <c r="BT24" s="178">
        <v>11</v>
      </c>
      <c r="BU24" s="178">
        <v>11</v>
      </c>
      <c r="BV24" s="178"/>
      <c r="BW24" s="178"/>
      <c r="BX24" s="183"/>
      <c r="BY24" s="184"/>
      <c r="BZ24" s="462" t="s">
        <v>25</v>
      </c>
    </row>
    <row r="25" spans="1:78" ht="18.75" customHeight="1">
      <c r="A25" s="1090" t="str">
        <f>IF(IBRF!B22="","",IBRF!B22)</f>
        <v>777</v>
      </c>
      <c r="B25" s="185" t="s">
        <v>34</v>
      </c>
      <c r="C25" s="186"/>
      <c r="D25" s="186"/>
      <c r="E25" s="171"/>
      <c r="F25" s="185"/>
      <c r="G25" s="186"/>
      <c r="H25" s="186"/>
      <c r="I25" s="171"/>
      <c r="J25" s="187"/>
      <c r="K25" s="186"/>
      <c r="L25" s="186"/>
      <c r="M25" s="173"/>
      <c r="N25" s="185"/>
      <c r="O25" s="186"/>
      <c r="P25" s="186"/>
      <c r="Q25" s="171"/>
      <c r="R25" s="185"/>
      <c r="S25" s="186"/>
      <c r="T25" s="186"/>
      <c r="U25" s="171"/>
      <c r="V25" s="185"/>
      <c r="W25" s="186"/>
      <c r="X25" s="186"/>
      <c r="Y25" s="171"/>
      <c r="Z25" s="187"/>
      <c r="AA25" s="186"/>
      <c r="AB25" s="188"/>
      <c r="AC25" s="173"/>
      <c r="AD25" s="1102">
        <f>IF(OR(A25="",LU!$D$3=0),"",COUNTA(B25:AC25))</f>
        <v>1</v>
      </c>
      <c r="AE25" s="185" t="s">
        <v>23</v>
      </c>
      <c r="AF25" s="186" t="s">
        <v>23</v>
      </c>
      <c r="AG25" s="186">
        <v>0</v>
      </c>
      <c r="AH25" s="186"/>
      <c r="AI25" s="188"/>
      <c r="AJ25" s="188"/>
      <c r="AK25" s="189"/>
      <c r="AL25" s="447"/>
      <c r="AM25" s="461" t="s">
        <v>418</v>
      </c>
      <c r="AN25" s="1090" t="str">
        <f>A25</f>
        <v>777</v>
      </c>
      <c r="AO25" s="756"/>
      <c r="AP25" s="186" t="s">
        <v>23</v>
      </c>
      <c r="AQ25" s="186" t="s">
        <v>23</v>
      </c>
      <c r="AR25" s="171" t="s">
        <v>23</v>
      </c>
      <c r="AS25" s="185" t="s">
        <v>33</v>
      </c>
      <c r="AT25" s="186" t="s">
        <v>37</v>
      </c>
      <c r="AU25" s="186" t="s">
        <v>37</v>
      </c>
      <c r="AV25" s="171"/>
      <c r="AW25" s="187"/>
      <c r="AX25" s="186"/>
      <c r="AY25" s="186"/>
      <c r="AZ25" s="173"/>
      <c r="BA25" s="185"/>
      <c r="BB25" s="186"/>
      <c r="BC25" s="186"/>
      <c r="BD25" s="171"/>
      <c r="BE25" s="185"/>
      <c r="BF25" s="186"/>
      <c r="BG25" s="186"/>
      <c r="BH25" s="171"/>
      <c r="BI25" s="185"/>
      <c r="BJ25" s="186"/>
      <c r="BK25" s="186"/>
      <c r="BL25" s="171"/>
      <c r="BM25" s="187"/>
      <c r="BN25" s="186"/>
      <c r="BO25" s="188"/>
      <c r="BP25" s="173"/>
      <c r="BQ25" s="1102">
        <f>IF(OR(AN25="",LU!$D$3=0),"",COUNTA(AO25:BP25))</f>
        <v>6</v>
      </c>
      <c r="BR25" s="756"/>
      <c r="BS25" s="757"/>
      <c r="BT25" s="757"/>
      <c r="BU25" s="186"/>
      <c r="BV25" s="186"/>
      <c r="BW25" s="186"/>
      <c r="BX25" s="189">
        <v>4</v>
      </c>
      <c r="BY25" s="176"/>
      <c r="BZ25" s="461" t="s">
        <v>418</v>
      </c>
    </row>
    <row r="26" spans="1:78" ht="18.75" customHeight="1" thickBot="1">
      <c r="A26" s="1091"/>
      <c r="B26" s="190">
        <v>6</v>
      </c>
      <c r="C26" s="191"/>
      <c r="D26" s="191"/>
      <c r="E26" s="179"/>
      <c r="F26" s="190"/>
      <c r="G26" s="191"/>
      <c r="H26" s="191"/>
      <c r="I26" s="179"/>
      <c r="J26" s="192"/>
      <c r="K26" s="191"/>
      <c r="L26" s="191"/>
      <c r="M26" s="181"/>
      <c r="N26" s="190"/>
      <c r="O26" s="191"/>
      <c r="P26" s="191"/>
      <c r="Q26" s="179"/>
      <c r="R26" s="190"/>
      <c r="S26" s="191"/>
      <c r="T26" s="191"/>
      <c r="U26" s="179"/>
      <c r="V26" s="190"/>
      <c r="W26" s="191"/>
      <c r="X26" s="191"/>
      <c r="Y26" s="179"/>
      <c r="Z26" s="192"/>
      <c r="AA26" s="191"/>
      <c r="AB26" s="193"/>
      <c r="AC26" s="181"/>
      <c r="AD26" s="1103"/>
      <c r="AE26" s="190">
        <v>7</v>
      </c>
      <c r="AF26" s="191">
        <v>12</v>
      </c>
      <c r="AG26" s="191">
        <v>15</v>
      </c>
      <c r="AH26" s="191"/>
      <c r="AI26" s="193"/>
      <c r="AJ26" s="193"/>
      <c r="AK26" s="194"/>
      <c r="AL26" s="448"/>
      <c r="AM26" s="462" t="s">
        <v>23</v>
      </c>
      <c r="AN26" s="1091"/>
      <c r="AO26" s="759"/>
      <c r="AP26" s="191">
        <v>3</v>
      </c>
      <c r="AQ26" s="191">
        <v>11</v>
      </c>
      <c r="AR26" s="179">
        <v>14</v>
      </c>
      <c r="AS26" s="190">
        <v>21</v>
      </c>
      <c r="AT26" s="191">
        <v>22</v>
      </c>
      <c r="AU26" s="191">
        <v>22</v>
      </c>
      <c r="AV26" s="179"/>
      <c r="AW26" s="192"/>
      <c r="AX26" s="191"/>
      <c r="AY26" s="191"/>
      <c r="AZ26" s="181"/>
      <c r="BA26" s="190"/>
      <c r="BB26" s="191"/>
      <c r="BC26" s="191"/>
      <c r="BD26" s="179"/>
      <c r="BE26" s="190"/>
      <c r="BF26" s="191"/>
      <c r="BG26" s="191"/>
      <c r="BH26" s="179"/>
      <c r="BI26" s="190"/>
      <c r="BJ26" s="191"/>
      <c r="BK26" s="191"/>
      <c r="BL26" s="179"/>
      <c r="BM26" s="192"/>
      <c r="BN26" s="191"/>
      <c r="BO26" s="193"/>
      <c r="BP26" s="181"/>
      <c r="BQ26" s="1103"/>
      <c r="BR26" s="759"/>
      <c r="BS26" s="760"/>
      <c r="BT26" s="760"/>
      <c r="BU26" s="191"/>
      <c r="BV26" s="191"/>
      <c r="BW26" s="191"/>
      <c r="BX26" s="194">
        <v>14</v>
      </c>
      <c r="BY26" s="184"/>
      <c r="BZ26" s="462" t="s">
        <v>23</v>
      </c>
    </row>
    <row r="27" spans="1:78" ht="18.75" customHeight="1">
      <c r="A27" s="1092" t="str">
        <f>IF(IBRF!B23="","",IBRF!B23)</f>
        <v>88</v>
      </c>
      <c r="B27" s="169" t="s">
        <v>33</v>
      </c>
      <c r="C27" s="170"/>
      <c r="D27" s="170"/>
      <c r="E27" s="171"/>
      <c r="F27" s="169"/>
      <c r="G27" s="170"/>
      <c r="H27" s="170"/>
      <c r="I27" s="171"/>
      <c r="J27" s="172"/>
      <c r="K27" s="170"/>
      <c r="L27" s="170"/>
      <c r="M27" s="173"/>
      <c r="N27" s="169"/>
      <c r="O27" s="170"/>
      <c r="P27" s="170"/>
      <c r="Q27" s="171"/>
      <c r="R27" s="169"/>
      <c r="S27" s="170"/>
      <c r="T27" s="170"/>
      <c r="U27" s="171"/>
      <c r="V27" s="169"/>
      <c r="W27" s="170"/>
      <c r="X27" s="170"/>
      <c r="Y27" s="171"/>
      <c r="Z27" s="172"/>
      <c r="AA27" s="170"/>
      <c r="AB27" s="174"/>
      <c r="AC27" s="173"/>
      <c r="AD27" s="1102">
        <f>IF(OR(A27="",LU!$D$3=0),"",COUNTA(B27:AC27))</f>
        <v>1</v>
      </c>
      <c r="AE27" s="169"/>
      <c r="AF27" s="170"/>
      <c r="AG27" s="170"/>
      <c r="AH27" s="170"/>
      <c r="AI27" s="174"/>
      <c r="AJ27" s="174"/>
      <c r="AK27" s="175"/>
      <c r="AL27" s="447"/>
      <c r="AM27" s="461" t="s">
        <v>273</v>
      </c>
      <c r="AN27" s="1092" t="str">
        <f>A27</f>
        <v>88</v>
      </c>
      <c r="AO27" s="756"/>
      <c r="AP27" s="170" t="s">
        <v>24</v>
      </c>
      <c r="AQ27" s="170"/>
      <c r="AR27" s="171"/>
      <c r="AS27" s="169"/>
      <c r="AT27" s="170"/>
      <c r="AU27" s="170"/>
      <c r="AV27" s="171"/>
      <c r="AW27" s="172"/>
      <c r="AX27" s="170"/>
      <c r="AY27" s="170"/>
      <c r="AZ27" s="173"/>
      <c r="BA27" s="169"/>
      <c r="BB27" s="170"/>
      <c r="BC27" s="170"/>
      <c r="BD27" s="171"/>
      <c r="BE27" s="169"/>
      <c r="BF27" s="170"/>
      <c r="BG27" s="170"/>
      <c r="BH27" s="171"/>
      <c r="BI27" s="169"/>
      <c r="BJ27" s="170"/>
      <c r="BK27" s="170"/>
      <c r="BL27" s="171"/>
      <c r="BM27" s="172"/>
      <c r="BN27" s="170"/>
      <c r="BO27" s="174"/>
      <c r="BP27" s="173"/>
      <c r="BQ27" s="1102">
        <f>IF(OR(AN27="",LU!$D$3=0),"",COUNTA(AO27:BP27))</f>
        <v>1</v>
      </c>
      <c r="BR27" s="169" t="s">
        <v>24</v>
      </c>
      <c r="BS27" s="170"/>
      <c r="BT27" s="170"/>
      <c r="BU27" s="170"/>
      <c r="BV27" s="170"/>
      <c r="BW27" s="170"/>
      <c r="BX27" s="175"/>
      <c r="BY27" s="176"/>
      <c r="BZ27" s="461" t="s">
        <v>273</v>
      </c>
    </row>
    <row r="28" spans="1:78" ht="18.75" customHeight="1" thickBot="1">
      <c r="A28" s="1093"/>
      <c r="B28" s="177">
        <v>10</v>
      </c>
      <c r="C28" s="178"/>
      <c r="D28" s="178"/>
      <c r="E28" s="179"/>
      <c r="F28" s="177"/>
      <c r="G28" s="178"/>
      <c r="H28" s="178"/>
      <c r="I28" s="179"/>
      <c r="J28" s="180"/>
      <c r="K28" s="178"/>
      <c r="L28" s="178"/>
      <c r="M28" s="181"/>
      <c r="N28" s="177"/>
      <c r="O28" s="178"/>
      <c r="P28" s="178"/>
      <c r="Q28" s="179"/>
      <c r="R28" s="177"/>
      <c r="S28" s="178"/>
      <c r="T28" s="178"/>
      <c r="U28" s="179"/>
      <c r="V28" s="177"/>
      <c r="W28" s="178"/>
      <c r="X28" s="178"/>
      <c r="Y28" s="179"/>
      <c r="Z28" s="180"/>
      <c r="AA28" s="178"/>
      <c r="AB28" s="182"/>
      <c r="AC28" s="181"/>
      <c r="AD28" s="1103"/>
      <c r="AE28" s="177"/>
      <c r="AF28" s="178"/>
      <c r="AG28" s="178"/>
      <c r="AH28" s="178"/>
      <c r="AI28" s="182"/>
      <c r="AJ28" s="182"/>
      <c r="AK28" s="183"/>
      <c r="AL28" s="448"/>
      <c r="AM28" s="451" t="s">
        <v>22</v>
      </c>
      <c r="AN28" s="1093"/>
      <c r="AO28" s="759"/>
      <c r="AP28" s="178">
        <v>17</v>
      </c>
      <c r="AQ28" s="178"/>
      <c r="AR28" s="179"/>
      <c r="AS28" s="177"/>
      <c r="AT28" s="178"/>
      <c r="AU28" s="178"/>
      <c r="AV28" s="179"/>
      <c r="AW28" s="180"/>
      <c r="AX28" s="178"/>
      <c r="AY28" s="178"/>
      <c r="AZ28" s="181"/>
      <c r="BA28" s="177"/>
      <c r="BB28" s="178"/>
      <c r="BC28" s="178"/>
      <c r="BD28" s="179"/>
      <c r="BE28" s="177"/>
      <c r="BF28" s="178"/>
      <c r="BG28" s="178"/>
      <c r="BH28" s="179"/>
      <c r="BI28" s="177"/>
      <c r="BJ28" s="178"/>
      <c r="BK28" s="178"/>
      <c r="BL28" s="179"/>
      <c r="BM28" s="180"/>
      <c r="BN28" s="178"/>
      <c r="BO28" s="182"/>
      <c r="BP28" s="181"/>
      <c r="BQ28" s="1103"/>
      <c r="BR28" s="177">
        <v>18</v>
      </c>
      <c r="BS28" s="178"/>
      <c r="BT28" s="178"/>
      <c r="BU28" s="178"/>
      <c r="BV28" s="178"/>
      <c r="BW28" s="178"/>
      <c r="BX28" s="183"/>
      <c r="BY28" s="184"/>
      <c r="BZ28" s="451" t="s">
        <v>22</v>
      </c>
    </row>
    <row r="29" spans="1:78" ht="18.75" customHeight="1" thickBot="1">
      <c r="A29" s="1090" t="str">
        <f>IF(IBRF!B24="","",IBRF!B24)</f>
        <v>C40</v>
      </c>
      <c r="B29" s="185" t="s">
        <v>34</v>
      </c>
      <c r="C29" s="186" t="s">
        <v>37</v>
      </c>
      <c r="D29" s="186"/>
      <c r="E29" s="171"/>
      <c r="F29" s="185"/>
      <c r="G29" s="186"/>
      <c r="H29" s="186"/>
      <c r="I29" s="171"/>
      <c r="J29" s="187"/>
      <c r="K29" s="186"/>
      <c r="L29" s="186"/>
      <c r="M29" s="173"/>
      <c r="N29" s="185"/>
      <c r="O29" s="186"/>
      <c r="P29" s="186"/>
      <c r="Q29" s="171"/>
      <c r="R29" s="185"/>
      <c r="S29" s="186"/>
      <c r="T29" s="186"/>
      <c r="U29" s="171"/>
      <c r="V29" s="185"/>
      <c r="W29" s="186"/>
      <c r="X29" s="186"/>
      <c r="Y29" s="171"/>
      <c r="Z29" s="187"/>
      <c r="AA29" s="186"/>
      <c r="AB29" s="188"/>
      <c r="AC29" s="173"/>
      <c r="AD29" s="1102">
        <f>IF(OR(A29="",LU!$D$3=0),"",COUNTA(B29:AC29))</f>
        <v>2</v>
      </c>
      <c r="AE29" s="185" t="s">
        <v>23</v>
      </c>
      <c r="AF29" s="186"/>
      <c r="AG29" s="186"/>
      <c r="AH29" s="186"/>
      <c r="AI29" s="188"/>
      <c r="AJ29" s="188"/>
      <c r="AK29" s="189"/>
      <c r="AL29" s="447"/>
      <c r="AM29" s="463" t="s">
        <v>323</v>
      </c>
      <c r="AN29" s="1090" t="str">
        <f>A29</f>
        <v>C40</v>
      </c>
      <c r="AO29" s="756"/>
      <c r="AP29" s="757"/>
      <c r="AQ29" s="186"/>
      <c r="AR29" s="171"/>
      <c r="AS29" s="185"/>
      <c r="AT29" s="186"/>
      <c r="AU29" s="186"/>
      <c r="AV29" s="171"/>
      <c r="AW29" s="187"/>
      <c r="AX29" s="186"/>
      <c r="AY29" s="186"/>
      <c r="AZ29" s="173"/>
      <c r="BA29" s="185"/>
      <c r="BB29" s="186"/>
      <c r="BC29" s="186"/>
      <c r="BD29" s="171"/>
      <c r="BE29" s="185"/>
      <c r="BF29" s="186"/>
      <c r="BG29" s="186"/>
      <c r="BH29" s="171"/>
      <c r="BI29" s="185"/>
      <c r="BJ29" s="186"/>
      <c r="BK29" s="186"/>
      <c r="BL29" s="171"/>
      <c r="BM29" s="187"/>
      <c r="BN29" s="186"/>
      <c r="BO29" s="188"/>
      <c r="BP29" s="173"/>
      <c r="BQ29" s="1102">
        <f>IF(OR(AN29="",LU!$D$3=0),"",COUNTA(AO29:BP29))</f>
        <v>0</v>
      </c>
      <c r="BR29" s="756"/>
      <c r="BS29" s="186"/>
      <c r="BT29" s="186"/>
      <c r="BU29" s="186"/>
      <c r="BV29" s="186"/>
      <c r="BW29" s="186"/>
      <c r="BX29" s="189"/>
      <c r="BY29" s="176"/>
      <c r="BZ29" s="463" t="s">
        <v>323</v>
      </c>
    </row>
    <row r="30" spans="1:78" ht="18.75" customHeight="1" thickBot="1">
      <c r="A30" s="1091"/>
      <c r="B30" s="190">
        <v>6</v>
      </c>
      <c r="C30" s="191">
        <v>8</v>
      </c>
      <c r="D30" s="191"/>
      <c r="E30" s="179"/>
      <c r="F30" s="190"/>
      <c r="G30" s="191"/>
      <c r="H30" s="191"/>
      <c r="I30" s="179"/>
      <c r="J30" s="192"/>
      <c r="K30" s="191"/>
      <c r="L30" s="191"/>
      <c r="M30" s="181"/>
      <c r="N30" s="190"/>
      <c r="O30" s="191"/>
      <c r="P30" s="191"/>
      <c r="Q30" s="179"/>
      <c r="R30" s="190"/>
      <c r="S30" s="191"/>
      <c r="T30" s="191"/>
      <c r="U30" s="179"/>
      <c r="V30" s="190"/>
      <c r="W30" s="191"/>
      <c r="X30" s="191"/>
      <c r="Y30" s="179"/>
      <c r="Z30" s="192"/>
      <c r="AA30" s="191"/>
      <c r="AB30" s="193"/>
      <c r="AC30" s="181"/>
      <c r="AD30" s="1103"/>
      <c r="AE30" s="190">
        <v>9</v>
      </c>
      <c r="AF30" s="191"/>
      <c r="AG30" s="191"/>
      <c r="AH30" s="191"/>
      <c r="AI30" s="193"/>
      <c r="AJ30" s="193"/>
      <c r="AK30" s="194"/>
      <c r="AL30" s="448"/>
      <c r="AM30" s="466" t="s">
        <v>341</v>
      </c>
      <c r="AN30" s="1091"/>
      <c r="AO30" s="759"/>
      <c r="AP30" s="760"/>
      <c r="AQ30" s="191"/>
      <c r="AR30" s="179"/>
      <c r="AS30" s="190"/>
      <c r="AT30" s="191"/>
      <c r="AU30" s="191"/>
      <c r="AV30" s="179"/>
      <c r="AW30" s="192"/>
      <c r="AX30" s="191"/>
      <c r="AY30" s="191"/>
      <c r="AZ30" s="181"/>
      <c r="BA30" s="190"/>
      <c r="BB30" s="191"/>
      <c r="BC30" s="191"/>
      <c r="BD30" s="179"/>
      <c r="BE30" s="190"/>
      <c r="BF30" s="191"/>
      <c r="BG30" s="191"/>
      <c r="BH30" s="179"/>
      <c r="BI30" s="190"/>
      <c r="BJ30" s="191"/>
      <c r="BK30" s="191"/>
      <c r="BL30" s="179"/>
      <c r="BM30" s="192"/>
      <c r="BN30" s="191"/>
      <c r="BO30" s="193"/>
      <c r="BP30" s="181"/>
      <c r="BQ30" s="1103"/>
      <c r="BR30" s="759"/>
      <c r="BS30" s="191"/>
      <c r="BT30" s="191"/>
      <c r="BU30" s="191"/>
      <c r="BV30" s="191"/>
      <c r="BW30" s="191"/>
      <c r="BX30" s="194"/>
      <c r="BY30" s="184"/>
      <c r="BZ30" s="466" t="s">
        <v>341</v>
      </c>
    </row>
    <row r="31" spans="1:78" ht="18.75" customHeight="1" thickBot="1">
      <c r="A31" s="1092" t="str">
        <f>IF(IBRF!B25="","",IBRF!B25)</f>
        <v/>
      </c>
      <c r="B31" s="169"/>
      <c r="C31" s="170"/>
      <c r="D31" s="170"/>
      <c r="E31" s="171"/>
      <c r="F31" s="169"/>
      <c r="G31" s="170"/>
      <c r="H31" s="170"/>
      <c r="I31" s="171"/>
      <c r="J31" s="172"/>
      <c r="K31" s="170"/>
      <c r="L31" s="170"/>
      <c r="M31" s="173"/>
      <c r="N31" s="169"/>
      <c r="O31" s="170"/>
      <c r="P31" s="170"/>
      <c r="Q31" s="171"/>
      <c r="R31" s="169"/>
      <c r="S31" s="170"/>
      <c r="T31" s="170"/>
      <c r="U31" s="171"/>
      <c r="V31" s="169"/>
      <c r="W31" s="170"/>
      <c r="X31" s="170"/>
      <c r="Y31" s="171"/>
      <c r="Z31" s="172"/>
      <c r="AA31" s="170"/>
      <c r="AB31" s="174"/>
      <c r="AC31" s="173"/>
      <c r="AD31" s="1102" t="str">
        <f>IF(OR(A31="",LU!$D$3=0),"",COUNTA(B31:AC31))</f>
        <v/>
      </c>
      <c r="AE31" s="169"/>
      <c r="AF31" s="170"/>
      <c r="AG31" s="170"/>
      <c r="AH31" s="170"/>
      <c r="AI31" s="174"/>
      <c r="AJ31" s="174"/>
      <c r="AK31" s="175"/>
      <c r="AL31" s="447"/>
      <c r="AM31" s="467" t="s">
        <v>337</v>
      </c>
      <c r="AN31" s="1092" t="str">
        <f>A31</f>
        <v/>
      </c>
      <c r="AO31" s="169"/>
      <c r="AP31" s="170"/>
      <c r="AQ31" s="170"/>
      <c r="AR31" s="171"/>
      <c r="AS31" s="169"/>
      <c r="AT31" s="170"/>
      <c r="AU31" s="170"/>
      <c r="AV31" s="171"/>
      <c r="AW31" s="172"/>
      <c r="AX31" s="170"/>
      <c r="AY31" s="170"/>
      <c r="AZ31" s="173"/>
      <c r="BA31" s="169"/>
      <c r="BB31" s="170"/>
      <c r="BC31" s="170"/>
      <c r="BD31" s="171"/>
      <c r="BE31" s="169"/>
      <c r="BF31" s="170"/>
      <c r="BG31" s="170"/>
      <c r="BH31" s="171"/>
      <c r="BI31" s="169"/>
      <c r="BJ31" s="170"/>
      <c r="BK31" s="170"/>
      <c r="BL31" s="171"/>
      <c r="BM31" s="172"/>
      <c r="BN31" s="170"/>
      <c r="BO31" s="174"/>
      <c r="BP31" s="173"/>
      <c r="BQ31" s="1102" t="str">
        <f>IF(OR(AN31="",LU!$D$3=0),"",COUNTA(AO31:BP31))</f>
        <v/>
      </c>
      <c r="BR31" s="169"/>
      <c r="BS31" s="170"/>
      <c r="BT31" s="170"/>
      <c r="BU31" s="170"/>
      <c r="BV31" s="170"/>
      <c r="BW31" s="170"/>
      <c r="BX31" s="175"/>
      <c r="BY31" s="176"/>
      <c r="BZ31" s="467" t="s">
        <v>337</v>
      </c>
    </row>
    <row r="32" spans="1:78" ht="18.75" customHeight="1" thickBot="1">
      <c r="A32" s="1093"/>
      <c r="B32" s="177"/>
      <c r="C32" s="178"/>
      <c r="D32" s="178"/>
      <c r="E32" s="179"/>
      <c r="F32" s="177"/>
      <c r="G32" s="178"/>
      <c r="H32" s="178"/>
      <c r="I32" s="179"/>
      <c r="J32" s="180"/>
      <c r="K32" s="178"/>
      <c r="L32" s="178"/>
      <c r="M32" s="181"/>
      <c r="N32" s="177"/>
      <c r="O32" s="178"/>
      <c r="P32" s="178"/>
      <c r="Q32" s="179"/>
      <c r="R32" s="177"/>
      <c r="S32" s="178"/>
      <c r="T32" s="178"/>
      <c r="U32" s="179"/>
      <c r="V32" s="177"/>
      <c r="W32" s="178"/>
      <c r="X32" s="178"/>
      <c r="Y32" s="179"/>
      <c r="Z32" s="180"/>
      <c r="AA32" s="178"/>
      <c r="AB32" s="182"/>
      <c r="AC32" s="181"/>
      <c r="AD32" s="1103"/>
      <c r="AE32" s="177"/>
      <c r="AF32" s="178"/>
      <c r="AG32" s="178"/>
      <c r="AH32" s="178"/>
      <c r="AI32" s="182"/>
      <c r="AJ32" s="182"/>
      <c r="AK32" s="183"/>
      <c r="AL32" s="448"/>
      <c r="AM32" s="462" t="s">
        <v>183</v>
      </c>
      <c r="AN32" s="1093"/>
      <c r="AO32" s="177"/>
      <c r="AP32" s="178"/>
      <c r="AQ32" s="178"/>
      <c r="AR32" s="179"/>
      <c r="AS32" s="177"/>
      <c r="AT32" s="178"/>
      <c r="AU32" s="178"/>
      <c r="AV32" s="179"/>
      <c r="AW32" s="180"/>
      <c r="AX32" s="178"/>
      <c r="AY32" s="178"/>
      <c r="AZ32" s="181"/>
      <c r="BA32" s="177"/>
      <c r="BB32" s="178"/>
      <c r="BC32" s="178"/>
      <c r="BD32" s="179"/>
      <c r="BE32" s="177"/>
      <c r="BF32" s="178"/>
      <c r="BG32" s="178"/>
      <c r="BH32" s="179"/>
      <c r="BI32" s="177"/>
      <c r="BJ32" s="178"/>
      <c r="BK32" s="178"/>
      <c r="BL32" s="179"/>
      <c r="BM32" s="180"/>
      <c r="BN32" s="178"/>
      <c r="BO32" s="182"/>
      <c r="BP32" s="181"/>
      <c r="BQ32" s="1103"/>
      <c r="BR32" s="177"/>
      <c r="BS32" s="178"/>
      <c r="BT32" s="178"/>
      <c r="BU32" s="178"/>
      <c r="BV32" s="178"/>
      <c r="BW32" s="178"/>
      <c r="BX32" s="183"/>
      <c r="BY32" s="184"/>
      <c r="BZ32" s="462" t="s">
        <v>183</v>
      </c>
    </row>
    <row r="33" spans="1:78" ht="18.75" customHeight="1">
      <c r="A33" s="1090" t="str">
        <f>IF(IBRF!B26="","",IBRF!B26)</f>
        <v/>
      </c>
      <c r="B33" s="185"/>
      <c r="C33" s="186"/>
      <c r="D33" s="186"/>
      <c r="E33" s="171"/>
      <c r="F33" s="185"/>
      <c r="G33" s="186"/>
      <c r="H33" s="186"/>
      <c r="I33" s="171"/>
      <c r="J33" s="187"/>
      <c r="K33" s="186"/>
      <c r="L33" s="186"/>
      <c r="M33" s="173"/>
      <c r="N33" s="185"/>
      <c r="O33" s="186"/>
      <c r="P33" s="186"/>
      <c r="Q33" s="171"/>
      <c r="R33" s="185"/>
      <c r="S33" s="186"/>
      <c r="T33" s="186"/>
      <c r="U33" s="171"/>
      <c r="V33" s="185"/>
      <c r="W33" s="186"/>
      <c r="X33" s="186"/>
      <c r="Y33" s="171"/>
      <c r="Z33" s="187"/>
      <c r="AA33" s="186"/>
      <c r="AB33" s="188"/>
      <c r="AC33" s="173"/>
      <c r="AD33" s="1102" t="str">
        <f>IF(OR(A33="",LU!$D$3=0),"",COUNTA(B33:AC33))</f>
        <v/>
      </c>
      <c r="AE33" s="185"/>
      <c r="AF33" s="186"/>
      <c r="AG33" s="186"/>
      <c r="AH33" s="186"/>
      <c r="AI33" s="188"/>
      <c r="AJ33" s="188"/>
      <c r="AK33" s="189"/>
      <c r="AL33" s="447"/>
      <c r="AM33" s="461" t="s">
        <v>324</v>
      </c>
      <c r="AN33" s="1090" t="str">
        <f>A33</f>
        <v/>
      </c>
      <c r="AO33" s="185"/>
      <c r="AP33" s="186"/>
      <c r="AQ33" s="186"/>
      <c r="AR33" s="171"/>
      <c r="AS33" s="185"/>
      <c r="AT33" s="186"/>
      <c r="AU33" s="186"/>
      <c r="AV33" s="171"/>
      <c r="AW33" s="187"/>
      <c r="AX33" s="186"/>
      <c r="AY33" s="186"/>
      <c r="AZ33" s="173"/>
      <c r="BA33" s="185"/>
      <c r="BB33" s="186"/>
      <c r="BC33" s="186"/>
      <c r="BD33" s="171"/>
      <c r="BE33" s="185"/>
      <c r="BF33" s="186"/>
      <c r="BG33" s="186"/>
      <c r="BH33" s="171"/>
      <c r="BI33" s="185"/>
      <c r="BJ33" s="186"/>
      <c r="BK33" s="186"/>
      <c r="BL33" s="171"/>
      <c r="BM33" s="187"/>
      <c r="BN33" s="186"/>
      <c r="BO33" s="188"/>
      <c r="BP33" s="173"/>
      <c r="BQ33" s="1102" t="str">
        <f>IF(OR(AN33="",LU!$D$3=0),"",COUNTA(AO33:BP33))</f>
        <v/>
      </c>
      <c r="BR33" s="185"/>
      <c r="BS33" s="186"/>
      <c r="BT33" s="186"/>
      <c r="BU33" s="186"/>
      <c r="BV33" s="186"/>
      <c r="BW33" s="186"/>
      <c r="BX33" s="189"/>
      <c r="BY33" s="176"/>
      <c r="BZ33" s="461" t="s">
        <v>324</v>
      </c>
    </row>
    <row r="34" spans="1:78" ht="18.75" customHeight="1" thickBot="1">
      <c r="A34" s="1091"/>
      <c r="B34" s="190"/>
      <c r="C34" s="191"/>
      <c r="D34" s="191"/>
      <c r="E34" s="179"/>
      <c r="F34" s="190"/>
      <c r="G34" s="191"/>
      <c r="H34" s="191"/>
      <c r="I34" s="179"/>
      <c r="J34" s="192"/>
      <c r="K34" s="191"/>
      <c r="L34" s="191"/>
      <c r="M34" s="181"/>
      <c r="N34" s="190"/>
      <c r="O34" s="191"/>
      <c r="P34" s="191"/>
      <c r="Q34" s="179"/>
      <c r="R34" s="190"/>
      <c r="S34" s="191"/>
      <c r="T34" s="191"/>
      <c r="U34" s="179"/>
      <c r="V34" s="190"/>
      <c r="W34" s="191"/>
      <c r="X34" s="191"/>
      <c r="Y34" s="179"/>
      <c r="Z34" s="192"/>
      <c r="AA34" s="191"/>
      <c r="AB34" s="193"/>
      <c r="AC34" s="181"/>
      <c r="AD34" s="1103"/>
      <c r="AE34" s="190"/>
      <c r="AF34" s="191"/>
      <c r="AG34" s="191"/>
      <c r="AH34" s="191"/>
      <c r="AI34" s="193"/>
      <c r="AJ34" s="193"/>
      <c r="AK34" s="194"/>
      <c r="AL34" s="448"/>
      <c r="AM34" s="451" t="s">
        <v>21</v>
      </c>
      <c r="AN34" s="1091"/>
      <c r="AO34" s="190"/>
      <c r="AP34" s="191"/>
      <c r="AQ34" s="191"/>
      <c r="AR34" s="179"/>
      <c r="AS34" s="190"/>
      <c r="AT34" s="191"/>
      <c r="AU34" s="191"/>
      <c r="AV34" s="179"/>
      <c r="AW34" s="192"/>
      <c r="AX34" s="191"/>
      <c r="AY34" s="191"/>
      <c r="AZ34" s="181"/>
      <c r="BA34" s="190"/>
      <c r="BB34" s="191"/>
      <c r="BC34" s="191"/>
      <c r="BD34" s="179"/>
      <c r="BE34" s="190"/>
      <c r="BF34" s="191"/>
      <c r="BG34" s="191"/>
      <c r="BH34" s="179"/>
      <c r="BI34" s="190"/>
      <c r="BJ34" s="191"/>
      <c r="BK34" s="191"/>
      <c r="BL34" s="179"/>
      <c r="BM34" s="192"/>
      <c r="BN34" s="191"/>
      <c r="BO34" s="193"/>
      <c r="BP34" s="181"/>
      <c r="BQ34" s="1103"/>
      <c r="BR34" s="190"/>
      <c r="BS34" s="191"/>
      <c r="BT34" s="191"/>
      <c r="BU34" s="191"/>
      <c r="BV34" s="191"/>
      <c r="BW34" s="191"/>
      <c r="BX34" s="194"/>
      <c r="BY34" s="184"/>
      <c r="BZ34" s="451" t="s">
        <v>21</v>
      </c>
    </row>
    <row r="35" spans="1:78" ht="13.5" hidden="1" thickBot="1">
      <c r="A35" s="1092" t="str">
        <f>IF(IBRF!B27="","",IBRF!B27)</f>
        <v/>
      </c>
      <c r="B35" s="169"/>
      <c r="C35" s="170"/>
      <c r="D35" s="170"/>
      <c r="E35" s="171"/>
      <c r="F35" s="169"/>
      <c r="G35" s="170"/>
      <c r="H35" s="170"/>
      <c r="I35" s="171"/>
      <c r="J35" s="172"/>
      <c r="K35" s="170"/>
      <c r="L35" s="170"/>
      <c r="M35" s="173"/>
      <c r="N35" s="169"/>
      <c r="O35" s="170"/>
      <c r="P35" s="170"/>
      <c r="Q35" s="171"/>
      <c r="R35" s="169"/>
      <c r="S35" s="170"/>
      <c r="T35" s="170"/>
      <c r="U35" s="171"/>
      <c r="V35" s="169"/>
      <c r="W35" s="170"/>
      <c r="X35" s="170"/>
      <c r="Y35" s="171"/>
      <c r="Z35" s="172"/>
      <c r="AA35" s="170"/>
      <c r="AB35" s="174"/>
      <c r="AC35" s="173"/>
      <c r="AD35" s="1102" t="str">
        <f>IF(OR(A35="",LU!$D$3=0),"",COUNTA(B35:AC35))</f>
        <v/>
      </c>
      <c r="AE35" s="169"/>
      <c r="AF35" s="170"/>
      <c r="AG35" s="170"/>
      <c r="AH35" s="170"/>
      <c r="AI35" s="174"/>
      <c r="AJ35" s="174"/>
      <c r="AK35" s="175"/>
      <c r="AL35" s="447"/>
      <c r="AM35" s="463"/>
      <c r="AN35" s="1092" t="str">
        <f>A35</f>
        <v/>
      </c>
      <c r="AO35" s="195"/>
      <c r="AP35" s="170"/>
      <c r="AQ35" s="170"/>
      <c r="AR35" s="171"/>
      <c r="AS35" s="169"/>
      <c r="AT35" s="170"/>
      <c r="AU35" s="170"/>
      <c r="AV35" s="171"/>
      <c r="AW35" s="172"/>
      <c r="AX35" s="170"/>
      <c r="AY35" s="170"/>
      <c r="AZ35" s="173"/>
      <c r="BA35" s="169"/>
      <c r="BB35" s="170"/>
      <c r="BC35" s="170"/>
      <c r="BD35" s="171"/>
      <c r="BE35" s="169"/>
      <c r="BF35" s="170"/>
      <c r="BG35" s="170"/>
      <c r="BH35" s="171"/>
      <c r="BI35" s="169"/>
      <c r="BJ35" s="170"/>
      <c r="BK35" s="170"/>
      <c r="BL35" s="171"/>
      <c r="BM35" s="172"/>
      <c r="BN35" s="170"/>
      <c r="BO35" s="174"/>
      <c r="BP35" s="173"/>
      <c r="BQ35" s="1102" t="str">
        <f>IF(OR(AN35="",LU!$D$3=0),"",COUNTA(AO35:BP35))</f>
        <v/>
      </c>
      <c r="BR35" s="169"/>
      <c r="BS35" s="170"/>
      <c r="BT35" s="170"/>
      <c r="BU35" s="170"/>
      <c r="BV35" s="170"/>
      <c r="BW35" s="170"/>
      <c r="BX35" s="175"/>
      <c r="BY35" s="176"/>
      <c r="BZ35" s="463"/>
    </row>
    <row r="36" spans="1:78" ht="13.5" hidden="1" thickBot="1">
      <c r="A36" s="1093"/>
      <c r="B36" s="177"/>
      <c r="C36" s="178"/>
      <c r="D36" s="178"/>
      <c r="E36" s="179"/>
      <c r="F36" s="177"/>
      <c r="G36" s="178"/>
      <c r="H36" s="178"/>
      <c r="I36" s="179"/>
      <c r="J36" s="180"/>
      <c r="K36" s="178"/>
      <c r="L36" s="178"/>
      <c r="M36" s="181"/>
      <c r="N36" s="177"/>
      <c r="O36" s="178"/>
      <c r="P36" s="178"/>
      <c r="Q36" s="179"/>
      <c r="R36" s="177"/>
      <c r="S36" s="178"/>
      <c r="T36" s="178"/>
      <c r="U36" s="179"/>
      <c r="V36" s="177"/>
      <c r="W36" s="178"/>
      <c r="X36" s="178"/>
      <c r="Y36" s="179"/>
      <c r="Z36" s="180"/>
      <c r="AA36" s="178"/>
      <c r="AB36" s="182"/>
      <c r="AC36" s="181"/>
      <c r="AD36" s="1103"/>
      <c r="AE36" s="177"/>
      <c r="AF36" s="178"/>
      <c r="AG36" s="178"/>
      <c r="AH36" s="178"/>
      <c r="AI36" s="182"/>
      <c r="AJ36" s="182"/>
      <c r="AK36" s="183"/>
      <c r="AL36" s="448"/>
      <c r="AM36" s="463"/>
      <c r="AN36" s="1093"/>
      <c r="AO36" s="196"/>
      <c r="AP36" s="178"/>
      <c r="AQ36" s="178"/>
      <c r="AR36" s="179"/>
      <c r="AS36" s="177"/>
      <c r="AT36" s="178"/>
      <c r="AU36" s="178"/>
      <c r="AV36" s="179"/>
      <c r="AW36" s="180"/>
      <c r="AX36" s="178"/>
      <c r="AY36" s="178"/>
      <c r="AZ36" s="181"/>
      <c r="BA36" s="177"/>
      <c r="BB36" s="178"/>
      <c r="BC36" s="178"/>
      <c r="BD36" s="179"/>
      <c r="BE36" s="177"/>
      <c r="BF36" s="178"/>
      <c r="BG36" s="178"/>
      <c r="BH36" s="179"/>
      <c r="BI36" s="177"/>
      <c r="BJ36" s="178"/>
      <c r="BK36" s="178"/>
      <c r="BL36" s="179"/>
      <c r="BM36" s="180"/>
      <c r="BN36" s="178"/>
      <c r="BO36" s="182"/>
      <c r="BP36" s="181"/>
      <c r="BQ36" s="1103"/>
      <c r="BR36" s="177"/>
      <c r="BS36" s="178"/>
      <c r="BT36" s="178"/>
      <c r="BU36" s="178"/>
      <c r="BV36" s="178"/>
      <c r="BW36" s="178"/>
      <c r="BX36" s="183"/>
      <c r="BY36" s="184"/>
      <c r="BZ36" s="463"/>
    </row>
    <row r="37" spans="1:78" ht="13.5" hidden="1" thickBot="1">
      <c r="A37" s="1090" t="str">
        <f>IF(IBRF!B28="","",IBRF!B28)</f>
        <v/>
      </c>
      <c r="B37" s="185"/>
      <c r="C37" s="186"/>
      <c r="D37" s="186"/>
      <c r="E37" s="171"/>
      <c r="F37" s="185"/>
      <c r="G37" s="186"/>
      <c r="H37" s="186"/>
      <c r="I37" s="171"/>
      <c r="J37" s="187"/>
      <c r="K37" s="186"/>
      <c r="L37" s="186"/>
      <c r="M37" s="173"/>
      <c r="N37" s="185"/>
      <c r="O37" s="186"/>
      <c r="P37" s="186"/>
      <c r="Q37" s="171"/>
      <c r="R37" s="185"/>
      <c r="S37" s="186"/>
      <c r="T37" s="186"/>
      <c r="U37" s="171"/>
      <c r="V37" s="185"/>
      <c r="W37" s="186"/>
      <c r="X37" s="186"/>
      <c r="Y37" s="171"/>
      <c r="Z37" s="187"/>
      <c r="AA37" s="186"/>
      <c r="AB37" s="188"/>
      <c r="AC37" s="173"/>
      <c r="AD37" s="1102" t="str">
        <f>IF(OR(A37="",LU!$D$3=0),"",COUNTA(B37:AC37))</f>
        <v/>
      </c>
      <c r="AE37" s="185"/>
      <c r="AF37" s="186"/>
      <c r="AG37" s="186"/>
      <c r="AH37" s="186"/>
      <c r="AI37" s="188"/>
      <c r="AJ37" s="188"/>
      <c r="AK37" s="189"/>
      <c r="AL37" s="447"/>
      <c r="AM37" s="463"/>
      <c r="AN37" s="1090" t="str">
        <f>A37</f>
        <v/>
      </c>
      <c r="AO37" s="185"/>
      <c r="AP37" s="186"/>
      <c r="AQ37" s="186"/>
      <c r="AR37" s="171"/>
      <c r="AS37" s="185"/>
      <c r="AT37" s="186"/>
      <c r="AU37" s="186"/>
      <c r="AV37" s="171"/>
      <c r="AW37" s="187"/>
      <c r="AX37" s="186"/>
      <c r="AY37" s="186"/>
      <c r="AZ37" s="173"/>
      <c r="BA37" s="185"/>
      <c r="BB37" s="186"/>
      <c r="BC37" s="186"/>
      <c r="BD37" s="171"/>
      <c r="BE37" s="185"/>
      <c r="BF37" s="186"/>
      <c r="BG37" s="186"/>
      <c r="BH37" s="171"/>
      <c r="BI37" s="185"/>
      <c r="BJ37" s="186"/>
      <c r="BK37" s="186"/>
      <c r="BL37" s="171"/>
      <c r="BM37" s="187"/>
      <c r="BN37" s="186"/>
      <c r="BO37" s="188"/>
      <c r="BP37" s="173"/>
      <c r="BQ37" s="1102" t="str">
        <f>IF(OR(AN37="",LU!$D$3=0),"",COUNTA(AO37:BP37))</f>
        <v/>
      </c>
      <c r="BR37" s="185"/>
      <c r="BS37" s="186"/>
      <c r="BT37" s="186"/>
      <c r="BU37" s="186"/>
      <c r="BV37" s="186"/>
      <c r="BW37" s="186"/>
      <c r="BX37" s="189"/>
      <c r="BY37" s="176"/>
      <c r="BZ37" s="463"/>
    </row>
    <row r="38" spans="1:78" ht="13.5" hidden="1" thickBot="1">
      <c r="A38" s="1091"/>
      <c r="B38" s="190"/>
      <c r="C38" s="191"/>
      <c r="D38" s="191"/>
      <c r="E38" s="179"/>
      <c r="F38" s="190"/>
      <c r="G38" s="191"/>
      <c r="H38" s="191"/>
      <c r="I38" s="179"/>
      <c r="J38" s="192"/>
      <c r="K38" s="191"/>
      <c r="L38" s="191"/>
      <c r="M38" s="181"/>
      <c r="N38" s="190"/>
      <c r="O38" s="191"/>
      <c r="P38" s="191"/>
      <c r="Q38" s="179"/>
      <c r="R38" s="190"/>
      <c r="S38" s="191"/>
      <c r="T38" s="191"/>
      <c r="U38" s="179"/>
      <c r="V38" s="190"/>
      <c r="W38" s="191"/>
      <c r="X38" s="191"/>
      <c r="Y38" s="179"/>
      <c r="Z38" s="192"/>
      <c r="AA38" s="191"/>
      <c r="AB38" s="193"/>
      <c r="AC38" s="181"/>
      <c r="AD38" s="1103"/>
      <c r="AE38" s="190"/>
      <c r="AF38" s="191"/>
      <c r="AG38" s="191"/>
      <c r="AH38" s="191"/>
      <c r="AI38" s="193"/>
      <c r="AJ38" s="193"/>
      <c r="AK38" s="194"/>
      <c r="AL38" s="448"/>
      <c r="AM38" s="463"/>
      <c r="AN38" s="1091"/>
      <c r="AO38" s="190"/>
      <c r="AP38" s="191"/>
      <c r="AQ38" s="191"/>
      <c r="AR38" s="179"/>
      <c r="AS38" s="190"/>
      <c r="AT38" s="191"/>
      <c r="AU38" s="191"/>
      <c r="AV38" s="179"/>
      <c r="AW38" s="192"/>
      <c r="AX38" s="191"/>
      <c r="AY38" s="191"/>
      <c r="AZ38" s="181"/>
      <c r="BA38" s="190"/>
      <c r="BB38" s="191"/>
      <c r="BC38" s="191"/>
      <c r="BD38" s="179"/>
      <c r="BE38" s="190"/>
      <c r="BF38" s="191"/>
      <c r="BG38" s="191"/>
      <c r="BH38" s="179"/>
      <c r="BI38" s="190"/>
      <c r="BJ38" s="191"/>
      <c r="BK38" s="191"/>
      <c r="BL38" s="179"/>
      <c r="BM38" s="192"/>
      <c r="BN38" s="191"/>
      <c r="BO38" s="193"/>
      <c r="BP38" s="181"/>
      <c r="BQ38" s="1103"/>
      <c r="BR38" s="190"/>
      <c r="BS38" s="191"/>
      <c r="BT38" s="191"/>
      <c r="BU38" s="191"/>
      <c r="BV38" s="191"/>
      <c r="BW38" s="191"/>
      <c r="BX38" s="194"/>
      <c r="BY38" s="184"/>
      <c r="BZ38" s="463"/>
    </row>
    <row r="39" spans="1:78" ht="13.5" hidden="1" thickBot="1">
      <c r="A39" s="1092" t="str">
        <f>IF(IBRF!B29="","",IBRF!B29)</f>
        <v/>
      </c>
      <c r="B39" s="169"/>
      <c r="C39" s="170"/>
      <c r="D39" s="170"/>
      <c r="E39" s="171"/>
      <c r="F39" s="169"/>
      <c r="G39" s="170"/>
      <c r="H39" s="170"/>
      <c r="I39" s="171"/>
      <c r="J39" s="172"/>
      <c r="K39" s="170"/>
      <c r="L39" s="170"/>
      <c r="M39" s="173"/>
      <c r="N39" s="169"/>
      <c r="O39" s="170"/>
      <c r="P39" s="170"/>
      <c r="Q39" s="171"/>
      <c r="R39" s="169"/>
      <c r="S39" s="170"/>
      <c r="T39" s="170"/>
      <c r="U39" s="171"/>
      <c r="V39" s="169"/>
      <c r="W39" s="170"/>
      <c r="X39" s="170"/>
      <c r="Y39" s="171"/>
      <c r="Z39" s="172"/>
      <c r="AA39" s="170"/>
      <c r="AB39" s="174"/>
      <c r="AC39" s="173"/>
      <c r="AD39" s="1102" t="str">
        <f>IF(OR(A39="",LU!$D$3=0),"",COUNTA(B39:AC39))</f>
        <v/>
      </c>
      <c r="AE39" s="169"/>
      <c r="AF39" s="170"/>
      <c r="AG39" s="170"/>
      <c r="AH39" s="170"/>
      <c r="AI39" s="174"/>
      <c r="AJ39" s="174"/>
      <c r="AK39" s="175"/>
      <c r="AL39" s="447"/>
      <c r="AM39" s="463"/>
      <c r="AN39" s="1092" t="str">
        <f>A39</f>
        <v/>
      </c>
      <c r="AO39" s="169"/>
      <c r="AP39" s="170"/>
      <c r="AQ39" s="170"/>
      <c r="AR39" s="171"/>
      <c r="AS39" s="169"/>
      <c r="AT39" s="170"/>
      <c r="AU39" s="170"/>
      <c r="AV39" s="171"/>
      <c r="AW39" s="172"/>
      <c r="AX39" s="170"/>
      <c r="AY39" s="170"/>
      <c r="AZ39" s="173"/>
      <c r="BA39" s="169"/>
      <c r="BB39" s="170"/>
      <c r="BC39" s="170"/>
      <c r="BD39" s="171"/>
      <c r="BE39" s="169"/>
      <c r="BF39" s="170"/>
      <c r="BG39" s="170"/>
      <c r="BH39" s="171"/>
      <c r="BI39" s="169"/>
      <c r="BJ39" s="170"/>
      <c r="BK39" s="170"/>
      <c r="BL39" s="171"/>
      <c r="BM39" s="172"/>
      <c r="BN39" s="170"/>
      <c r="BO39" s="174"/>
      <c r="BP39" s="173"/>
      <c r="BQ39" s="1102" t="str">
        <f>IF(OR(AN39="",LU!$D$3=0),"",COUNTA(AO39:BP39))</f>
        <v/>
      </c>
      <c r="BR39" s="169"/>
      <c r="BS39" s="170"/>
      <c r="BT39" s="170"/>
      <c r="BU39" s="170"/>
      <c r="BV39" s="170"/>
      <c r="BW39" s="170"/>
      <c r="BX39" s="175"/>
      <c r="BY39" s="176"/>
      <c r="BZ39" s="463"/>
    </row>
    <row r="40" spans="1:78" ht="13.5" hidden="1" thickBot="1">
      <c r="A40" s="1093"/>
      <c r="B40" s="177"/>
      <c r="C40" s="178"/>
      <c r="D40" s="178"/>
      <c r="E40" s="179"/>
      <c r="F40" s="177"/>
      <c r="G40" s="178"/>
      <c r="H40" s="178"/>
      <c r="I40" s="179"/>
      <c r="J40" s="180"/>
      <c r="K40" s="178"/>
      <c r="L40" s="178"/>
      <c r="M40" s="181"/>
      <c r="N40" s="177"/>
      <c r="O40" s="178"/>
      <c r="P40" s="178"/>
      <c r="Q40" s="179"/>
      <c r="R40" s="177"/>
      <c r="S40" s="178"/>
      <c r="T40" s="178"/>
      <c r="U40" s="179"/>
      <c r="V40" s="177"/>
      <c r="W40" s="178"/>
      <c r="X40" s="178"/>
      <c r="Y40" s="179"/>
      <c r="Z40" s="180"/>
      <c r="AA40" s="178"/>
      <c r="AB40" s="182"/>
      <c r="AC40" s="181"/>
      <c r="AD40" s="1103"/>
      <c r="AE40" s="177"/>
      <c r="AF40" s="178"/>
      <c r="AG40" s="178"/>
      <c r="AH40" s="178"/>
      <c r="AI40" s="182"/>
      <c r="AJ40" s="182"/>
      <c r="AK40" s="183"/>
      <c r="AL40" s="448"/>
      <c r="AM40" s="463"/>
      <c r="AN40" s="1093"/>
      <c r="AO40" s="177"/>
      <c r="AP40" s="178"/>
      <c r="AQ40" s="178"/>
      <c r="AR40" s="179"/>
      <c r="AS40" s="177"/>
      <c r="AT40" s="178"/>
      <c r="AU40" s="178"/>
      <c r="AV40" s="179"/>
      <c r="AW40" s="180"/>
      <c r="AX40" s="178"/>
      <c r="AY40" s="178"/>
      <c r="AZ40" s="181"/>
      <c r="BA40" s="177"/>
      <c r="BB40" s="178"/>
      <c r="BC40" s="178"/>
      <c r="BD40" s="179"/>
      <c r="BE40" s="177"/>
      <c r="BF40" s="178"/>
      <c r="BG40" s="178"/>
      <c r="BH40" s="179"/>
      <c r="BI40" s="177"/>
      <c r="BJ40" s="178"/>
      <c r="BK40" s="178"/>
      <c r="BL40" s="179"/>
      <c r="BM40" s="180"/>
      <c r="BN40" s="178"/>
      <c r="BO40" s="182"/>
      <c r="BP40" s="181"/>
      <c r="BQ40" s="1103"/>
      <c r="BR40" s="177"/>
      <c r="BS40" s="178"/>
      <c r="BT40" s="178"/>
      <c r="BU40" s="178"/>
      <c r="BV40" s="178"/>
      <c r="BW40" s="178"/>
      <c r="BX40" s="183"/>
      <c r="BY40" s="184"/>
      <c r="BZ40" s="463"/>
    </row>
    <row r="41" spans="1:78" ht="13.5" hidden="1" thickBot="1">
      <c r="A41" s="1090" t="str">
        <f>IF(IBRF!B30="","",IBRF!B30)</f>
        <v/>
      </c>
      <c r="B41" s="185"/>
      <c r="C41" s="186"/>
      <c r="D41" s="186"/>
      <c r="E41" s="171"/>
      <c r="F41" s="185"/>
      <c r="G41" s="186"/>
      <c r="H41" s="186"/>
      <c r="I41" s="171"/>
      <c r="J41" s="187"/>
      <c r="K41" s="186"/>
      <c r="L41" s="186"/>
      <c r="M41" s="173"/>
      <c r="N41" s="185"/>
      <c r="O41" s="186"/>
      <c r="P41" s="186"/>
      <c r="Q41" s="171"/>
      <c r="R41" s="185"/>
      <c r="S41" s="186"/>
      <c r="T41" s="186"/>
      <c r="U41" s="171"/>
      <c r="V41" s="185"/>
      <c r="W41" s="186"/>
      <c r="X41" s="186"/>
      <c r="Y41" s="171"/>
      <c r="Z41" s="187"/>
      <c r="AA41" s="186"/>
      <c r="AB41" s="188"/>
      <c r="AC41" s="173"/>
      <c r="AD41" s="1102" t="str">
        <f>IF(OR(A41="",LU!$D$3=0),"",COUNTA(B41:AC41))</f>
        <v/>
      </c>
      <c r="AE41" s="185"/>
      <c r="AF41" s="186"/>
      <c r="AG41" s="186"/>
      <c r="AH41" s="186"/>
      <c r="AI41" s="188"/>
      <c r="AJ41" s="188"/>
      <c r="AK41" s="189"/>
      <c r="AL41" s="447"/>
      <c r="AM41" s="463"/>
      <c r="AN41" s="1090" t="str">
        <f>A41</f>
        <v/>
      </c>
      <c r="AO41" s="185"/>
      <c r="AP41" s="186"/>
      <c r="AQ41" s="186"/>
      <c r="AR41" s="171"/>
      <c r="AS41" s="185"/>
      <c r="AT41" s="186"/>
      <c r="AU41" s="186"/>
      <c r="AV41" s="171"/>
      <c r="AW41" s="187"/>
      <c r="AX41" s="186"/>
      <c r="AY41" s="186"/>
      <c r="AZ41" s="173"/>
      <c r="BA41" s="185"/>
      <c r="BB41" s="186"/>
      <c r="BC41" s="186"/>
      <c r="BD41" s="171"/>
      <c r="BE41" s="185"/>
      <c r="BF41" s="186"/>
      <c r="BG41" s="186"/>
      <c r="BH41" s="171"/>
      <c r="BI41" s="185"/>
      <c r="BJ41" s="186"/>
      <c r="BK41" s="186"/>
      <c r="BL41" s="171"/>
      <c r="BM41" s="187"/>
      <c r="BN41" s="186"/>
      <c r="BO41" s="188"/>
      <c r="BP41" s="173"/>
      <c r="BQ41" s="1102" t="str">
        <f>IF(OR(AN41="",LU!$D$3=0),"",COUNTA(AO41:BP41))</f>
        <v/>
      </c>
      <c r="BR41" s="185"/>
      <c r="BS41" s="186"/>
      <c r="BT41" s="186"/>
      <c r="BU41" s="186"/>
      <c r="BV41" s="186"/>
      <c r="BW41" s="186"/>
      <c r="BX41" s="189"/>
      <c r="BY41" s="176"/>
      <c r="BZ41" s="463"/>
    </row>
    <row r="42" spans="1:78" ht="13.5" hidden="1" thickBot="1">
      <c r="A42" s="1091"/>
      <c r="B42" s="190"/>
      <c r="C42" s="191"/>
      <c r="D42" s="191"/>
      <c r="E42" s="179"/>
      <c r="F42" s="190"/>
      <c r="G42" s="191"/>
      <c r="H42" s="191"/>
      <c r="I42" s="179"/>
      <c r="J42" s="192"/>
      <c r="K42" s="191"/>
      <c r="L42" s="191"/>
      <c r="M42" s="181"/>
      <c r="N42" s="190"/>
      <c r="O42" s="191"/>
      <c r="P42" s="191"/>
      <c r="Q42" s="179"/>
      <c r="R42" s="190"/>
      <c r="S42" s="191"/>
      <c r="T42" s="191"/>
      <c r="U42" s="179"/>
      <c r="V42" s="190"/>
      <c r="W42" s="191"/>
      <c r="X42" s="191"/>
      <c r="Y42" s="179"/>
      <c r="Z42" s="192"/>
      <c r="AA42" s="191"/>
      <c r="AB42" s="193"/>
      <c r="AC42" s="181"/>
      <c r="AD42" s="1103"/>
      <c r="AE42" s="190"/>
      <c r="AF42" s="191"/>
      <c r="AG42" s="191"/>
      <c r="AH42" s="191"/>
      <c r="AI42" s="193"/>
      <c r="AJ42" s="193"/>
      <c r="AK42" s="194"/>
      <c r="AL42" s="448"/>
      <c r="AM42" s="463"/>
      <c r="AN42" s="1091"/>
      <c r="AO42" s="190"/>
      <c r="AP42" s="191"/>
      <c r="AQ42" s="191"/>
      <c r="AR42" s="179"/>
      <c r="AS42" s="190"/>
      <c r="AT42" s="191"/>
      <c r="AU42" s="191"/>
      <c r="AV42" s="179"/>
      <c r="AW42" s="192"/>
      <c r="AX42" s="191"/>
      <c r="AY42" s="191"/>
      <c r="AZ42" s="181"/>
      <c r="BA42" s="190"/>
      <c r="BB42" s="191"/>
      <c r="BC42" s="191"/>
      <c r="BD42" s="179"/>
      <c r="BE42" s="190"/>
      <c r="BF42" s="191"/>
      <c r="BG42" s="191"/>
      <c r="BH42" s="179"/>
      <c r="BI42" s="190"/>
      <c r="BJ42" s="191"/>
      <c r="BK42" s="191"/>
      <c r="BL42" s="179"/>
      <c r="BM42" s="192"/>
      <c r="BN42" s="191"/>
      <c r="BO42" s="193"/>
      <c r="BP42" s="181"/>
      <c r="BQ42" s="1103"/>
      <c r="BR42" s="190"/>
      <c r="BS42" s="191"/>
      <c r="BT42" s="191"/>
      <c r="BU42" s="191"/>
      <c r="BV42" s="191"/>
      <c r="BW42" s="191"/>
      <c r="BX42" s="194"/>
      <c r="BY42" s="184"/>
      <c r="BZ42" s="463"/>
    </row>
    <row r="43" spans="1:78" ht="13.5" thickBot="1">
      <c r="A43" s="1122" t="s">
        <v>40</v>
      </c>
      <c r="B43" s="1123"/>
      <c r="C43" s="1123"/>
      <c r="D43" s="1123"/>
      <c r="E43" s="1123"/>
      <c r="F43" s="1123"/>
      <c r="G43" s="1123"/>
      <c r="H43" s="1123"/>
      <c r="I43" s="1123"/>
      <c r="J43" s="1123"/>
      <c r="K43" s="1123"/>
      <c r="L43" s="1123"/>
      <c r="M43" s="1123"/>
      <c r="N43" s="1123"/>
      <c r="O43" s="1123"/>
      <c r="P43" s="1123"/>
      <c r="Q43" s="1123"/>
      <c r="R43" s="1123"/>
      <c r="S43" s="1123"/>
      <c r="T43" s="1123"/>
      <c r="U43" s="1123"/>
      <c r="V43" s="1123"/>
      <c r="W43" s="1123"/>
      <c r="X43" s="1123"/>
      <c r="Y43" s="1123"/>
      <c r="Z43" s="1123"/>
      <c r="AA43" s="1123"/>
      <c r="AB43" s="1123"/>
      <c r="AC43" s="1123"/>
      <c r="AD43" s="1123"/>
      <c r="AE43" s="1123"/>
      <c r="AF43" s="1123"/>
      <c r="AG43" s="1123"/>
      <c r="AH43" s="1123"/>
      <c r="AI43" s="1123"/>
      <c r="AJ43" s="1123"/>
      <c r="AK43" s="1123"/>
      <c r="AL43" s="1123"/>
      <c r="AM43" s="463" t="s">
        <v>338</v>
      </c>
      <c r="AN43" s="1122" t="s">
        <v>40</v>
      </c>
      <c r="AO43" s="1123"/>
      <c r="AP43" s="1123"/>
      <c r="AQ43" s="1123"/>
      <c r="AR43" s="1123"/>
      <c r="AS43" s="1123"/>
      <c r="AT43" s="1123"/>
      <c r="AU43" s="1123"/>
      <c r="AV43" s="1123"/>
      <c r="AW43" s="1123"/>
      <c r="AX43" s="1123"/>
      <c r="AY43" s="1123"/>
      <c r="AZ43" s="1123"/>
      <c r="BA43" s="1123"/>
      <c r="BB43" s="1123"/>
      <c r="BC43" s="1123"/>
      <c r="BD43" s="1123"/>
      <c r="BE43" s="1123"/>
      <c r="BF43" s="1123"/>
      <c r="BG43" s="1123"/>
      <c r="BH43" s="1123"/>
      <c r="BI43" s="1123"/>
      <c r="BJ43" s="1123"/>
      <c r="BK43" s="1123"/>
      <c r="BL43" s="1123"/>
      <c r="BM43" s="1123"/>
      <c r="BN43" s="1123"/>
      <c r="BO43" s="1123"/>
      <c r="BP43" s="1123"/>
      <c r="BQ43" s="1123"/>
      <c r="BR43" s="1123"/>
      <c r="BS43" s="1123"/>
      <c r="BT43" s="1123"/>
      <c r="BU43" s="1123"/>
      <c r="BV43" s="1123"/>
      <c r="BW43" s="1123"/>
      <c r="BX43" s="1123"/>
      <c r="BY43" s="1124"/>
      <c r="BZ43" s="463" t="s">
        <v>338</v>
      </c>
    </row>
    <row r="44" spans="1:78">
      <c r="A44" s="1117" t="s">
        <v>246</v>
      </c>
      <c r="B44" s="1118"/>
      <c r="C44" s="1118"/>
      <c r="D44" s="1118"/>
      <c r="E44" s="1118"/>
      <c r="F44" s="1118"/>
      <c r="G44" s="1118"/>
      <c r="H44" s="1118"/>
      <c r="I44" s="1118"/>
      <c r="J44" s="1118"/>
      <c r="K44" s="1118"/>
      <c r="L44" s="1118"/>
      <c r="M44" s="1118"/>
      <c r="N44" s="1118"/>
      <c r="O44" s="1118"/>
      <c r="P44" s="1118"/>
      <c r="Q44" s="1118"/>
      <c r="R44" s="1118"/>
      <c r="S44" s="1118"/>
      <c r="T44" s="1118"/>
      <c r="U44" s="1118"/>
      <c r="V44" s="1118"/>
      <c r="W44" s="1118"/>
      <c r="X44" s="1118"/>
      <c r="Y44" s="1118"/>
      <c r="Z44" s="1118"/>
      <c r="AA44" s="1118"/>
      <c r="AB44" s="1118"/>
      <c r="AC44" s="1118"/>
      <c r="AD44" s="1118"/>
      <c r="AE44" s="1118"/>
      <c r="AF44" s="1118"/>
      <c r="AG44" s="1118"/>
      <c r="AH44" s="1118"/>
      <c r="AI44" s="1118"/>
      <c r="AJ44" s="1118"/>
      <c r="AK44" s="1118"/>
      <c r="AL44" s="1118"/>
      <c r="AM44" s="461" t="s">
        <v>185</v>
      </c>
      <c r="AN44" s="1117" t="s">
        <v>246</v>
      </c>
      <c r="AO44" s="1118"/>
      <c r="AP44" s="1118"/>
      <c r="AQ44" s="1118"/>
      <c r="AR44" s="1118"/>
      <c r="AS44" s="1118"/>
      <c r="AT44" s="1118"/>
      <c r="AU44" s="1118"/>
      <c r="AV44" s="1118"/>
      <c r="AW44" s="1118"/>
      <c r="AX44" s="1118"/>
      <c r="AY44" s="1118"/>
      <c r="AZ44" s="1118"/>
      <c r="BA44" s="1118"/>
      <c r="BB44" s="1118"/>
      <c r="BC44" s="1118"/>
      <c r="BD44" s="1118"/>
      <c r="BE44" s="1118"/>
      <c r="BF44" s="1118"/>
      <c r="BG44" s="1118"/>
      <c r="BH44" s="1118"/>
      <c r="BI44" s="1118"/>
      <c r="BJ44" s="1118"/>
      <c r="BK44" s="1118"/>
      <c r="BL44" s="1118"/>
      <c r="BM44" s="1118"/>
      <c r="BN44" s="1118"/>
      <c r="BO44" s="1118"/>
      <c r="BP44" s="1118"/>
      <c r="BQ44" s="1118"/>
      <c r="BR44" s="1118"/>
      <c r="BS44" s="1118"/>
      <c r="BT44" s="1118"/>
      <c r="BU44" s="1118"/>
      <c r="BV44" s="1118"/>
      <c r="BW44" s="1118"/>
      <c r="BX44" s="1118"/>
      <c r="BY44" s="1121"/>
      <c r="BZ44" s="461" t="s">
        <v>185</v>
      </c>
    </row>
    <row r="45" spans="1:78">
      <c r="A45" s="1117" t="s">
        <v>306</v>
      </c>
      <c r="B45" s="1118"/>
      <c r="C45" s="1118"/>
      <c r="D45" s="1118"/>
      <c r="E45" s="1118"/>
      <c r="F45" s="1118"/>
      <c r="G45" s="1118"/>
      <c r="H45" s="1118"/>
      <c r="I45" s="1118"/>
      <c r="J45" s="1118"/>
      <c r="K45" s="1118"/>
      <c r="L45" s="1118"/>
      <c r="M45" s="1118"/>
      <c r="N45" s="1118"/>
      <c r="O45" s="1118"/>
      <c r="P45" s="1118"/>
      <c r="Q45" s="1118"/>
      <c r="R45" s="1118"/>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709"/>
      <c r="AN45" s="1117" t="s">
        <v>306</v>
      </c>
      <c r="AO45" s="1118"/>
      <c r="AP45" s="1118"/>
      <c r="AQ45" s="1118"/>
      <c r="AR45" s="1118"/>
      <c r="AS45" s="1118"/>
      <c r="AT45" s="1118"/>
      <c r="AU45" s="1118"/>
      <c r="AV45" s="1118"/>
      <c r="AW45" s="1118"/>
      <c r="AX45" s="1118"/>
      <c r="AY45" s="1118"/>
      <c r="AZ45" s="1118"/>
      <c r="BA45" s="1118"/>
      <c r="BB45" s="1118"/>
      <c r="BC45" s="1118"/>
      <c r="BD45" s="1118"/>
      <c r="BE45" s="1118"/>
      <c r="BF45" s="1118"/>
      <c r="BG45" s="1118"/>
      <c r="BH45" s="1118"/>
      <c r="BI45" s="1118"/>
      <c r="BJ45" s="1118"/>
      <c r="BK45" s="1118"/>
      <c r="BL45" s="1118"/>
      <c r="BM45" s="1118"/>
      <c r="BN45" s="1118"/>
      <c r="BO45" s="1118"/>
      <c r="BP45" s="1118"/>
      <c r="BQ45" s="1118"/>
      <c r="BR45" s="1118"/>
      <c r="BS45" s="1118"/>
      <c r="BT45" s="1118"/>
      <c r="BU45" s="1118"/>
      <c r="BV45" s="1118"/>
      <c r="BW45" s="1118"/>
      <c r="BX45" s="1118"/>
      <c r="BY45" s="1121"/>
      <c r="BZ45" s="709"/>
    </row>
    <row r="46" spans="1:78" ht="13.5" thickBot="1">
      <c r="A46" s="1119" t="s">
        <v>469</v>
      </c>
      <c r="B46" s="1120"/>
      <c r="C46" s="1120"/>
      <c r="D46" s="1120"/>
      <c r="E46" s="1120"/>
      <c r="F46" s="1120"/>
      <c r="G46" s="1120"/>
      <c r="H46" s="1120"/>
      <c r="I46" s="1120"/>
      <c r="J46" s="1120"/>
      <c r="K46" s="1120"/>
      <c r="L46" s="1120"/>
      <c r="M46" s="1120"/>
      <c r="N46" s="1120"/>
      <c r="O46" s="1120"/>
      <c r="P46" s="1120"/>
      <c r="Q46" s="1120"/>
      <c r="R46" s="1120"/>
      <c r="S46" s="1120"/>
      <c r="T46" s="1120"/>
      <c r="U46" s="1120"/>
      <c r="V46" s="1120"/>
      <c r="W46" s="1120"/>
      <c r="X46" s="1120"/>
      <c r="Y46" s="1120"/>
      <c r="Z46" s="1120"/>
      <c r="AA46" s="1120"/>
      <c r="AB46" s="1120"/>
      <c r="AC46" s="1120"/>
      <c r="AD46" s="1120"/>
      <c r="AE46" s="1120"/>
      <c r="AF46" s="1120"/>
      <c r="AG46" s="1120"/>
      <c r="AH46" s="1120"/>
      <c r="AI46" s="1120"/>
      <c r="AJ46" s="1120"/>
      <c r="AK46" s="1120"/>
      <c r="AL46" s="1120"/>
      <c r="AM46" s="708"/>
      <c r="AN46" s="1119" t="s">
        <v>469</v>
      </c>
      <c r="AO46" s="1120"/>
      <c r="AP46" s="1120"/>
      <c r="AQ46" s="1120"/>
      <c r="AR46" s="1120"/>
      <c r="AS46" s="1120"/>
      <c r="AT46" s="1120"/>
      <c r="AU46" s="1120"/>
      <c r="AV46" s="1120"/>
      <c r="AW46" s="1120"/>
      <c r="AX46" s="1120"/>
      <c r="AY46" s="1120"/>
      <c r="AZ46" s="1120"/>
      <c r="BA46" s="1120"/>
      <c r="BB46" s="1120"/>
      <c r="BC46" s="1120"/>
      <c r="BD46" s="1120"/>
      <c r="BE46" s="1120"/>
      <c r="BF46" s="1120"/>
      <c r="BG46" s="1120"/>
      <c r="BH46" s="1120"/>
      <c r="BI46" s="1120"/>
      <c r="BJ46" s="1120"/>
      <c r="BK46" s="1120"/>
      <c r="BL46" s="1120"/>
      <c r="BM46" s="1120"/>
      <c r="BN46" s="1120"/>
      <c r="BO46" s="1120"/>
      <c r="BP46" s="1120"/>
      <c r="BQ46" s="1120"/>
      <c r="BR46" s="1120"/>
      <c r="BS46" s="1120"/>
      <c r="BT46" s="1120"/>
      <c r="BU46" s="1120"/>
      <c r="BV46" s="1120"/>
      <c r="BW46" s="1120"/>
      <c r="BX46" s="1120"/>
      <c r="BY46" s="1120"/>
      <c r="BZ46" s="708"/>
    </row>
    <row r="47" spans="1:78" ht="13.5" thickBot="1">
      <c r="A47" s="710" t="s">
        <v>14</v>
      </c>
      <c r="B47" s="1011" t="str">
        <f>IF(IBRF!H9="","Away Team",IF(IBRF!B8=IBRF!H8,IBRF!H9,IF(IBRF!H8=IBRF!H9,IBRF!H9,IF(OR(IBRF!K3="A",IBRF!K3="B"),IBRF!H8&amp;" "&amp;IBRF!K3,IBRF!H8&amp;"/"&amp;IBRF!H9))))</f>
        <v>Central Coast Roller Derby/SK805</v>
      </c>
      <c r="C47" s="1011"/>
      <c r="D47" s="1011"/>
      <c r="E47" s="1011"/>
      <c r="F47" s="1011"/>
      <c r="G47" s="1011"/>
      <c r="H47" s="1011"/>
      <c r="I47" s="1011"/>
      <c r="J47" s="1011"/>
      <c r="K47" s="1011"/>
      <c r="L47" s="1011"/>
      <c r="M47" s="1011"/>
      <c r="N47" s="1011"/>
      <c r="O47" s="1089" t="s">
        <v>78</v>
      </c>
      <c r="P47" s="1089"/>
      <c r="Q47" s="1089"/>
      <c r="R47" s="1089"/>
      <c r="S47" s="1089"/>
      <c r="T47" s="1009" t="s">
        <v>558</v>
      </c>
      <c r="U47" s="1009"/>
      <c r="V47" s="1009"/>
      <c r="W47" s="1009"/>
      <c r="X47" s="1009"/>
      <c r="Y47" s="1009"/>
      <c r="Z47" s="1009"/>
      <c r="AA47" s="1009"/>
      <c r="AB47" s="1009"/>
      <c r="AC47" s="1009"/>
      <c r="AD47" s="1005">
        <f>IF(IBRF!$B$5="","",IBRF!$B$5)</f>
        <v>41055</v>
      </c>
      <c r="AE47" s="1005"/>
      <c r="AF47" s="1005"/>
      <c r="AG47" s="1005"/>
      <c r="AH47" s="1109" t="s">
        <v>55</v>
      </c>
      <c r="AI47" s="1109"/>
      <c r="AJ47" s="1109"/>
      <c r="AK47" s="995" t="str">
        <f>AK1</f>
        <v>Bout 1</v>
      </c>
      <c r="AL47" s="995"/>
      <c r="AM47" s="458"/>
      <c r="AN47" s="710" t="s">
        <v>14</v>
      </c>
      <c r="AO47" s="1011" t="str">
        <f>B47</f>
        <v>Central Coast Roller Derby/SK805</v>
      </c>
      <c r="AP47" s="1011"/>
      <c r="AQ47" s="1011"/>
      <c r="AR47" s="1011"/>
      <c r="AS47" s="1011"/>
      <c r="AT47" s="1011"/>
      <c r="AU47" s="1011"/>
      <c r="AV47" s="1011"/>
      <c r="AW47" s="1011"/>
      <c r="AX47" s="1011"/>
      <c r="AY47" s="1011"/>
      <c r="AZ47" s="1011"/>
      <c r="BA47" s="1011"/>
      <c r="BB47" s="1089" t="s">
        <v>78</v>
      </c>
      <c r="BC47" s="1089"/>
      <c r="BD47" s="1089"/>
      <c r="BE47" s="1089"/>
      <c r="BF47" s="1089"/>
      <c r="BG47" s="1009" t="s">
        <v>558</v>
      </c>
      <c r="BH47" s="1009"/>
      <c r="BI47" s="1009"/>
      <c r="BJ47" s="1009"/>
      <c r="BK47" s="1009"/>
      <c r="BL47" s="1009"/>
      <c r="BM47" s="1009"/>
      <c r="BN47" s="1009"/>
      <c r="BO47" s="1009"/>
      <c r="BP47" s="1009"/>
      <c r="BQ47" s="1110">
        <f>AD1</f>
        <v>41055</v>
      </c>
      <c r="BR47" s="1110"/>
      <c r="BS47" s="1110"/>
      <c r="BT47" s="1110"/>
      <c r="BU47" s="1109" t="s">
        <v>57</v>
      </c>
      <c r="BV47" s="1109"/>
      <c r="BW47" s="1109"/>
      <c r="BX47" s="995" t="str">
        <f>AK1</f>
        <v>Bout 1</v>
      </c>
      <c r="BY47" s="995"/>
      <c r="BZ47" s="458" t="str">
        <f>IF(IBRF!K3="","",CONCATENATE("BOUT ",IBRF!K3))</f>
        <v>BOUT 1</v>
      </c>
    </row>
    <row r="48" spans="1:78" ht="13.5" customHeight="1" thickBot="1">
      <c r="A48" s="64" t="s">
        <v>1</v>
      </c>
      <c r="B48" s="1094" t="s">
        <v>7</v>
      </c>
      <c r="C48" s="1095"/>
      <c r="D48" s="1095"/>
      <c r="E48" s="1096"/>
      <c r="F48" s="1097" t="s">
        <v>7</v>
      </c>
      <c r="G48" s="1098"/>
      <c r="H48" s="1098"/>
      <c r="I48" s="1099"/>
      <c r="J48" s="1101" t="s">
        <v>7</v>
      </c>
      <c r="K48" s="1095"/>
      <c r="L48" s="1095"/>
      <c r="M48" s="1096"/>
      <c r="N48" s="699"/>
      <c r="O48" s="699"/>
      <c r="P48" s="699"/>
      <c r="Q48" s="699"/>
      <c r="R48" s="699"/>
      <c r="S48" s="699"/>
      <c r="T48" s="699"/>
      <c r="U48" s="699"/>
      <c r="V48" s="1101" t="s">
        <v>7</v>
      </c>
      <c r="W48" s="1095"/>
      <c r="X48" s="1095"/>
      <c r="Y48" s="1096"/>
      <c r="Z48" s="1097" t="s">
        <v>7</v>
      </c>
      <c r="AA48" s="1098"/>
      <c r="AB48" s="1098"/>
      <c r="AC48" s="1100"/>
      <c r="AD48" s="166" t="s">
        <v>6</v>
      </c>
      <c r="AE48" s="1094" t="s">
        <v>19</v>
      </c>
      <c r="AF48" s="1095"/>
      <c r="AG48" s="1095"/>
      <c r="AH48" s="1095"/>
      <c r="AI48" s="1095"/>
      <c r="AJ48" s="1095"/>
      <c r="AK48" s="1095"/>
      <c r="AL48" s="449" t="s">
        <v>468</v>
      </c>
      <c r="AM48" s="464" t="s">
        <v>339</v>
      </c>
      <c r="AN48" s="167" t="s">
        <v>1</v>
      </c>
      <c r="AO48" s="1107" t="s">
        <v>7</v>
      </c>
      <c r="AP48" s="1108"/>
      <c r="AQ48" s="1108"/>
      <c r="AR48" s="1112"/>
      <c r="AS48" s="1104" t="s">
        <v>7</v>
      </c>
      <c r="AT48" s="1105"/>
      <c r="AU48" s="1105"/>
      <c r="AV48" s="1106"/>
      <c r="AW48" s="1111" t="s">
        <v>7</v>
      </c>
      <c r="AX48" s="1108"/>
      <c r="AY48" s="1108"/>
      <c r="AZ48" s="1112"/>
      <c r="BA48" s="1111" t="s">
        <v>7</v>
      </c>
      <c r="BB48" s="1108"/>
      <c r="BC48" s="1108"/>
      <c r="BD48" s="1112"/>
      <c r="BE48" s="1111" t="s">
        <v>7</v>
      </c>
      <c r="BF48" s="1108"/>
      <c r="BG48" s="1108"/>
      <c r="BH48" s="1112"/>
      <c r="BI48" s="1111" t="s">
        <v>7</v>
      </c>
      <c r="BJ48" s="1108"/>
      <c r="BK48" s="1108"/>
      <c r="BL48" s="1112"/>
      <c r="BM48" s="1097" t="s">
        <v>7</v>
      </c>
      <c r="BN48" s="1098"/>
      <c r="BO48" s="1098"/>
      <c r="BP48" s="1100"/>
      <c r="BQ48" s="168" t="s">
        <v>6</v>
      </c>
      <c r="BR48" s="1107" t="s">
        <v>19</v>
      </c>
      <c r="BS48" s="1108"/>
      <c r="BT48" s="1108"/>
      <c r="BU48" s="1108"/>
      <c r="BV48" s="1108"/>
      <c r="BW48" s="1108"/>
      <c r="BX48" s="1108"/>
      <c r="BY48" s="449" t="s">
        <v>468</v>
      </c>
      <c r="BZ48" s="464" t="s">
        <v>339</v>
      </c>
    </row>
    <row r="49" spans="1:78" ht="18.75" customHeight="1" thickBot="1">
      <c r="A49" s="1115" t="str">
        <f>IF(IBRF!H11="","",IBRF!H11)</f>
        <v>11</v>
      </c>
      <c r="B49" s="172" t="s">
        <v>37</v>
      </c>
      <c r="C49" s="170" t="s">
        <v>34</v>
      </c>
      <c r="D49" s="170" t="s">
        <v>37</v>
      </c>
      <c r="E49" s="171" t="s">
        <v>23</v>
      </c>
      <c r="F49" s="169" t="s">
        <v>34</v>
      </c>
      <c r="G49" s="170" t="s">
        <v>33</v>
      </c>
      <c r="H49" s="170"/>
      <c r="I49" s="171"/>
      <c r="J49" s="172"/>
      <c r="K49" s="170"/>
      <c r="L49" s="170"/>
      <c r="M49" s="173"/>
      <c r="N49" s="169"/>
      <c r="O49" s="170"/>
      <c r="P49" s="170"/>
      <c r="Q49" s="171"/>
      <c r="R49" s="169"/>
      <c r="S49" s="170"/>
      <c r="T49" s="170"/>
      <c r="U49" s="171"/>
      <c r="V49" s="169"/>
      <c r="W49" s="170"/>
      <c r="X49" s="170"/>
      <c r="Y49" s="171"/>
      <c r="Z49" s="172"/>
      <c r="AA49" s="170"/>
      <c r="AB49" s="174"/>
      <c r="AC49" s="173"/>
      <c r="AD49" s="1102">
        <f>IF(OR(A49="",LU!$D$3=0),"",COUNTA(B49:AC49))</f>
        <v>6</v>
      </c>
      <c r="AE49" s="169" t="s">
        <v>32</v>
      </c>
      <c r="AF49" s="170" t="s">
        <v>33</v>
      </c>
      <c r="AG49" s="170" t="s">
        <v>32</v>
      </c>
      <c r="AH49" s="170" t="s">
        <v>24</v>
      </c>
      <c r="AI49" s="174"/>
      <c r="AJ49" s="174"/>
      <c r="AK49" s="175">
        <v>4</v>
      </c>
      <c r="AL49" s="447"/>
      <c r="AM49" s="465" t="s">
        <v>340</v>
      </c>
      <c r="AN49" s="1115" t="str">
        <f>A49</f>
        <v>11</v>
      </c>
      <c r="AO49" s="756"/>
      <c r="AP49" s="757"/>
      <c r="AQ49" s="757"/>
      <c r="AR49" s="758"/>
      <c r="AS49" s="756"/>
      <c r="AT49" s="757"/>
      <c r="AU49" s="170"/>
      <c r="AV49" s="171"/>
      <c r="AW49" s="172"/>
      <c r="AX49" s="170"/>
      <c r="AY49" s="170"/>
      <c r="AZ49" s="173"/>
      <c r="BA49" s="169"/>
      <c r="BB49" s="170"/>
      <c r="BC49" s="170"/>
      <c r="BD49" s="171"/>
      <c r="BE49" s="169"/>
      <c r="BF49" s="170"/>
      <c r="BG49" s="170"/>
      <c r="BH49" s="171"/>
      <c r="BI49" s="169"/>
      <c r="BJ49" s="170"/>
      <c r="BK49" s="170"/>
      <c r="BL49" s="171"/>
      <c r="BM49" s="172"/>
      <c r="BN49" s="170"/>
      <c r="BO49" s="174"/>
      <c r="BP49" s="173"/>
      <c r="BQ49" s="1102">
        <f>IF(OR(AN49="",LU!$D$3=0),"",COUNTA(AO49:BP49))</f>
        <v>0</v>
      </c>
      <c r="BR49" s="756"/>
      <c r="BS49" s="757"/>
      <c r="BT49" s="757"/>
      <c r="BU49" s="757"/>
      <c r="BV49" s="197" t="s">
        <v>23</v>
      </c>
      <c r="BW49" s="170" t="s">
        <v>24</v>
      </c>
      <c r="BX49" s="758"/>
      <c r="BY49" s="176" t="s">
        <v>39</v>
      </c>
      <c r="BZ49" s="465" t="s">
        <v>340</v>
      </c>
    </row>
    <row r="50" spans="1:78" ht="18.75" customHeight="1" thickBot="1">
      <c r="A50" s="1116"/>
      <c r="B50" s="180">
        <v>3</v>
      </c>
      <c r="C50" s="178">
        <v>4</v>
      </c>
      <c r="D50" s="178">
        <v>10</v>
      </c>
      <c r="E50" s="179">
        <v>13</v>
      </c>
      <c r="F50" s="177">
        <v>15</v>
      </c>
      <c r="G50" s="178">
        <v>18</v>
      </c>
      <c r="H50" s="178"/>
      <c r="I50" s="179"/>
      <c r="J50" s="180"/>
      <c r="K50" s="178"/>
      <c r="L50" s="178"/>
      <c r="M50" s="181"/>
      <c r="N50" s="177"/>
      <c r="O50" s="178"/>
      <c r="P50" s="178"/>
      <c r="Q50" s="179"/>
      <c r="R50" s="177"/>
      <c r="S50" s="178"/>
      <c r="T50" s="178"/>
      <c r="U50" s="179"/>
      <c r="V50" s="177"/>
      <c r="W50" s="178"/>
      <c r="X50" s="178"/>
      <c r="Y50" s="179"/>
      <c r="Z50" s="180"/>
      <c r="AA50" s="178"/>
      <c r="AB50" s="182"/>
      <c r="AC50" s="181"/>
      <c r="AD50" s="1103"/>
      <c r="AE50" s="177">
        <v>2</v>
      </c>
      <c r="AF50" s="178">
        <v>6</v>
      </c>
      <c r="AG50" s="178">
        <v>12</v>
      </c>
      <c r="AH50" s="178">
        <v>15</v>
      </c>
      <c r="AI50" s="182"/>
      <c r="AJ50" s="182"/>
      <c r="AK50" s="183">
        <v>13</v>
      </c>
      <c r="AL50" s="448"/>
      <c r="AM50" s="460" t="s">
        <v>24</v>
      </c>
      <c r="AN50" s="1116"/>
      <c r="AO50" s="759"/>
      <c r="AP50" s="760"/>
      <c r="AQ50" s="760"/>
      <c r="AR50" s="761"/>
      <c r="AS50" s="759"/>
      <c r="AT50" s="760"/>
      <c r="AU50" s="178"/>
      <c r="AV50" s="179"/>
      <c r="AW50" s="180"/>
      <c r="AX50" s="178"/>
      <c r="AY50" s="178"/>
      <c r="AZ50" s="181"/>
      <c r="BA50" s="177"/>
      <c r="BB50" s="178"/>
      <c r="BC50" s="178"/>
      <c r="BD50" s="179"/>
      <c r="BE50" s="177"/>
      <c r="BF50" s="178"/>
      <c r="BG50" s="178"/>
      <c r="BH50" s="179"/>
      <c r="BI50" s="177"/>
      <c r="BJ50" s="178"/>
      <c r="BK50" s="178"/>
      <c r="BL50" s="179"/>
      <c r="BM50" s="180"/>
      <c r="BN50" s="178"/>
      <c r="BO50" s="182"/>
      <c r="BP50" s="181"/>
      <c r="BQ50" s="1103"/>
      <c r="BR50" s="759"/>
      <c r="BS50" s="760"/>
      <c r="BT50" s="760"/>
      <c r="BU50" s="760"/>
      <c r="BV50" s="198">
        <v>1</v>
      </c>
      <c r="BW50" s="178">
        <v>11</v>
      </c>
      <c r="BX50" s="761"/>
      <c r="BY50" s="184">
        <v>11</v>
      </c>
      <c r="BZ50" s="460" t="s">
        <v>24</v>
      </c>
    </row>
    <row r="51" spans="1:78" ht="18.75" customHeight="1">
      <c r="A51" s="1113" t="str">
        <f>IF(IBRF!H12="","",IBRF!H12)</f>
        <v>13</v>
      </c>
      <c r="B51" s="187" t="s">
        <v>37</v>
      </c>
      <c r="C51" s="186" t="s">
        <v>33</v>
      </c>
      <c r="D51" s="186" t="s">
        <v>37</v>
      </c>
      <c r="E51" s="171"/>
      <c r="F51" s="185"/>
      <c r="G51" s="186"/>
      <c r="H51" s="186"/>
      <c r="I51" s="171"/>
      <c r="J51" s="187"/>
      <c r="K51" s="186"/>
      <c r="L51" s="186"/>
      <c r="M51" s="173"/>
      <c r="N51" s="185"/>
      <c r="O51" s="186"/>
      <c r="P51" s="186"/>
      <c r="Q51" s="171"/>
      <c r="R51" s="185"/>
      <c r="S51" s="186"/>
      <c r="T51" s="186"/>
      <c r="U51" s="171"/>
      <c r="V51" s="185"/>
      <c r="W51" s="186"/>
      <c r="X51" s="186"/>
      <c r="Y51" s="171"/>
      <c r="Z51" s="187"/>
      <c r="AA51" s="186"/>
      <c r="AB51" s="188"/>
      <c r="AC51" s="173"/>
      <c r="AD51" s="1102">
        <f>IF(OR(A51="",LU!$D$3=0),"",COUNTA(B51:AC51))</f>
        <v>3</v>
      </c>
      <c r="AE51" s="185" t="s">
        <v>37</v>
      </c>
      <c r="AF51" s="186"/>
      <c r="AG51" s="186"/>
      <c r="AH51" s="186"/>
      <c r="AI51" s="188"/>
      <c r="AJ51" s="188"/>
      <c r="AK51" s="189"/>
      <c r="AL51" s="447"/>
      <c r="AM51" s="461" t="s">
        <v>308</v>
      </c>
      <c r="AN51" s="1113" t="str">
        <f>A51</f>
        <v>13</v>
      </c>
      <c r="AO51" s="756"/>
      <c r="AP51" s="757"/>
      <c r="AQ51" s="757"/>
      <c r="AR51" s="171" t="s">
        <v>32</v>
      </c>
      <c r="AS51" s="185"/>
      <c r="AT51" s="186"/>
      <c r="AU51" s="186"/>
      <c r="AV51" s="171"/>
      <c r="AW51" s="187"/>
      <c r="AX51" s="186"/>
      <c r="AY51" s="186"/>
      <c r="AZ51" s="173"/>
      <c r="BA51" s="185"/>
      <c r="BB51" s="186"/>
      <c r="BC51" s="186"/>
      <c r="BD51" s="171"/>
      <c r="BE51" s="185"/>
      <c r="BF51" s="186"/>
      <c r="BG51" s="186"/>
      <c r="BH51" s="171"/>
      <c r="BI51" s="185"/>
      <c r="BJ51" s="186"/>
      <c r="BK51" s="186"/>
      <c r="BL51" s="171"/>
      <c r="BM51" s="187"/>
      <c r="BN51" s="186"/>
      <c r="BO51" s="188"/>
      <c r="BP51" s="173"/>
      <c r="BQ51" s="1102">
        <f>IF(OR(AN51="",LU!$D$3=0),"",COUNTA(AO51:BP51))</f>
        <v>1</v>
      </c>
      <c r="BR51" s="186" t="s">
        <v>37</v>
      </c>
      <c r="BS51" s="186" t="s">
        <v>186</v>
      </c>
      <c r="BT51" s="186"/>
      <c r="BU51" s="186"/>
      <c r="BV51" s="186"/>
      <c r="BW51" s="186">
        <v>4</v>
      </c>
      <c r="BX51" s="758"/>
      <c r="BY51" s="176"/>
      <c r="BZ51" s="461" t="s">
        <v>308</v>
      </c>
    </row>
    <row r="52" spans="1:78" ht="18.75" customHeight="1" thickBot="1">
      <c r="A52" s="1114"/>
      <c r="B52" s="192">
        <v>2</v>
      </c>
      <c r="C52" s="191">
        <v>7</v>
      </c>
      <c r="D52" s="191">
        <v>12</v>
      </c>
      <c r="E52" s="179"/>
      <c r="F52" s="190"/>
      <c r="G52" s="191"/>
      <c r="H52" s="191"/>
      <c r="I52" s="179"/>
      <c r="J52" s="192"/>
      <c r="K52" s="191"/>
      <c r="L52" s="191"/>
      <c r="M52" s="181"/>
      <c r="N52" s="190"/>
      <c r="O52" s="191"/>
      <c r="P52" s="191"/>
      <c r="Q52" s="179"/>
      <c r="R52" s="190"/>
      <c r="S52" s="191"/>
      <c r="T52" s="191"/>
      <c r="U52" s="179"/>
      <c r="V52" s="190"/>
      <c r="W52" s="191"/>
      <c r="X52" s="191"/>
      <c r="Y52" s="179"/>
      <c r="Z52" s="192"/>
      <c r="AA52" s="191"/>
      <c r="AB52" s="193"/>
      <c r="AC52" s="181"/>
      <c r="AD52" s="1103"/>
      <c r="AE52" s="190">
        <v>13</v>
      </c>
      <c r="AF52" s="191"/>
      <c r="AG52" s="191"/>
      <c r="AH52" s="191"/>
      <c r="AI52" s="193"/>
      <c r="AJ52" s="193"/>
      <c r="AK52" s="194"/>
      <c r="AL52" s="448"/>
      <c r="AM52" s="462" t="s">
        <v>38</v>
      </c>
      <c r="AN52" s="1114"/>
      <c r="AO52" s="759"/>
      <c r="AP52" s="760"/>
      <c r="AQ52" s="760"/>
      <c r="AR52" s="179">
        <v>2</v>
      </c>
      <c r="AS52" s="190"/>
      <c r="AT52" s="191"/>
      <c r="AU52" s="191"/>
      <c r="AV52" s="179"/>
      <c r="AW52" s="192"/>
      <c r="AX52" s="191"/>
      <c r="AY52" s="191"/>
      <c r="AZ52" s="181"/>
      <c r="BA52" s="190"/>
      <c r="BB52" s="191"/>
      <c r="BC52" s="191"/>
      <c r="BD52" s="179"/>
      <c r="BE52" s="190"/>
      <c r="BF52" s="191"/>
      <c r="BG52" s="191"/>
      <c r="BH52" s="179"/>
      <c r="BI52" s="190"/>
      <c r="BJ52" s="191"/>
      <c r="BK52" s="191"/>
      <c r="BL52" s="179"/>
      <c r="BM52" s="192"/>
      <c r="BN52" s="191"/>
      <c r="BO52" s="193"/>
      <c r="BP52" s="181"/>
      <c r="BQ52" s="1103"/>
      <c r="BR52" s="191">
        <v>11</v>
      </c>
      <c r="BS52" s="191">
        <v>14</v>
      </c>
      <c r="BT52" s="191"/>
      <c r="BU52" s="191"/>
      <c r="BV52" s="191"/>
      <c r="BW52" s="191">
        <v>2</v>
      </c>
      <c r="BX52" s="761"/>
      <c r="BY52" s="184"/>
      <c r="BZ52" s="462" t="s">
        <v>38</v>
      </c>
    </row>
    <row r="53" spans="1:78" ht="18.75" customHeight="1">
      <c r="A53" s="1125" t="str">
        <f>IF(IBRF!H13="","",IBRF!H13)</f>
        <v>138</v>
      </c>
      <c r="B53" s="172" t="s">
        <v>37</v>
      </c>
      <c r="C53" s="170" t="s">
        <v>24</v>
      </c>
      <c r="D53" s="170" t="s">
        <v>186</v>
      </c>
      <c r="E53" s="171" t="s">
        <v>23</v>
      </c>
      <c r="F53" s="169"/>
      <c r="G53" s="170"/>
      <c r="H53" s="170"/>
      <c r="I53" s="171"/>
      <c r="J53" s="172"/>
      <c r="K53" s="170"/>
      <c r="L53" s="170"/>
      <c r="M53" s="173"/>
      <c r="N53" s="169"/>
      <c r="O53" s="170"/>
      <c r="P53" s="170"/>
      <c r="Q53" s="171"/>
      <c r="R53" s="169"/>
      <c r="S53" s="170"/>
      <c r="T53" s="170"/>
      <c r="U53" s="171"/>
      <c r="V53" s="169"/>
      <c r="W53" s="170"/>
      <c r="X53" s="170"/>
      <c r="Y53" s="171"/>
      <c r="Z53" s="172"/>
      <c r="AA53" s="170"/>
      <c r="AB53" s="174"/>
      <c r="AC53" s="173"/>
      <c r="AD53" s="1102">
        <f>IF(OR(A53="",LU!$D$3=0),"",COUNTA(B53:AC53))</f>
        <v>4</v>
      </c>
      <c r="AE53" s="169" t="s">
        <v>23</v>
      </c>
      <c r="AF53" s="170" t="s">
        <v>37</v>
      </c>
      <c r="AG53" s="170"/>
      <c r="AH53" s="170"/>
      <c r="AI53" s="174"/>
      <c r="AJ53" s="174"/>
      <c r="AK53" s="175">
        <v>4</v>
      </c>
      <c r="AL53" s="447"/>
      <c r="AM53" s="463" t="s">
        <v>463</v>
      </c>
      <c r="AN53" s="1125" t="str">
        <f>A53</f>
        <v>138</v>
      </c>
      <c r="AO53" s="756"/>
      <c r="AP53" s="757"/>
      <c r="AQ53" s="757"/>
      <c r="AR53" s="758"/>
      <c r="AS53" s="169" t="s">
        <v>37</v>
      </c>
      <c r="AT53" s="170" t="s">
        <v>37</v>
      </c>
      <c r="AU53" s="170"/>
      <c r="AV53" s="171"/>
      <c r="AW53" s="169"/>
      <c r="AX53" s="170"/>
      <c r="AY53" s="170"/>
      <c r="AZ53" s="173"/>
      <c r="BA53" s="169"/>
      <c r="BB53" s="170"/>
      <c r="BC53" s="170"/>
      <c r="BD53" s="171"/>
      <c r="BE53" s="169"/>
      <c r="BF53" s="170"/>
      <c r="BG53" s="170"/>
      <c r="BH53" s="171"/>
      <c r="BI53" s="169"/>
      <c r="BJ53" s="170"/>
      <c r="BK53" s="170"/>
      <c r="BL53" s="171"/>
      <c r="BM53" s="172"/>
      <c r="BN53" s="170"/>
      <c r="BO53" s="174"/>
      <c r="BP53" s="173"/>
      <c r="BQ53" s="1102">
        <f>IF(OR(AN53="",LU!$D$3=0),"",COUNTA(AO53:BP53))</f>
        <v>2</v>
      </c>
      <c r="BR53" s="756"/>
      <c r="BS53" s="757"/>
      <c r="BT53" s="755"/>
      <c r="BU53" s="170"/>
      <c r="BV53" s="170"/>
      <c r="BW53" s="170"/>
      <c r="BX53" s="758"/>
      <c r="BY53" s="176"/>
      <c r="BZ53" s="463" t="s">
        <v>463</v>
      </c>
    </row>
    <row r="54" spans="1:78" ht="18.75" customHeight="1" thickBot="1">
      <c r="A54" s="1116"/>
      <c r="B54" s="180">
        <v>1</v>
      </c>
      <c r="C54" s="178">
        <v>4</v>
      </c>
      <c r="D54" s="178">
        <v>6</v>
      </c>
      <c r="E54" s="179">
        <v>15</v>
      </c>
      <c r="F54" s="177"/>
      <c r="G54" s="178"/>
      <c r="H54" s="178"/>
      <c r="I54" s="179"/>
      <c r="J54" s="180"/>
      <c r="K54" s="178"/>
      <c r="L54" s="178"/>
      <c r="M54" s="181"/>
      <c r="N54" s="177"/>
      <c r="O54" s="178"/>
      <c r="P54" s="178"/>
      <c r="Q54" s="179"/>
      <c r="R54" s="177"/>
      <c r="S54" s="178"/>
      <c r="T54" s="178"/>
      <c r="U54" s="179"/>
      <c r="V54" s="177"/>
      <c r="W54" s="178"/>
      <c r="X54" s="178"/>
      <c r="Y54" s="179"/>
      <c r="Z54" s="180"/>
      <c r="AA54" s="178"/>
      <c r="AB54" s="182"/>
      <c r="AC54" s="181"/>
      <c r="AD54" s="1103"/>
      <c r="AE54" s="177">
        <v>13</v>
      </c>
      <c r="AF54" s="178">
        <v>14</v>
      </c>
      <c r="AG54" s="178"/>
      <c r="AH54" s="178"/>
      <c r="AI54" s="182"/>
      <c r="AJ54" s="182"/>
      <c r="AK54" s="183">
        <v>15</v>
      </c>
      <c r="AL54" s="448"/>
      <c r="AM54" s="462" t="s">
        <v>37</v>
      </c>
      <c r="AN54" s="1116"/>
      <c r="AO54" s="759"/>
      <c r="AP54" s="760"/>
      <c r="AQ54" s="760"/>
      <c r="AR54" s="761"/>
      <c r="AS54" s="177">
        <v>13</v>
      </c>
      <c r="AT54" s="178">
        <v>20</v>
      </c>
      <c r="AU54" s="178"/>
      <c r="AV54" s="179"/>
      <c r="AW54" s="177"/>
      <c r="AX54" s="178"/>
      <c r="AY54" s="178"/>
      <c r="AZ54" s="181"/>
      <c r="BA54" s="177"/>
      <c r="BB54" s="178"/>
      <c r="BC54" s="178"/>
      <c r="BD54" s="179"/>
      <c r="BE54" s="177"/>
      <c r="BF54" s="178"/>
      <c r="BG54" s="178"/>
      <c r="BH54" s="179"/>
      <c r="BI54" s="177"/>
      <c r="BJ54" s="178"/>
      <c r="BK54" s="178"/>
      <c r="BL54" s="179"/>
      <c r="BM54" s="180"/>
      <c r="BN54" s="178"/>
      <c r="BO54" s="182"/>
      <c r="BP54" s="181"/>
      <c r="BQ54" s="1103"/>
      <c r="BR54" s="759"/>
      <c r="BS54" s="760"/>
      <c r="BT54" s="178"/>
      <c r="BU54" s="178"/>
      <c r="BV54" s="178"/>
      <c r="BW54" s="178"/>
      <c r="BX54" s="761"/>
      <c r="BY54" s="184"/>
      <c r="BZ54" s="462" t="s">
        <v>37</v>
      </c>
    </row>
    <row r="55" spans="1:78" ht="18.75" customHeight="1">
      <c r="A55" s="1113" t="str">
        <f>IF(IBRF!H14="","",IBRF!H14)</f>
        <v>1977</v>
      </c>
      <c r="B55" s="187" t="s">
        <v>37</v>
      </c>
      <c r="C55" s="186" t="s">
        <v>23</v>
      </c>
      <c r="D55" s="186"/>
      <c r="E55" s="171"/>
      <c r="F55" s="185"/>
      <c r="G55" s="186"/>
      <c r="H55" s="186"/>
      <c r="I55" s="171"/>
      <c r="J55" s="187"/>
      <c r="K55" s="186"/>
      <c r="L55" s="186"/>
      <c r="M55" s="173"/>
      <c r="N55" s="185"/>
      <c r="O55" s="186"/>
      <c r="P55" s="186"/>
      <c r="Q55" s="171"/>
      <c r="R55" s="185"/>
      <c r="S55" s="186"/>
      <c r="T55" s="186"/>
      <c r="U55" s="171"/>
      <c r="V55" s="185"/>
      <c r="W55" s="186"/>
      <c r="X55" s="186"/>
      <c r="Y55" s="171"/>
      <c r="Z55" s="187"/>
      <c r="AA55" s="186"/>
      <c r="AB55" s="188"/>
      <c r="AC55" s="173"/>
      <c r="AD55" s="1102">
        <f>IF(OR(A55="",LU!$D$3=0),"",COUNTA(B55:AC55))</f>
        <v>2</v>
      </c>
      <c r="AE55" s="185" t="s">
        <v>36</v>
      </c>
      <c r="AF55" s="186"/>
      <c r="AG55" s="186"/>
      <c r="AH55" s="186"/>
      <c r="AI55" s="188"/>
      <c r="AJ55" s="188"/>
      <c r="AK55" s="189"/>
      <c r="AL55" s="447"/>
      <c r="AM55" s="461" t="s">
        <v>42</v>
      </c>
      <c r="AN55" s="1113" t="str">
        <f>A55</f>
        <v>1977</v>
      </c>
      <c r="AO55" s="756"/>
      <c r="AP55" s="757"/>
      <c r="AQ55" s="186" t="s">
        <v>34</v>
      </c>
      <c r="AR55" s="171"/>
      <c r="AS55" s="185"/>
      <c r="AT55" s="186"/>
      <c r="AU55" s="186"/>
      <c r="AV55" s="171"/>
      <c r="AW55" s="185"/>
      <c r="AX55" s="186"/>
      <c r="AY55" s="186"/>
      <c r="AZ55" s="173"/>
      <c r="BA55" s="185"/>
      <c r="BB55" s="186"/>
      <c r="BC55" s="186"/>
      <c r="BD55" s="171"/>
      <c r="BE55" s="185"/>
      <c r="BF55" s="186"/>
      <c r="BG55" s="186"/>
      <c r="BH55" s="171"/>
      <c r="BI55" s="185"/>
      <c r="BJ55" s="186"/>
      <c r="BK55" s="186"/>
      <c r="BL55" s="171"/>
      <c r="BM55" s="187"/>
      <c r="BN55" s="186"/>
      <c r="BO55" s="188"/>
      <c r="BP55" s="173"/>
      <c r="BQ55" s="1102">
        <f>IF(OR(AN55="",LU!$D$3=0),"",COUNTA(AO55:BP55))</f>
        <v>1</v>
      </c>
      <c r="BR55" s="756"/>
      <c r="BS55" s="186"/>
      <c r="BT55" s="186"/>
      <c r="BU55" s="186"/>
      <c r="BV55" s="186"/>
      <c r="BW55" s="186"/>
      <c r="BX55" s="189"/>
      <c r="BY55" s="176"/>
      <c r="BZ55" s="461" t="s">
        <v>42</v>
      </c>
    </row>
    <row r="56" spans="1:78" ht="18.75" customHeight="1" thickBot="1">
      <c r="A56" s="1114"/>
      <c r="B56" s="192">
        <v>1</v>
      </c>
      <c r="C56" s="191">
        <v>13</v>
      </c>
      <c r="D56" s="191"/>
      <c r="E56" s="179"/>
      <c r="F56" s="190"/>
      <c r="G56" s="191"/>
      <c r="H56" s="191"/>
      <c r="I56" s="179"/>
      <c r="J56" s="192"/>
      <c r="K56" s="191"/>
      <c r="L56" s="191"/>
      <c r="M56" s="181"/>
      <c r="N56" s="190"/>
      <c r="O56" s="191"/>
      <c r="P56" s="191"/>
      <c r="Q56" s="179"/>
      <c r="R56" s="190"/>
      <c r="S56" s="191"/>
      <c r="T56" s="191"/>
      <c r="U56" s="179"/>
      <c r="V56" s="190"/>
      <c r="W56" s="191"/>
      <c r="X56" s="191"/>
      <c r="Y56" s="179"/>
      <c r="Z56" s="192"/>
      <c r="AA56" s="191"/>
      <c r="AB56" s="193"/>
      <c r="AC56" s="181"/>
      <c r="AD56" s="1103"/>
      <c r="AE56" s="190">
        <v>13</v>
      </c>
      <c r="AF56" s="191"/>
      <c r="AG56" s="191"/>
      <c r="AH56" s="191"/>
      <c r="AI56" s="193"/>
      <c r="AJ56" s="193"/>
      <c r="AK56" s="194"/>
      <c r="AL56" s="448"/>
      <c r="AM56" s="462" t="s">
        <v>34</v>
      </c>
      <c r="AN56" s="1114"/>
      <c r="AO56" s="759"/>
      <c r="AP56" s="760"/>
      <c r="AQ56" s="191">
        <v>22</v>
      </c>
      <c r="AR56" s="179"/>
      <c r="AS56" s="190"/>
      <c r="AT56" s="191"/>
      <c r="AU56" s="191"/>
      <c r="AV56" s="179"/>
      <c r="AW56" s="190"/>
      <c r="AX56" s="191"/>
      <c r="AY56" s="191"/>
      <c r="AZ56" s="181"/>
      <c r="BA56" s="190"/>
      <c r="BB56" s="191"/>
      <c r="BC56" s="191"/>
      <c r="BD56" s="179"/>
      <c r="BE56" s="190"/>
      <c r="BF56" s="191"/>
      <c r="BG56" s="191"/>
      <c r="BH56" s="179"/>
      <c r="BI56" s="190"/>
      <c r="BJ56" s="191"/>
      <c r="BK56" s="191"/>
      <c r="BL56" s="179"/>
      <c r="BM56" s="192"/>
      <c r="BN56" s="191"/>
      <c r="BO56" s="193"/>
      <c r="BP56" s="181"/>
      <c r="BQ56" s="1103"/>
      <c r="BR56" s="759"/>
      <c r="BS56" s="191"/>
      <c r="BT56" s="191"/>
      <c r="BU56" s="191"/>
      <c r="BV56" s="191"/>
      <c r="BW56" s="191"/>
      <c r="BX56" s="194"/>
      <c r="BY56" s="184"/>
      <c r="BZ56" s="462" t="s">
        <v>34</v>
      </c>
    </row>
    <row r="57" spans="1:78" ht="18.75" customHeight="1">
      <c r="A57" s="1125" t="str">
        <f>IF(IBRF!H15="","",IBRF!H15)</f>
        <v>2</v>
      </c>
      <c r="B57" s="172"/>
      <c r="C57" s="170"/>
      <c r="D57" s="170"/>
      <c r="E57" s="171"/>
      <c r="F57" s="169"/>
      <c r="G57" s="170"/>
      <c r="H57" s="170"/>
      <c r="I57" s="171"/>
      <c r="J57" s="172"/>
      <c r="K57" s="170"/>
      <c r="L57" s="170"/>
      <c r="M57" s="173"/>
      <c r="N57" s="169"/>
      <c r="O57" s="170"/>
      <c r="P57" s="170"/>
      <c r="Q57" s="171"/>
      <c r="R57" s="169"/>
      <c r="S57" s="170"/>
      <c r="T57" s="170"/>
      <c r="U57" s="171"/>
      <c r="V57" s="169"/>
      <c r="W57" s="170"/>
      <c r="X57" s="170"/>
      <c r="Y57" s="171"/>
      <c r="Z57" s="172"/>
      <c r="AA57" s="170"/>
      <c r="AB57" s="174"/>
      <c r="AC57" s="173"/>
      <c r="AD57" s="1102">
        <f>IF(OR(A57="",LU!$D$3=0),"",COUNTA(B57:AC57))</f>
        <v>0</v>
      </c>
      <c r="AE57" s="169" t="s">
        <v>23</v>
      </c>
      <c r="AF57" s="170"/>
      <c r="AG57" s="170"/>
      <c r="AH57" s="170"/>
      <c r="AI57" s="174"/>
      <c r="AJ57" s="174"/>
      <c r="AK57" s="175"/>
      <c r="AL57" s="447"/>
      <c r="AM57" s="461" t="s">
        <v>456</v>
      </c>
      <c r="AN57" s="1125" t="str">
        <f>A57</f>
        <v>2</v>
      </c>
      <c r="AO57" s="195" t="s">
        <v>32</v>
      </c>
      <c r="AP57" s="170" t="s">
        <v>37</v>
      </c>
      <c r="AQ57" s="170"/>
      <c r="AR57" s="171"/>
      <c r="AS57" s="169"/>
      <c r="AT57" s="170"/>
      <c r="AU57" s="170"/>
      <c r="AV57" s="171"/>
      <c r="AW57" s="169"/>
      <c r="AX57" s="170"/>
      <c r="AY57" s="170"/>
      <c r="AZ57" s="173"/>
      <c r="BA57" s="169"/>
      <c r="BB57" s="170"/>
      <c r="BC57" s="170"/>
      <c r="BD57" s="171"/>
      <c r="BE57" s="169"/>
      <c r="BF57" s="170"/>
      <c r="BG57" s="170"/>
      <c r="BH57" s="171"/>
      <c r="BI57" s="169"/>
      <c r="BJ57" s="170"/>
      <c r="BK57" s="170"/>
      <c r="BL57" s="171"/>
      <c r="BM57" s="172"/>
      <c r="BN57" s="170"/>
      <c r="BO57" s="174"/>
      <c r="BP57" s="173"/>
      <c r="BQ57" s="1102">
        <f>IF(OR(AN57="",LU!$D$3=0),"",COUNTA(AO57:BP57))</f>
        <v>2</v>
      </c>
      <c r="BR57" s="756"/>
      <c r="BS57" s="170"/>
      <c r="BT57" s="170"/>
      <c r="BU57" s="170"/>
      <c r="BV57" s="170"/>
      <c r="BW57" s="170"/>
      <c r="BX57" s="175"/>
      <c r="BY57" s="176"/>
      <c r="BZ57" s="461" t="s">
        <v>456</v>
      </c>
    </row>
    <row r="58" spans="1:78" ht="18.75" customHeight="1" thickBot="1">
      <c r="A58" s="1116"/>
      <c r="B58" s="180"/>
      <c r="C58" s="178"/>
      <c r="D58" s="178"/>
      <c r="E58" s="179"/>
      <c r="F58" s="177"/>
      <c r="G58" s="178"/>
      <c r="H58" s="178"/>
      <c r="I58" s="179"/>
      <c r="J58" s="180"/>
      <c r="K58" s="178"/>
      <c r="L58" s="178"/>
      <c r="M58" s="181"/>
      <c r="N58" s="177"/>
      <c r="O58" s="178"/>
      <c r="P58" s="178"/>
      <c r="Q58" s="179"/>
      <c r="R58" s="177"/>
      <c r="S58" s="178"/>
      <c r="T58" s="178"/>
      <c r="U58" s="179"/>
      <c r="V58" s="177"/>
      <c r="W58" s="178"/>
      <c r="X58" s="178"/>
      <c r="Y58" s="179"/>
      <c r="Z58" s="180"/>
      <c r="AA58" s="178"/>
      <c r="AB58" s="182"/>
      <c r="AC58" s="181"/>
      <c r="AD58" s="1103"/>
      <c r="AE58" s="177">
        <v>15</v>
      </c>
      <c r="AF58" s="178"/>
      <c r="AG58" s="178"/>
      <c r="AH58" s="178"/>
      <c r="AI58" s="182"/>
      <c r="AJ58" s="182"/>
      <c r="AK58" s="183"/>
      <c r="AL58" s="448"/>
      <c r="AM58" s="462" t="s">
        <v>32</v>
      </c>
      <c r="AN58" s="1116"/>
      <c r="AO58" s="196">
        <v>2</v>
      </c>
      <c r="AP58" s="178">
        <v>18</v>
      </c>
      <c r="AQ58" s="178"/>
      <c r="AR58" s="179"/>
      <c r="AS58" s="177"/>
      <c r="AT58" s="178"/>
      <c r="AU58" s="178"/>
      <c r="AV58" s="179"/>
      <c r="AW58" s="177"/>
      <c r="AX58" s="178"/>
      <c r="AY58" s="178"/>
      <c r="AZ58" s="181"/>
      <c r="BA58" s="177"/>
      <c r="BB58" s="178"/>
      <c r="BC58" s="178"/>
      <c r="BD58" s="179"/>
      <c r="BE58" s="177"/>
      <c r="BF58" s="178"/>
      <c r="BG58" s="178"/>
      <c r="BH58" s="179"/>
      <c r="BI58" s="177"/>
      <c r="BJ58" s="178"/>
      <c r="BK58" s="178"/>
      <c r="BL58" s="179"/>
      <c r="BM58" s="180"/>
      <c r="BN58" s="178"/>
      <c r="BO58" s="182"/>
      <c r="BP58" s="181"/>
      <c r="BQ58" s="1103"/>
      <c r="BR58" s="759"/>
      <c r="BS58" s="178"/>
      <c r="BT58" s="178"/>
      <c r="BU58" s="178"/>
      <c r="BV58" s="178"/>
      <c r="BW58" s="178"/>
      <c r="BX58" s="183"/>
      <c r="BY58" s="184"/>
      <c r="BZ58" s="462" t="s">
        <v>32</v>
      </c>
    </row>
    <row r="59" spans="1:78" ht="18.75" customHeight="1">
      <c r="A59" s="1113" t="str">
        <f>IF(IBRF!H16="","",IBRF!H16)</f>
        <v>21</v>
      </c>
      <c r="B59" s="187" t="s">
        <v>37</v>
      </c>
      <c r="C59" s="186" t="s">
        <v>24</v>
      </c>
      <c r="D59" s="186" t="s">
        <v>23</v>
      </c>
      <c r="E59" s="171" t="s">
        <v>33</v>
      </c>
      <c r="F59" s="185" t="s">
        <v>24</v>
      </c>
      <c r="G59" s="186"/>
      <c r="H59" s="186"/>
      <c r="I59" s="171"/>
      <c r="J59" s="187"/>
      <c r="K59" s="186"/>
      <c r="L59" s="186"/>
      <c r="M59" s="173"/>
      <c r="N59" s="185"/>
      <c r="O59" s="186"/>
      <c r="P59" s="186"/>
      <c r="Q59" s="171"/>
      <c r="R59" s="185"/>
      <c r="S59" s="186"/>
      <c r="T59" s="186"/>
      <c r="U59" s="171"/>
      <c r="V59" s="185"/>
      <c r="W59" s="186"/>
      <c r="X59" s="186"/>
      <c r="Y59" s="171"/>
      <c r="Z59" s="187"/>
      <c r="AA59" s="186"/>
      <c r="AB59" s="188"/>
      <c r="AC59" s="173"/>
      <c r="AD59" s="1102">
        <f>IF(OR(A59="",LU!$D$3=0),"",COUNTA(B59:AC59))</f>
        <v>5</v>
      </c>
      <c r="AE59" s="185"/>
      <c r="AF59" s="186"/>
      <c r="AG59" s="186"/>
      <c r="AH59" s="186"/>
      <c r="AI59" s="188"/>
      <c r="AJ59" s="188"/>
      <c r="AK59" s="189">
        <v>4</v>
      </c>
      <c r="AL59" s="447"/>
      <c r="AM59" s="461" t="s">
        <v>29</v>
      </c>
      <c r="AN59" s="1113" t="str">
        <f>A59</f>
        <v>21</v>
      </c>
      <c r="AO59" s="756"/>
      <c r="AP59" s="757"/>
      <c r="AQ59" s="757"/>
      <c r="AR59" s="758"/>
      <c r="AS59" s="756"/>
      <c r="AT59" s="186" t="s">
        <v>24</v>
      </c>
      <c r="AU59" s="186" t="s">
        <v>34</v>
      </c>
      <c r="AV59" s="171"/>
      <c r="AW59" s="187"/>
      <c r="AX59" s="186"/>
      <c r="AY59" s="186"/>
      <c r="AZ59" s="173"/>
      <c r="BA59" s="185"/>
      <c r="BB59" s="186"/>
      <c r="BC59" s="186"/>
      <c r="BD59" s="171"/>
      <c r="BE59" s="185"/>
      <c r="BF59" s="186"/>
      <c r="BG59" s="186"/>
      <c r="BH59" s="171"/>
      <c r="BI59" s="185"/>
      <c r="BJ59" s="186"/>
      <c r="BK59" s="186"/>
      <c r="BL59" s="171"/>
      <c r="BM59" s="187"/>
      <c r="BN59" s="186"/>
      <c r="BO59" s="188"/>
      <c r="BP59" s="173"/>
      <c r="BQ59" s="1102">
        <f>IF(OR(AN59="",LU!$D$3=0),"",COUNTA(AO59:BP59))</f>
        <v>2</v>
      </c>
      <c r="BR59" s="186" t="s">
        <v>24</v>
      </c>
      <c r="BS59" s="186"/>
      <c r="BT59" s="186"/>
      <c r="BU59" s="186"/>
      <c r="BV59" s="186"/>
      <c r="BW59" s="186"/>
      <c r="BX59" s="758"/>
      <c r="BY59" s="176"/>
      <c r="BZ59" s="461" t="s">
        <v>29</v>
      </c>
    </row>
    <row r="60" spans="1:78" ht="18.75" customHeight="1" thickBot="1">
      <c r="A60" s="1114"/>
      <c r="B60" s="192">
        <v>2</v>
      </c>
      <c r="C60" s="191">
        <v>6</v>
      </c>
      <c r="D60" s="191">
        <v>13</v>
      </c>
      <c r="E60" s="179">
        <v>13</v>
      </c>
      <c r="F60" s="190">
        <v>17</v>
      </c>
      <c r="G60" s="191"/>
      <c r="H60" s="191"/>
      <c r="I60" s="179"/>
      <c r="J60" s="192"/>
      <c r="K60" s="191"/>
      <c r="L60" s="191"/>
      <c r="M60" s="181"/>
      <c r="N60" s="190"/>
      <c r="O60" s="191"/>
      <c r="P60" s="191"/>
      <c r="Q60" s="179"/>
      <c r="R60" s="190"/>
      <c r="S60" s="191"/>
      <c r="T60" s="191"/>
      <c r="U60" s="179"/>
      <c r="V60" s="190"/>
      <c r="W60" s="191"/>
      <c r="X60" s="191"/>
      <c r="Y60" s="179"/>
      <c r="Z60" s="192"/>
      <c r="AA60" s="191"/>
      <c r="AB60" s="193"/>
      <c r="AC60" s="181"/>
      <c r="AD60" s="1103"/>
      <c r="AE60" s="190"/>
      <c r="AF60" s="191"/>
      <c r="AG60" s="191"/>
      <c r="AH60" s="191"/>
      <c r="AI60" s="193"/>
      <c r="AJ60" s="193"/>
      <c r="AK60" s="194">
        <v>13</v>
      </c>
      <c r="AL60" s="448"/>
      <c r="AM60" s="462" t="s">
        <v>33</v>
      </c>
      <c r="AN60" s="1114"/>
      <c r="AO60" s="759"/>
      <c r="AP60" s="760"/>
      <c r="AQ60" s="760"/>
      <c r="AR60" s="761"/>
      <c r="AS60" s="759"/>
      <c r="AT60" s="191">
        <v>11</v>
      </c>
      <c r="AU60" s="191">
        <v>14</v>
      </c>
      <c r="AV60" s="179"/>
      <c r="AW60" s="192"/>
      <c r="AX60" s="191"/>
      <c r="AY60" s="191"/>
      <c r="AZ60" s="181"/>
      <c r="BA60" s="190"/>
      <c r="BB60" s="191"/>
      <c r="BC60" s="191"/>
      <c r="BD60" s="179"/>
      <c r="BE60" s="190"/>
      <c r="BF60" s="191"/>
      <c r="BG60" s="191"/>
      <c r="BH60" s="179"/>
      <c r="BI60" s="190"/>
      <c r="BJ60" s="191"/>
      <c r="BK60" s="191"/>
      <c r="BL60" s="179"/>
      <c r="BM60" s="192"/>
      <c r="BN60" s="191"/>
      <c r="BO60" s="193"/>
      <c r="BP60" s="181"/>
      <c r="BQ60" s="1103"/>
      <c r="BR60" s="191">
        <v>21</v>
      </c>
      <c r="BS60" s="191"/>
      <c r="BT60" s="191"/>
      <c r="BU60" s="191"/>
      <c r="BV60" s="191"/>
      <c r="BW60" s="191"/>
      <c r="BX60" s="761"/>
      <c r="BY60" s="184"/>
      <c r="BZ60" s="462" t="s">
        <v>33</v>
      </c>
    </row>
    <row r="61" spans="1:78" ht="18.75" customHeight="1">
      <c r="A61" s="1125" t="str">
        <f>IF(IBRF!H17="","",IBRF!H17)</f>
        <v>25</v>
      </c>
      <c r="B61" s="172" t="s">
        <v>36</v>
      </c>
      <c r="C61" s="170"/>
      <c r="D61" s="170"/>
      <c r="E61" s="171"/>
      <c r="F61" s="169"/>
      <c r="G61" s="170"/>
      <c r="H61" s="170"/>
      <c r="I61" s="171"/>
      <c r="J61" s="172"/>
      <c r="K61" s="170"/>
      <c r="L61" s="170"/>
      <c r="M61" s="173"/>
      <c r="N61" s="169"/>
      <c r="O61" s="170"/>
      <c r="P61" s="170"/>
      <c r="Q61" s="171"/>
      <c r="R61" s="169"/>
      <c r="S61" s="170"/>
      <c r="T61" s="170"/>
      <c r="U61" s="171"/>
      <c r="V61" s="169"/>
      <c r="W61" s="170"/>
      <c r="X61" s="170"/>
      <c r="Y61" s="171"/>
      <c r="Z61" s="172"/>
      <c r="AA61" s="170"/>
      <c r="AB61" s="174"/>
      <c r="AC61" s="173"/>
      <c r="AD61" s="1102">
        <f>IF(OR(A61="",LU!$D$3=0),"",COUNTA(B61:AC61))</f>
        <v>1</v>
      </c>
      <c r="AE61" s="169" t="s">
        <v>23</v>
      </c>
      <c r="AF61" s="170"/>
      <c r="AG61" s="170"/>
      <c r="AH61" s="170"/>
      <c r="AI61" s="174"/>
      <c r="AJ61" s="174"/>
      <c r="AK61" s="175"/>
      <c r="AL61" s="447"/>
      <c r="AM61" s="461" t="s">
        <v>309</v>
      </c>
      <c r="AN61" s="1125" t="str">
        <f>A61</f>
        <v>25</v>
      </c>
      <c r="AO61" s="756"/>
      <c r="AP61" s="170"/>
      <c r="AQ61" s="170"/>
      <c r="AR61" s="171"/>
      <c r="AS61" s="169"/>
      <c r="AT61" s="170"/>
      <c r="AU61" s="170"/>
      <c r="AV61" s="171"/>
      <c r="AW61" s="172"/>
      <c r="AX61" s="170"/>
      <c r="AY61" s="170"/>
      <c r="AZ61" s="173"/>
      <c r="BA61" s="169"/>
      <c r="BB61" s="170"/>
      <c r="BC61" s="170"/>
      <c r="BD61" s="171"/>
      <c r="BE61" s="169"/>
      <c r="BF61" s="170"/>
      <c r="BG61" s="170"/>
      <c r="BH61" s="171"/>
      <c r="BI61" s="169"/>
      <c r="BJ61" s="170"/>
      <c r="BK61" s="170"/>
      <c r="BL61" s="171"/>
      <c r="BM61" s="172"/>
      <c r="BN61" s="170"/>
      <c r="BO61" s="174"/>
      <c r="BP61" s="173"/>
      <c r="BQ61" s="1102">
        <f>IF(OR(AN61="",LU!$D$3=0),"",COUNTA(AO61:BP61))</f>
        <v>0</v>
      </c>
      <c r="BR61" s="756"/>
      <c r="BS61" s="170" t="s">
        <v>186</v>
      </c>
      <c r="BT61" s="170" t="s">
        <v>186</v>
      </c>
      <c r="BU61" s="170"/>
      <c r="BV61" s="170"/>
      <c r="BW61" s="170"/>
      <c r="BX61" s="175"/>
      <c r="BY61" s="176"/>
      <c r="BZ61" s="461" t="s">
        <v>309</v>
      </c>
    </row>
    <row r="62" spans="1:78" ht="18.75" customHeight="1" thickBot="1">
      <c r="A62" s="1116"/>
      <c r="B62" s="180">
        <v>16</v>
      </c>
      <c r="C62" s="178"/>
      <c r="D62" s="178"/>
      <c r="E62" s="179"/>
      <c r="F62" s="177"/>
      <c r="G62" s="178"/>
      <c r="H62" s="178"/>
      <c r="I62" s="179"/>
      <c r="J62" s="180"/>
      <c r="K62" s="178"/>
      <c r="L62" s="178"/>
      <c r="M62" s="181"/>
      <c r="N62" s="177"/>
      <c r="O62" s="178"/>
      <c r="P62" s="178"/>
      <c r="Q62" s="179"/>
      <c r="R62" s="177"/>
      <c r="S62" s="178"/>
      <c r="T62" s="178"/>
      <c r="U62" s="179"/>
      <c r="V62" s="177"/>
      <c r="W62" s="178"/>
      <c r="X62" s="178"/>
      <c r="Y62" s="179"/>
      <c r="Z62" s="180"/>
      <c r="AA62" s="178"/>
      <c r="AB62" s="182"/>
      <c r="AC62" s="181"/>
      <c r="AD62" s="1103"/>
      <c r="AE62" s="177">
        <v>16</v>
      </c>
      <c r="AF62" s="178"/>
      <c r="AG62" s="178"/>
      <c r="AH62" s="178"/>
      <c r="AI62" s="182"/>
      <c r="AJ62" s="182"/>
      <c r="AK62" s="183"/>
      <c r="AL62" s="448"/>
      <c r="AM62" s="462" t="s">
        <v>252</v>
      </c>
      <c r="AN62" s="1116"/>
      <c r="AO62" s="759"/>
      <c r="AP62" s="178"/>
      <c r="AQ62" s="178"/>
      <c r="AR62" s="179"/>
      <c r="AS62" s="177"/>
      <c r="AT62" s="178"/>
      <c r="AU62" s="178"/>
      <c r="AV62" s="179"/>
      <c r="AW62" s="180"/>
      <c r="AX62" s="178"/>
      <c r="AY62" s="178"/>
      <c r="AZ62" s="181"/>
      <c r="BA62" s="177"/>
      <c r="BB62" s="178"/>
      <c r="BC62" s="178"/>
      <c r="BD62" s="179"/>
      <c r="BE62" s="177"/>
      <c r="BF62" s="178"/>
      <c r="BG62" s="178"/>
      <c r="BH62" s="179"/>
      <c r="BI62" s="177"/>
      <c r="BJ62" s="178"/>
      <c r="BK62" s="178"/>
      <c r="BL62" s="179"/>
      <c r="BM62" s="180"/>
      <c r="BN62" s="178"/>
      <c r="BO62" s="182"/>
      <c r="BP62" s="181"/>
      <c r="BQ62" s="1103"/>
      <c r="BR62" s="759"/>
      <c r="BS62" s="178">
        <v>18</v>
      </c>
      <c r="BT62" s="178">
        <v>19</v>
      </c>
      <c r="BU62" s="178"/>
      <c r="BV62" s="178"/>
      <c r="BW62" s="178"/>
      <c r="BX62" s="183"/>
      <c r="BY62" s="184"/>
      <c r="BZ62" s="462" t="s">
        <v>252</v>
      </c>
    </row>
    <row r="63" spans="1:78" ht="18.75" customHeight="1">
      <c r="A63" s="1113" t="str">
        <f>IF(IBRF!H18="","",IBRF!H18)</f>
        <v>333</v>
      </c>
      <c r="B63" s="187"/>
      <c r="C63" s="186"/>
      <c r="D63" s="186"/>
      <c r="E63" s="171"/>
      <c r="F63" s="185"/>
      <c r="G63" s="186"/>
      <c r="H63" s="186"/>
      <c r="I63" s="171"/>
      <c r="J63" s="187"/>
      <c r="K63" s="186"/>
      <c r="L63" s="186"/>
      <c r="M63" s="173"/>
      <c r="N63" s="185"/>
      <c r="O63" s="186"/>
      <c r="P63" s="186"/>
      <c r="Q63" s="171"/>
      <c r="R63" s="185"/>
      <c r="S63" s="186"/>
      <c r="T63" s="186"/>
      <c r="U63" s="171"/>
      <c r="V63" s="185"/>
      <c r="W63" s="186"/>
      <c r="X63" s="186"/>
      <c r="Y63" s="171"/>
      <c r="Z63" s="187"/>
      <c r="AA63" s="186"/>
      <c r="AB63" s="188"/>
      <c r="AC63" s="173"/>
      <c r="AD63" s="1102">
        <f>IF(OR(A63="",LU!$D$3=0),"",COUNTA(B63:AC63))</f>
        <v>0</v>
      </c>
      <c r="AE63" s="185"/>
      <c r="AF63" s="186"/>
      <c r="AG63" s="186"/>
      <c r="AH63" s="186"/>
      <c r="AI63" s="188"/>
      <c r="AJ63" s="188"/>
      <c r="AK63" s="189"/>
      <c r="AL63" s="447"/>
      <c r="AM63" s="461" t="s">
        <v>416</v>
      </c>
      <c r="AN63" s="1113" t="str">
        <f>A63</f>
        <v>333</v>
      </c>
      <c r="AO63" s="185"/>
      <c r="AP63" s="186"/>
      <c r="AQ63" s="186"/>
      <c r="AR63" s="171"/>
      <c r="AS63" s="185"/>
      <c r="AT63" s="186"/>
      <c r="AU63" s="186"/>
      <c r="AV63" s="171"/>
      <c r="AW63" s="187"/>
      <c r="AX63" s="186"/>
      <c r="AY63" s="186"/>
      <c r="AZ63" s="173"/>
      <c r="BA63" s="185"/>
      <c r="BB63" s="186"/>
      <c r="BC63" s="186"/>
      <c r="BD63" s="171"/>
      <c r="BE63" s="185"/>
      <c r="BF63" s="186"/>
      <c r="BG63" s="186"/>
      <c r="BH63" s="171"/>
      <c r="BI63" s="185"/>
      <c r="BJ63" s="186"/>
      <c r="BK63" s="186"/>
      <c r="BL63" s="171"/>
      <c r="BM63" s="187"/>
      <c r="BN63" s="186"/>
      <c r="BO63" s="188"/>
      <c r="BP63" s="173"/>
      <c r="BQ63" s="1102">
        <f>IF(OR(AN63="",LU!$D$3=0),"",COUNTA(AO63:BP63))</f>
        <v>0</v>
      </c>
      <c r="BR63" s="185"/>
      <c r="BS63" s="186"/>
      <c r="BT63" s="186"/>
      <c r="BU63" s="186"/>
      <c r="BV63" s="186"/>
      <c r="BW63" s="186"/>
      <c r="BX63" s="189"/>
      <c r="BY63" s="176"/>
      <c r="BZ63" s="461" t="s">
        <v>416</v>
      </c>
    </row>
    <row r="64" spans="1:78" ht="18.75" customHeight="1" thickBot="1">
      <c r="A64" s="1114"/>
      <c r="B64" s="192"/>
      <c r="C64" s="191"/>
      <c r="D64" s="191"/>
      <c r="E64" s="179"/>
      <c r="F64" s="190"/>
      <c r="G64" s="191"/>
      <c r="H64" s="191"/>
      <c r="I64" s="179"/>
      <c r="J64" s="192"/>
      <c r="K64" s="191"/>
      <c r="L64" s="191"/>
      <c r="M64" s="181"/>
      <c r="N64" s="190"/>
      <c r="O64" s="191"/>
      <c r="P64" s="191"/>
      <c r="Q64" s="179"/>
      <c r="R64" s="190"/>
      <c r="S64" s="191"/>
      <c r="T64" s="191"/>
      <c r="U64" s="179"/>
      <c r="V64" s="190"/>
      <c r="W64" s="191"/>
      <c r="X64" s="191"/>
      <c r="Y64" s="179"/>
      <c r="Z64" s="192"/>
      <c r="AA64" s="191"/>
      <c r="AB64" s="193"/>
      <c r="AC64" s="181"/>
      <c r="AD64" s="1103"/>
      <c r="AE64" s="190"/>
      <c r="AF64" s="191"/>
      <c r="AG64" s="191"/>
      <c r="AH64" s="191"/>
      <c r="AI64" s="193"/>
      <c r="AJ64" s="193"/>
      <c r="AK64" s="194"/>
      <c r="AL64" s="448"/>
      <c r="AM64" s="462" t="s">
        <v>36</v>
      </c>
      <c r="AN64" s="1114"/>
      <c r="AO64" s="190"/>
      <c r="AP64" s="191"/>
      <c r="AQ64" s="191"/>
      <c r="AR64" s="179"/>
      <c r="AS64" s="190"/>
      <c r="AT64" s="191"/>
      <c r="AU64" s="191"/>
      <c r="AV64" s="179"/>
      <c r="AW64" s="192"/>
      <c r="AX64" s="191"/>
      <c r="AY64" s="191"/>
      <c r="AZ64" s="181"/>
      <c r="BA64" s="190"/>
      <c r="BB64" s="191"/>
      <c r="BC64" s="191"/>
      <c r="BD64" s="179"/>
      <c r="BE64" s="190"/>
      <c r="BF64" s="191"/>
      <c r="BG64" s="191"/>
      <c r="BH64" s="179"/>
      <c r="BI64" s="190"/>
      <c r="BJ64" s="191"/>
      <c r="BK64" s="191"/>
      <c r="BL64" s="179"/>
      <c r="BM64" s="192"/>
      <c r="BN64" s="191"/>
      <c r="BO64" s="193"/>
      <c r="BP64" s="181"/>
      <c r="BQ64" s="1103"/>
      <c r="BR64" s="190"/>
      <c r="BS64" s="191"/>
      <c r="BT64" s="191"/>
      <c r="BU64" s="191"/>
      <c r="BV64" s="191"/>
      <c r="BW64" s="191"/>
      <c r="BX64" s="194"/>
      <c r="BY64" s="184"/>
      <c r="BZ64" s="462" t="s">
        <v>36</v>
      </c>
    </row>
    <row r="65" spans="1:78" ht="18.75" customHeight="1">
      <c r="A65" s="1126" t="str">
        <f>IF(IBRF!H19="","",IBRF!H19)</f>
        <v>5</v>
      </c>
      <c r="B65" s="172"/>
      <c r="C65" s="170"/>
      <c r="D65" s="170"/>
      <c r="E65" s="171"/>
      <c r="F65" s="169"/>
      <c r="G65" s="170"/>
      <c r="H65" s="170"/>
      <c r="I65" s="171"/>
      <c r="J65" s="172"/>
      <c r="K65" s="170"/>
      <c r="L65" s="170"/>
      <c r="M65" s="173"/>
      <c r="N65" s="169"/>
      <c r="O65" s="170"/>
      <c r="P65" s="170"/>
      <c r="Q65" s="171"/>
      <c r="R65" s="169"/>
      <c r="S65" s="170"/>
      <c r="T65" s="170"/>
      <c r="U65" s="171"/>
      <c r="V65" s="169"/>
      <c r="W65" s="170"/>
      <c r="X65" s="170"/>
      <c r="Y65" s="171"/>
      <c r="Z65" s="172"/>
      <c r="AA65" s="170"/>
      <c r="AB65" s="174"/>
      <c r="AC65" s="173"/>
      <c r="AD65" s="1102">
        <f>IF(OR(A65="",LU!$D$3=0),"",COUNTA(B65:AC65))</f>
        <v>0</v>
      </c>
      <c r="AE65" s="169"/>
      <c r="AF65" s="170"/>
      <c r="AG65" s="170"/>
      <c r="AH65" s="170"/>
      <c r="AI65" s="174"/>
      <c r="AJ65" s="174"/>
      <c r="AK65" s="175"/>
      <c r="AL65" s="447"/>
      <c r="AM65" s="461" t="s">
        <v>325</v>
      </c>
      <c r="AN65" s="1126" t="str">
        <f>A65</f>
        <v>5</v>
      </c>
      <c r="AO65" s="195"/>
      <c r="AP65" s="197"/>
      <c r="AQ65" s="197"/>
      <c r="AR65" s="171"/>
      <c r="AS65" s="169"/>
      <c r="AT65" s="170"/>
      <c r="AU65" s="170"/>
      <c r="AV65" s="171"/>
      <c r="AW65" s="172"/>
      <c r="AX65" s="170"/>
      <c r="AY65" s="170"/>
      <c r="AZ65" s="173"/>
      <c r="BA65" s="169"/>
      <c r="BB65" s="170"/>
      <c r="BC65" s="170"/>
      <c r="BD65" s="171"/>
      <c r="BE65" s="169"/>
      <c r="BF65" s="170"/>
      <c r="BG65" s="170"/>
      <c r="BH65" s="171"/>
      <c r="BI65" s="169"/>
      <c r="BJ65" s="170"/>
      <c r="BK65" s="170"/>
      <c r="BL65" s="171"/>
      <c r="BM65" s="172"/>
      <c r="BN65" s="170"/>
      <c r="BO65" s="174"/>
      <c r="BP65" s="173"/>
      <c r="BQ65" s="1102">
        <f>IF(OR(AN65="",LU!$D$3=0),"",COUNTA(AO65:BP65))</f>
        <v>0</v>
      </c>
      <c r="BR65" s="169"/>
      <c r="BS65" s="170"/>
      <c r="BT65" s="170"/>
      <c r="BU65" s="170"/>
      <c r="BV65" s="170"/>
      <c r="BW65" s="170"/>
      <c r="BX65" s="175"/>
      <c r="BY65" s="176"/>
      <c r="BZ65" s="461" t="s">
        <v>325</v>
      </c>
    </row>
    <row r="66" spans="1:78" ht="18.75" customHeight="1" thickBot="1">
      <c r="A66" s="1127"/>
      <c r="B66" s="180"/>
      <c r="C66" s="178"/>
      <c r="D66" s="178"/>
      <c r="E66" s="179"/>
      <c r="F66" s="177"/>
      <c r="G66" s="178"/>
      <c r="H66" s="178"/>
      <c r="I66" s="179"/>
      <c r="J66" s="180"/>
      <c r="K66" s="178"/>
      <c r="L66" s="178"/>
      <c r="M66" s="181"/>
      <c r="N66" s="177"/>
      <c r="O66" s="178"/>
      <c r="P66" s="178"/>
      <c r="Q66" s="179"/>
      <c r="R66" s="177"/>
      <c r="S66" s="178"/>
      <c r="T66" s="178"/>
      <c r="U66" s="179"/>
      <c r="V66" s="177"/>
      <c r="W66" s="178"/>
      <c r="X66" s="178"/>
      <c r="Y66" s="179"/>
      <c r="Z66" s="180"/>
      <c r="AA66" s="178"/>
      <c r="AB66" s="182"/>
      <c r="AC66" s="181"/>
      <c r="AD66" s="1103"/>
      <c r="AE66" s="177"/>
      <c r="AF66" s="178"/>
      <c r="AG66" s="178"/>
      <c r="AH66" s="178"/>
      <c r="AI66" s="182"/>
      <c r="AJ66" s="182"/>
      <c r="AK66" s="183"/>
      <c r="AL66" s="448"/>
      <c r="AM66" s="451" t="s">
        <v>186</v>
      </c>
      <c r="AN66" s="1127"/>
      <c r="AO66" s="196"/>
      <c r="AP66" s="198"/>
      <c r="AQ66" s="198"/>
      <c r="AR66" s="179"/>
      <c r="AS66" s="177"/>
      <c r="AT66" s="178"/>
      <c r="AU66" s="178"/>
      <c r="AV66" s="179"/>
      <c r="AW66" s="180"/>
      <c r="AX66" s="178"/>
      <c r="AY66" s="178"/>
      <c r="AZ66" s="181"/>
      <c r="BA66" s="177"/>
      <c r="BB66" s="178"/>
      <c r="BC66" s="178"/>
      <c r="BD66" s="179"/>
      <c r="BE66" s="177"/>
      <c r="BF66" s="178"/>
      <c r="BG66" s="178"/>
      <c r="BH66" s="179"/>
      <c r="BI66" s="177"/>
      <c r="BJ66" s="178"/>
      <c r="BK66" s="178"/>
      <c r="BL66" s="179"/>
      <c r="BM66" s="180"/>
      <c r="BN66" s="178"/>
      <c r="BO66" s="182"/>
      <c r="BP66" s="181"/>
      <c r="BQ66" s="1103"/>
      <c r="BR66" s="177"/>
      <c r="BS66" s="178"/>
      <c r="BT66" s="178"/>
      <c r="BU66" s="178"/>
      <c r="BV66" s="178"/>
      <c r="BW66" s="178"/>
      <c r="BX66" s="183"/>
      <c r="BY66" s="184"/>
      <c r="BZ66" s="451" t="s">
        <v>186</v>
      </c>
    </row>
    <row r="67" spans="1:78" ht="18.75" customHeight="1">
      <c r="A67" s="1129" t="str">
        <f>IF(IBRF!H20="","",IBRF!H20)</f>
        <v>5X5</v>
      </c>
      <c r="B67" s="187" t="s">
        <v>37</v>
      </c>
      <c r="C67" s="186" t="s">
        <v>36</v>
      </c>
      <c r="D67" s="186" t="s">
        <v>34</v>
      </c>
      <c r="E67" s="171" t="s">
        <v>35</v>
      </c>
      <c r="F67" s="185" t="s">
        <v>34</v>
      </c>
      <c r="G67" s="186" t="s">
        <v>25</v>
      </c>
      <c r="H67" s="186" t="s">
        <v>34</v>
      </c>
      <c r="I67" s="171" t="s">
        <v>33</v>
      </c>
      <c r="J67" s="187"/>
      <c r="K67" s="186"/>
      <c r="L67" s="186"/>
      <c r="M67" s="173"/>
      <c r="N67" s="185"/>
      <c r="O67" s="186"/>
      <c r="P67" s="186"/>
      <c r="Q67" s="171"/>
      <c r="R67" s="185"/>
      <c r="S67" s="186"/>
      <c r="T67" s="186"/>
      <c r="U67" s="171"/>
      <c r="V67" s="185"/>
      <c r="W67" s="186"/>
      <c r="X67" s="186"/>
      <c r="Y67" s="171"/>
      <c r="Z67" s="187"/>
      <c r="AA67" s="186"/>
      <c r="AB67" s="188"/>
      <c r="AC67" s="173"/>
      <c r="AD67" s="1102">
        <f>IF(OR(A67="",LU!$D$3=0),"",COUNTA(B67:AC67))</f>
        <v>8</v>
      </c>
      <c r="AE67" s="185" t="s">
        <v>23</v>
      </c>
      <c r="AF67" s="186"/>
      <c r="AG67" s="186"/>
      <c r="AH67" s="186"/>
      <c r="AI67" s="188"/>
      <c r="AJ67" s="188">
        <v>4</v>
      </c>
      <c r="AK67" s="189">
        <v>4</v>
      </c>
      <c r="AL67" s="447"/>
      <c r="AM67" s="463" t="s">
        <v>311</v>
      </c>
      <c r="AN67" s="1129" t="str">
        <f>A67</f>
        <v>5X5</v>
      </c>
      <c r="AO67" s="756"/>
      <c r="AP67" s="757"/>
      <c r="AQ67" s="757"/>
      <c r="AR67" s="758"/>
      <c r="AS67" s="756"/>
      <c r="AT67" s="757"/>
      <c r="AU67" s="757"/>
      <c r="AV67" s="758"/>
      <c r="AW67" s="187" t="s">
        <v>186</v>
      </c>
      <c r="AX67" s="186" t="s">
        <v>34</v>
      </c>
      <c r="AY67" s="186" t="s">
        <v>32</v>
      </c>
      <c r="AZ67" s="173" t="s">
        <v>34</v>
      </c>
      <c r="BA67" s="185"/>
      <c r="BB67" s="186"/>
      <c r="BC67" s="186"/>
      <c r="BD67" s="171"/>
      <c r="BE67" s="185"/>
      <c r="BF67" s="186"/>
      <c r="BG67" s="186"/>
      <c r="BH67" s="171"/>
      <c r="BI67" s="185"/>
      <c r="BJ67" s="186"/>
      <c r="BK67" s="186"/>
      <c r="BL67" s="171"/>
      <c r="BM67" s="187"/>
      <c r="BN67" s="186"/>
      <c r="BO67" s="188"/>
      <c r="BP67" s="173"/>
      <c r="BQ67" s="1102">
        <f>IF(OR(AN67="",LU!$D$3=0),"",COUNTA(AO67:BP67))</f>
        <v>4</v>
      </c>
      <c r="BR67" s="756"/>
      <c r="BS67" s="186"/>
      <c r="BT67" s="186"/>
      <c r="BU67" s="186" t="s">
        <v>35</v>
      </c>
      <c r="BV67" s="186">
        <v>4</v>
      </c>
      <c r="BW67" s="757"/>
      <c r="BX67" s="758"/>
      <c r="BY67" s="176"/>
      <c r="BZ67" s="463" t="s">
        <v>311</v>
      </c>
    </row>
    <row r="68" spans="1:78" ht="18.75" customHeight="1" thickBot="1">
      <c r="A68" s="1130"/>
      <c r="B68" s="192">
        <v>3</v>
      </c>
      <c r="C68" s="191">
        <v>5</v>
      </c>
      <c r="D68" s="191">
        <v>7</v>
      </c>
      <c r="E68" s="179">
        <v>8</v>
      </c>
      <c r="F68" s="190">
        <v>9</v>
      </c>
      <c r="G68" s="191">
        <v>9</v>
      </c>
      <c r="H68" s="191">
        <v>12</v>
      </c>
      <c r="I68" s="179">
        <v>14</v>
      </c>
      <c r="J68" s="192"/>
      <c r="K68" s="191"/>
      <c r="L68" s="191"/>
      <c r="M68" s="181"/>
      <c r="N68" s="190"/>
      <c r="O68" s="191"/>
      <c r="P68" s="191"/>
      <c r="Q68" s="179"/>
      <c r="R68" s="190"/>
      <c r="S68" s="191"/>
      <c r="T68" s="191"/>
      <c r="U68" s="179"/>
      <c r="V68" s="190"/>
      <c r="W68" s="191"/>
      <c r="X68" s="191"/>
      <c r="Y68" s="179"/>
      <c r="Z68" s="192"/>
      <c r="AA68" s="191"/>
      <c r="AB68" s="193"/>
      <c r="AC68" s="181"/>
      <c r="AD68" s="1103"/>
      <c r="AE68" s="190">
        <v>9</v>
      </c>
      <c r="AF68" s="191"/>
      <c r="AG68" s="191"/>
      <c r="AH68" s="191"/>
      <c r="AI68" s="193"/>
      <c r="AJ68" s="193">
        <v>8</v>
      </c>
      <c r="AK68" s="194">
        <v>14</v>
      </c>
      <c r="AL68" s="448"/>
      <c r="AM68" s="462" t="s">
        <v>35</v>
      </c>
      <c r="AN68" s="1130"/>
      <c r="AO68" s="759"/>
      <c r="AP68" s="760"/>
      <c r="AQ68" s="760"/>
      <c r="AR68" s="761"/>
      <c r="AS68" s="759"/>
      <c r="AT68" s="760"/>
      <c r="AU68" s="760"/>
      <c r="AV68" s="761"/>
      <c r="AW68" s="192">
        <v>3</v>
      </c>
      <c r="AX68" s="191">
        <v>6</v>
      </c>
      <c r="AY68" s="191">
        <v>10</v>
      </c>
      <c r="AZ68" s="181">
        <v>13</v>
      </c>
      <c r="BA68" s="190"/>
      <c r="BB68" s="191"/>
      <c r="BC68" s="191"/>
      <c r="BD68" s="179"/>
      <c r="BE68" s="190"/>
      <c r="BF68" s="191"/>
      <c r="BG68" s="191"/>
      <c r="BH68" s="179"/>
      <c r="BI68" s="190"/>
      <c r="BJ68" s="191"/>
      <c r="BK68" s="191"/>
      <c r="BL68" s="179"/>
      <c r="BM68" s="192"/>
      <c r="BN68" s="191"/>
      <c r="BO68" s="193"/>
      <c r="BP68" s="181"/>
      <c r="BQ68" s="1103"/>
      <c r="BR68" s="759"/>
      <c r="BS68" s="191"/>
      <c r="BT68" s="191"/>
      <c r="BU68" s="191">
        <v>20</v>
      </c>
      <c r="BV68" s="191">
        <v>13</v>
      </c>
      <c r="BW68" s="760"/>
      <c r="BX68" s="761"/>
      <c r="BY68" s="184"/>
      <c r="BZ68" s="462" t="s">
        <v>35</v>
      </c>
    </row>
    <row r="69" spans="1:78" ht="18.75" customHeight="1">
      <c r="A69" s="1115" t="str">
        <f>IF(IBRF!H21="","",IBRF!H21)</f>
        <v>96</v>
      </c>
      <c r="B69" s="172" t="s">
        <v>37</v>
      </c>
      <c r="C69" s="170" t="s">
        <v>186</v>
      </c>
      <c r="D69" s="170"/>
      <c r="E69" s="171"/>
      <c r="F69" s="169"/>
      <c r="G69" s="170"/>
      <c r="H69" s="170"/>
      <c r="I69" s="171"/>
      <c r="J69" s="172"/>
      <c r="K69" s="170"/>
      <c r="L69" s="170"/>
      <c r="M69" s="173"/>
      <c r="N69" s="169"/>
      <c r="O69" s="170"/>
      <c r="P69" s="170"/>
      <c r="Q69" s="171"/>
      <c r="R69" s="169"/>
      <c r="S69" s="170"/>
      <c r="T69" s="170"/>
      <c r="U69" s="171"/>
      <c r="V69" s="169"/>
      <c r="W69" s="170"/>
      <c r="X69" s="170"/>
      <c r="Y69" s="171"/>
      <c r="Z69" s="172"/>
      <c r="AA69" s="170"/>
      <c r="AB69" s="174"/>
      <c r="AC69" s="173"/>
      <c r="AD69" s="1102">
        <f>IF(OR(A69="",LU!$D$3=0),"",COUNTA(B69:AC69))</f>
        <v>2</v>
      </c>
      <c r="AE69" s="169" t="s">
        <v>24</v>
      </c>
      <c r="AF69" s="170"/>
      <c r="AG69" s="170"/>
      <c r="AH69" s="170"/>
      <c r="AI69" s="174"/>
      <c r="AJ69" s="174"/>
      <c r="AK69" s="175"/>
      <c r="AL69" s="447"/>
      <c r="AM69" s="461" t="s">
        <v>312</v>
      </c>
      <c r="AN69" s="1115" t="str">
        <f>A69</f>
        <v>96</v>
      </c>
      <c r="AO69" s="756"/>
      <c r="AP69" s="757"/>
      <c r="AQ69" s="170" t="s">
        <v>23</v>
      </c>
      <c r="AR69" s="171"/>
      <c r="AS69" s="169"/>
      <c r="AT69" s="170"/>
      <c r="AU69" s="170"/>
      <c r="AV69" s="171"/>
      <c r="AW69" s="172"/>
      <c r="AX69" s="170"/>
      <c r="AY69" s="170"/>
      <c r="AZ69" s="173"/>
      <c r="BA69" s="169"/>
      <c r="BB69" s="170"/>
      <c r="BC69" s="170"/>
      <c r="BD69" s="171"/>
      <c r="BE69" s="169"/>
      <c r="BF69" s="170"/>
      <c r="BG69" s="170"/>
      <c r="BH69" s="171"/>
      <c r="BI69" s="169"/>
      <c r="BJ69" s="170"/>
      <c r="BK69" s="170"/>
      <c r="BL69" s="171"/>
      <c r="BM69" s="172"/>
      <c r="BN69" s="170"/>
      <c r="BO69" s="174"/>
      <c r="BP69" s="173"/>
      <c r="BQ69" s="1102">
        <f>IF(OR(AN69="",LU!$D$3=0),"",COUNTA(AO69:BP69))</f>
        <v>1</v>
      </c>
      <c r="BR69" s="756"/>
      <c r="BS69" s="170" t="s">
        <v>36</v>
      </c>
      <c r="BT69" s="170"/>
      <c r="BU69" s="170"/>
      <c r="BV69" s="170"/>
      <c r="BW69" s="170"/>
      <c r="BX69" s="175"/>
      <c r="BY69" s="176"/>
      <c r="BZ69" s="461" t="s">
        <v>312</v>
      </c>
    </row>
    <row r="70" spans="1:78" ht="18.75" customHeight="1" thickBot="1">
      <c r="A70" s="1128"/>
      <c r="B70" s="180">
        <v>4</v>
      </c>
      <c r="C70" s="178">
        <v>14</v>
      </c>
      <c r="D70" s="178"/>
      <c r="E70" s="179"/>
      <c r="F70" s="177"/>
      <c r="G70" s="178"/>
      <c r="H70" s="178"/>
      <c r="I70" s="179"/>
      <c r="J70" s="180"/>
      <c r="K70" s="178"/>
      <c r="L70" s="178"/>
      <c r="M70" s="181"/>
      <c r="N70" s="177"/>
      <c r="O70" s="178"/>
      <c r="P70" s="178"/>
      <c r="Q70" s="179"/>
      <c r="R70" s="177"/>
      <c r="S70" s="178"/>
      <c r="T70" s="178"/>
      <c r="U70" s="179"/>
      <c r="V70" s="177"/>
      <c r="W70" s="178"/>
      <c r="X70" s="178"/>
      <c r="Y70" s="179"/>
      <c r="Z70" s="180"/>
      <c r="AA70" s="178"/>
      <c r="AB70" s="182"/>
      <c r="AC70" s="181"/>
      <c r="AD70" s="1103"/>
      <c r="AE70" s="177">
        <v>9</v>
      </c>
      <c r="AF70" s="178"/>
      <c r="AG70" s="178"/>
      <c r="AH70" s="178"/>
      <c r="AI70" s="182"/>
      <c r="AJ70" s="182"/>
      <c r="AK70" s="183"/>
      <c r="AL70" s="448"/>
      <c r="AM70" s="462" t="s">
        <v>25</v>
      </c>
      <c r="AN70" s="1128"/>
      <c r="AO70" s="759"/>
      <c r="AP70" s="760"/>
      <c r="AQ70" s="178">
        <v>20</v>
      </c>
      <c r="AR70" s="179"/>
      <c r="AS70" s="177"/>
      <c r="AT70" s="178"/>
      <c r="AU70" s="178"/>
      <c r="AV70" s="179"/>
      <c r="AW70" s="180"/>
      <c r="AX70" s="178"/>
      <c r="AY70" s="178"/>
      <c r="AZ70" s="181"/>
      <c r="BA70" s="177"/>
      <c r="BB70" s="178"/>
      <c r="BC70" s="178"/>
      <c r="BD70" s="179"/>
      <c r="BE70" s="177"/>
      <c r="BF70" s="178"/>
      <c r="BG70" s="178"/>
      <c r="BH70" s="179"/>
      <c r="BI70" s="177"/>
      <c r="BJ70" s="178"/>
      <c r="BK70" s="178"/>
      <c r="BL70" s="179"/>
      <c r="BM70" s="180"/>
      <c r="BN70" s="178"/>
      <c r="BO70" s="182"/>
      <c r="BP70" s="181"/>
      <c r="BQ70" s="1103"/>
      <c r="BR70" s="759"/>
      <c r="BS70" s="178">
        <v>10</v>
      </c>
      <c r="BT70" s="178"/>
      <c r="BU70" s="178"/>
      <c r="BV70" s="178"/>
      <c r="BW70" s="178"/>
      <c r="BX70" s="183"/>
      <c r="BY70" s="184"/>
      <c r="BZ70" s="462" t="s">
        <v>25</v>
      </c>
    </row>
    <row r="71" spans="1:78" ht="18.75" customHeight="1">
      <c r="A71" s="1129" t="str">
        <f>IF(IBRF!H22="","",IBRF!H22)</f>
        <v>A55</v>
      </c>
      <c r="B71" s="187"/>
      <c r="C71" s="186"/>
      <c r="D71" s="186"/>
      <c r="E71" s="171"/>
      <c r="F71" s="185"/>
      <c r="G71" s="186"/>
      <c r="H71" s="186"/>
      <c r="I71" s="171"/>
      <c r="J71" s="187"/>
      <c r="K71" s="186"/>
      <c r="L71" s="186"/>
      <c r="M71" s="173"/>
      <c r="N71" s="185"/>
      <c r="O71" s="186"/>
      <c r="P71" s="186"/>
      <c r="Q71" s="171"/>
      <c r="R71" s="185"/>
      <c r="S71" s="186"/>
      <c r="T71" s="186"/>
      <c r="U71" s="171"/>
      <c r="V71" s="185"/>
      <c r="W71" s="186"/>
      <c r="X71" s="186"/>
      <c r="Y71" s="171"/>
      <c r="Z71" s="187"/>
      <c r="AA71" s="186"/>
      <c r="AB71" s="188"/>
      <c r="AC71" s="173"/>
      <c r="AD71" s="1102">
        <f>IF(OR(A71="",LU!$D$3=0),"",COUNTA(B71:AC71))</f>
        <v>0</v>
      </c>
      <c r="AE71" s="185"/>
      <c r="AF71" s="186"/>
      <c r="AG71" s="186"/>
      <c r="AH71" s="186"/>
      <c r="AI71" s="188"/>
      <c r="AJ71" s="188"/>
      <c r="AK71" s="189"/>
      <c r="AL71" s="447"/>
      <c r="AM71" s="461" t="s">
        <v>418</v>
      </c>
      <c r="AN71" s="1129" t="str">
        <f>A71</f>
        <v>A55</v>
      </c>
      <c r="AO71" s="185"/>
      <c r="AP71" s="186"/>
      <c r="AQ71" s="186"/>
      <c r="AR71" s="171"/>
      <c r="AS71" s="185"/>
      <c r="AT71" s="186"/>
      <c r="AU71" s="186"/>
      <c r="AV71" s="171"/>
      <c r="AW71" s="187"/>
      <c r="AX71" s="186"/>
      <c r="AY71" s="186"/>
      <c r="AZ71" s="173"/>
      <c r="BA71" s="185"/>
      <c r="BB71" s="186"/>
      <c r="BC71" s="186"/>
      <c r="BD71" s="171"/>
      <c r="BE71" s="185"/>
      <c r="BF71" s="186"/>
      <c r="BG71" s="186"/>
      <c r="BH71" s="171"/>
      <c r="BI71" s="185"/>
      <c r="BJ71" s="186"/>
      <c r="BK71" s="186"/>
      <c r="BL71" s="171"/>
      <c r="BM71" s="187"/>
      <c r="BN71" s="186"/>
      <c r="BO71" s="188"/>
      <c r="BP71" s="173"/>
      <c r="BQ71" s="1102">
        <f>IF(OR(AN71="",LU!$D$3=0),"",COUNTA(AO71:BP71))</f>
        <v>0</v>
      </c>
      <c r="BR71" s="185"/>
      <c r="BS71" s="186"/>
      <c r="BT71" s="186"/>
      <c r="BU71" s="186"/>
      <c r="BV71" s="186"/>
      <c r="BW71" s="186"/>
      <c r="BX71" s="189"/>
      <c r="BY71" s="176"/>
      <c r="BZ71" s="461" t="s">
        <v>418</v>
      </c>
    </row>
    <row r="72" spans="1:78" ht="18.75" customHeight="1" thickBot="1">
      <c r="A72" s="1130"/>
      <c r="B72" s="192"/>
      <c r="C72" s="191"/>
      <c r="D72" s="191"/>
      <c r="E72" s="179"/>
      <c r="F72" s="190"/>
      <c r="G72" s="191"/>
      <c r="H72" s="191"/>
      <c r="I72" s="179"/>
      <c r="J72" s="192"/>
      <c r="K72" s="191"/>
      <c r="L72" s="191"/>
      <c r="M72" s="181"/>
      <c r="N72" s="190"/>
      <c r="O72" s="191"/>
      <c r="P72" s="191"/>
      <c r="Q72" s="179"/>
      <c r="R72" s="190"/>
      <c r="S72" s="191"/>
      <c r="T72" s="191"/>
      <c r="U72" s="179"/>
      <c r="V72" s="190"/>
      <c r="W72" s="191"/>
      <c r="X72" s="191"/>
      <c r="Y72" s="179"/>
      <c r="Z72" s="192"/>
      <c r="AA72" s="191"/>
      <c r="AB72" s="193"/>
      <c r="AC72" s="181"/>
      <c r="AD72" s="1103"/>
      <c r="AE72" s="190"/>
      <c r="AF72" s="191"/>
      <c r="AG72" s="191"/>
      <c r="AH72" s="191"/>
      <c r="AI72" s="193"/>
      <c r="AJ72" s="193"/>
      <c r="AK72" s="194"/>
      <c r="AL72" s="448"/>
      <c r="AM72" s="462" t="s">
        <v>23</v>
      </c>
      <c r="AN72" s="1130"/>
      <c r="AO72" s="190"/>
      <c r="AP72" s="191"/>
      <c r="AQ72" s="191"/>
      <c r="AR72" s="179"/>
      <c r="AS72" s="190"/>
      <c r="AT72" s="191"/>
      <c r="AU72" s="191"/>
      <c r="AV72" s="179"/>
      <c r="AW72" s="192"/>
      <c r="AX72" s="191"/>
      <c r="AY72" s="191"/>
      <c r="AZ72" s="181"/>
      <c r="BA72" s="190"/>
      <c r="BB72" s="191"/>
      <c r="BC72" s="191"/>
      <c r="BD72" s="179"/>
      <c r="BE72" s="190"/>
      <c r="BF72" s="191"/>
      <c r="BG72" s="191"/>
      <c r="BH72" s="179"/>
      <c r="BI72" s="190"/>
      <c r="BJ72" s="191"/>
      <c r="BK72" s="191"/>
      <c r="BL72" s="179"/>
      <c r="BM72" s="192"/>
      <c r="BN72" s="191"/>
      <c r="BO72" s="193"/>
      <c r="BP72" s="181"/>
      <c r="BQ72" s="1103"/>
      <c r="BR72" s="190"/>
      <c r="BS72" s="191"/>
      <c r="BT72" s="191"/>
      <c r="BU72" s="191"/>
      <c r="BV72" s="191"/>
      <c r="BW72" s="191"/>
      <c r="BX72" s="194"/>
      <c r="BY72" s="184"/>
      <c r="BZ72" s="462" t="s">
        <v>23</v>
      </c>
    </row>
    <row r="73" spans="1:78" ht="18.75" customHeight="1">
      <c r="A73" s="1115" t="str">
        <f>IF(IBRF!H23="","",IBRF!H23)</f>
        <v>H1</v>
      </c>
      <c r="B73" s="172" t="s">
        <v>33</v>
      </c>
      <c r="C73" s="170"/>
      <c r="D73" s="170"/>
      <c r="E73" s="171"/>
      <c r="F73" s="169"/>
      <c r="G73" s="170"/>
      <c r="H73" s="170"/>
      <c r="I73" s="171"/>
      <c r="J73" s="172"/>
      <c r="K73" s="170"/>
      <c r="L73" s="170"/>
      <c r="M73" s="173"/>
      <c r="N73" s="169"/>
      <c r="O73" s="170"/>
      <c r="P73" s="170"/>
      <c r="Q73" s="171"/>
      <c r="R73" s="169"/>
      <c r="S73" s="170"/>
      <c r="T73" s="170"/>
      <c r="U73" s="171"/>
      <c r="V73" s="169"/>
      <c r="W73" s="170"/>
      <c r="X73" s="170"/>
      <c r="Y73" s="171"/>
      <c r="Z73" s="172"/>
      <c r="AA73" s="170"/>
      <c r="AB73" s="174"/>
      <c r="AC73" s="173"/>
      <c r="AD73" s="1102">
        <f>IF(OR(A73="",LU!$D$3=0),"",COUNTA(B73:AC73))</f>
        <v>1</v>
      </c>
      <c r="AE73" s="169"/>
      <c r="AF73" s="170"/>
      <c r="AG73" s="170"/>
      <c r="AH73" s="170"/>
      <c r="AI73" s="174"/>
      <c r="AJ73" s="174"/>
      <c r="AK73" s="175"/>
      <c r="AL73" s="447"/>
      <c r="AM73" s="461" t="s">
        <v>273</v>
      </c>
      <c r="AN73" s="1115" t="str">
        <f>A73</f>
        <v>H1</v>
      </c>
      <c r="AO73" s="756"/>
      <c r="AP73" s="170" t="s">
        <v>34</v>
      </c>
      <c r="AQ73" s="170" t="s">
        <v>37</v>
      </c>
      <c r="AR73" s="171" t="s">
        <v>24</v>
      </c>
      <c r="AS73" s="169"/>
      <c r="AT73" s="170"/>
      <c r="AU73" s="170"/>
      <c r="AV73" s="171"/>
      <c r="AW73" s="172"/>
      <c r="AX73" s="170"/>
      <c r="AY73" s="170"/>
      <c r="AZ73" s="173"/>
      <c r="BA73" s="169"/>
      <c r="BB73" s="170"/>
      <c r="BC73" s="170"/>
      <c r="BD73" s="171"/>
      <c r="BE73" s="169"/>
      <c r="BF73" s="170"/>
      <c r="BG73" s="170"/>
      <c r="BH73" s="171"/>
      <c r="BI73" s="169"/>
      <c r="BJ73" s="170"/>
      <c r="BK73" s="170"/>
      <c r="BL73" s="171"/>
      <c r="BM73" s="172"/>
      <c r="BN73" s="170"/>
      <c r="BO73" s="174"/>
      <c r="BP73" s="173"/>
      <c r="BQ73" s="1102">
        <f>IF(OR(AN73="",LU!$D$3=0),"",COUNTA(AO73:BP73))</f>
        <v>3</v>
      </c>
      <c r="BR73" s="169" t="s">
        <v>37</v>
      </c>
      <c r="BS73" s="170"/>
      <c r="BT73" s="170"/>
      <c r="BU73" s="170"/>
      <c r="BV73" s="170"/>
      <c r="BW73" s="170"/>
      <c r="BX73" s="175">
        <v>4</v>
      </c>
      <c r="BY73" s="176"/>
      <c r="BZ73" s="461" t="s">
        <v>273</v>
      </c>
    </row>
    <row r="74" spans="1:78" ht="18.75" customHeight="1" thickBot="1">
      <c r="A74" s="1128"/>
      <c r="B74" s="180">
        <v>18</v>
      </c>
      <c r="C74" s="178"/>
      <c r="D74" s="178"/>
      <c r="E74" s="179"/>
      <c r="F74" s="177"/>
      <c r="G74" s="178"/>
      <c r="H74" s="178"/>
      <c r="I74" s="179"/>
      <c r="J74" s="180"/>
      <c r="K74" s="178"/>
      <c r="L74" s="178"/>
      <c r="M74" s="181"/>
      <c r="N74" s="177"/>
      <c r="O74" s="178"/>
      <c r="P74" s="178"/>
      <c r="Q74" s="179"/>
      <c r="R74" s="177"/>
      <c r="S74" s="178"/>
      <c r="T74" s="178"/>
      <c r="U74" s="179"/>
      <c r="V74" s="177"/>
      <c r="W74" s="178"/>
      <c r="X74" s="178"/>
      <c r="Y74" s="179"/>
      <c r="Z74" s="180"/>
      <c r="AA74" s="178"/>
      <c r="AB74" s="182"/>
      <c r="AC74" s="181"/>
      <c r="AD74" s="1103"/>
      <c r="AE74" s="177"/>
      <c r="AF74" s="178"/>
      <c r="AG74" s="178"/>
      <c r="AH74" s="178"/>
      <c r="AI74" s="182"/>
      <c r="AJ74" s="182"/>
      <c r="AK74" s="183"/>
      <c r="AL74" s="448"/>
      <c r="AM74" s="451" t="s">
        <v>22</v>
      </c>
      <c r="AN74" s="1128"/>
      <c r="AO74" s="759"/>
      <c r="AP74" s="178">
        <v>4</v>
      </c>
      <c r="AQ74" s="178">
        <v>17</v>
      </c>
      <c r="AR74" s="179">
        <v>17</v>
      </c>
      <c r="AS74" s="177"/>
      <c r="AT74" s="178"/>
      <c r="AU74" s="178"/>
      <c r="AV74" s="179"/>
      <c r="AW74" s="180"/>
      <c r="AX74" s="178"/>
      <c r="AY74" s="178"/>
      <c r="AZ74" s="181"/>
      <c r="BA74" s="177"/>
      <c r="BB74" s="178"/>
      <c r="BC74" s="178"/>
      <c r="BD74" s="179"/>
      <c r="BE74" s="177"/>
      <c r="BF74" s="178"/>
      <c r="BG74" s="178"/>
      <c r="BH74" s="179"/>
      <c r="BI74" s="177"/>
      <c r="BJ74" s="178"/>
      <c r="BK74" s="178"/>
      <c r="BL74" s="179"/>
      <c r="BM74" s="180"/>
      <c r="BN74" s="178"/>
      <c r="BO74" s="182"/>
      <c r="BP74" s="181"/>
      <c r="BQ74" s="1103"/>
      <c r="BR74" s="177">
        <v>22</v>
      </c>
      <c r="BS74" s="178"/>
      <c r="BT74" s="178"/>
      <c r="BU74" s="178"/>
      <c r="BV74" s="178"/>
      <c r="BW74" s="178"/>
      <c r="BX74" s="183">
        <v>17</v>
      </c>
      <c r="BY74" s="184"/>
      <c r="BZ74" s="451" t="s">
        <v>22</v>
      </c>
    </row>
    <row r="75" spans="1:78" ht="18.75" customHeight="1" thickBot="1">
      <c r="A75" s="1113" t="str">
        <f>IF(IBRF!H24="","",IBRF!H24)</f>
        <v>N0 BS</v>
      </c>
      <c r="B75" s="187"/>
      <c r="C75" s="186"/>
      <c r="D75" s="186"/>
      <c r="E75" s="171"/>
      <c r="F75" s="185"/>
      <c r="G75" s="186"/>
      <c r="H75" s="186"/>
      <c r="I75" s="171"/>
      <c r="J75" s="187"/>
      <c r="K75" s="186"/>
      <c r="L75" s="186"/>
      <c r="M75" s="173"/>
      <c r="N75" s="185"/>
      <c r="O75" s="186"/>
      <c r="P75" s="186"/>
      <c r="Q75" s="171"/>
      <c r="R75" s="185"/>
      <c r="S75" s="186"/>
      <c r="T75" s="186"/>
      <c r="U75" s="171"/>
      <c r="V75" s="185"/>
      <c r="W75" s="186"/>
      <c r="X75" s="186"/>
      <c r="Y75" s="171"/>
      <c r="Z75" s="187"/>
      <c r="AA75" s="186"/>
      <c r="AB75" s="188"/>
      <c r="AC75" s="173"/>
      <c r="AD75" s="1102">
        <f>IF(OR(A75="",LU!$D$3=0),"",COUNTA(B75:AC75))</f>
        <v>0</v>
      </c>
      <c r="AE75" s="185" t="s">
        <v>24</v>
      </c>
      <c r="AF75" s="186"/>
      <c r="AG75" s="186"/>
      <c r="AH75" s="186"/>
      <c r="AI75" s="188"/>
      <c r="AJ75" s="188"/>
      <c r="AK75" s="189"/>
      <c r="AL75" s="447"/>
      <c r="AM75" s="463" t="s">
        <v>323</v>
      </c>
      <c r="AN75" s="1113" t="str">
        <f>A75</f>
        <v>N0 BS</v>
      </c>
      <c r="AO75" s="185"/>
      <c r="AP75" s="186"/>
      <c r="AQ75" s="186"/>
      <c r="AR75" s="171"/>
      <c r="AS75" s="185"/>
      <c r="AT75" s="186"/>
      <c r="AU75" s="186"/>
      <c r="AV75" s="171"/>
      <c r="AW75" s="187"/>
      <c r="AX75" s="186"/>
      <c r="AY75" s="186"/>
      <c r="AZ75" s="173"/>
      <c r="BA75" s="185"/>
      <c r="BB75" s="186"/>
      <c r="BC75" s="186"/>
      <c r="BD75" s="171"/>
      <c r="BE75" s="185"/>
      <c r="BF75" s="186"/>
      <c r="BG75" s="186"/>
      <c r="BH75" s="171"/>
      <c r="BI75" s="185"/>
      <c r="BJ75" s="186"/>
      <c r="BK75" s="186"/>
      <c r="BL75" s="171"/>
      <c r="BM75" s="187"/>
      <c r="BN75" s="186"/>
      <c r="BO75" s="188"/>
      <c r="BP75" s="173"/>
      <c r="BQ75" s="1102">
        <f>IF(OR(AN75="",LU!$D$3=0),"",COUNTA(AO75:BP75))</f>
        <v>0</v>
      </c>
      <c r="BR75" s="756"/>
      <c r="BS75" s="186" t="s">
        <v>21</v>
      </c>
      <c r="BT75" s="186"/>
      <c r="BU75" s="186"/>
      <c r="BV75" s="186"/>
      <c r="BW75" s="186"/>
      <c r="BX75" s="189"/>
      <c r="BY75" s="176"/>
      <c r="BZ75" s="463" t="s">
        <v>323</v>
      </c>
    </row>
    <row r="76" spans="1:78" ht="18.75" customHeight="1" thickBot="1">
      <c r="A76" s="1114"/>
      <c r="B76" s="192"/>
      <c r="C76" s="191"/>
      <c r="D76" s="191"/>
      <c r="E76" s="179"/>
      <c r="F76" s="190"/>
      <c r="G76" s="191"/>
      <c r="H76" s="191"/>
      <c r="I76" s="179"/>
      <c r="J76" s="192"/>
      <c r="K76" s="191"/>
      <c r="L76" s="191"/>
      <c r="M76" s="181"/>
      <c r="N76" s="190"/>
      <c r="O76" s="191"/>
      <c r="P76" s="191"/>
      <c r="Q76" s="179"/>
      <c r="R76" s="190"/>
      <c r="S76" s="191"/>
      <c r="T76" s="191"/>
      <c r="U76" s="179"/>
      <c r="V76" s="190"/>
      <c r="W76" s="191"/>
      <c r="X76" s="191"/>
      <c r="Y76" s="179"/>
      <c r="Z76" s="192"/>
      <c r="AA76" s="191"/>
      <c r="AB76" s="193"/>
      <c r="AC76" s="181"/>
      <c r="AD76" s="1103"/>
      <c r="AE76" s="190">
        <v>4</v>
      </c>
      <c r="AF76" s="191"/>
      <c r="AG76" s="191"/>
      <c r="AH76" s="191"/>
      <c r="AI76" s="193"/>
      <c r="AJ76" s="193"/>
      <c r="AK76" s="194"/>
      <c r="AL76" s="448"/>
      <c r="AM76" s="466" t="s">
        <v>341</v>
      </c>
      <c r="AN76" s="1114"/>
      <c r="AO76" s="190"/>
      <c r="AP76" s="191"/>
      <c r="AQ76" s="191"/>
      <c r="AR76" s="179"/>
      <c r="AS76" s="190"/>
      <c r="AT76" s="191"/>
      <c r="AU76" s="191"/>
      <c r="AV76" s="179"/>
      <c r="AW76" s="192"/>
      <c r="AX76" s="191"/>
      <c r="AY76" s="191"/>
      <c r="AZ76" s="181"/>
      <c r="BA76" s="190"/>
      <c r="BB76" s="191"/>
      <c r="BC76" s="191"/>
      <c r="BD76" s="179"/>
      <c r="BE76" s="190"/>
      <c r="BF76" s="191"/>
      <c r="BG76" s="191"/>
      <c r="BH76" s="179"/>
      <c r="BI76" s="190"/>
      <c r="BJ76" s="191"/>
      <c r="BK76" s="191"/>
      <c r="BL76" s="179"/>
      <c r="BM76" s="192"/>
      <c r="BN76" s="191"/>
      <c r="BO76" s="193"/>
      <c r="BP76" s="181"/>
      <c r="BQ76" s="1103"/>
      <c r="BR76" s="759"/>
      <c r="BS76" s="191">
        <v>20</v>
      </c>
      <c r="BT76" s="191"/>
      <c r="BU76" s="191"/>
      <c r="BV76" s="191"/>
      <c r="BW76" s="191"/>
      <c r="BX76" s="194"/>
      <c r="BY76" s="184"/>
      <c r="BZ76" s="466" t="s">
        <v>341</v>
      </c>
    </row>
    <row r="77" spans="1:78" ht="18.75" customHeight="1" thickBot="1">
      <c r="A77" s="1115" t="str">
        <f>IF(IBRF!H25="","",IBRF!H25)</f>
        <v/>
      </c>
      <c r="B77" s="172"/>
      <c r="C77" s="170"/>
      <c r="D77" s="170"/>
      <c r="E77" s="171"/>
      <c r="F77" s="169"/>
      <c r="G77" s="170"/>
      <c r="H77" s="170"/>
      <c r="I77" s="171"/>
      <c r="J77" s="172"/>
      <c r="K77" s="170"/>
      <c r="L77" s="170"/>
      <c r="M77" s="173"/>
      <c r="N77" s="169"/>
      <c r="O77" s="170"/>
      <c r="P77" s="170"/>
      <c r="Q77" s="171"/>
      <c r="R77" s="169"/>
      <c r="S77" s="170"/>
      <c r="T77" s="170"/>
      <c r="U77" s="171"/>
      <c r="V77" s="169"/>
      <c r="W77" s="170"/>
      <c r="X77" s="170"/>
      <c r="Y77" s="171"/>
      <c r="Z77" s="172"/>
      <c r="AA77" s="170"/>
      <c r="AB77" s="174"/>
      <c r="AC77" s="173"/>
      <c r="AD77" s="1102" t="str">
        <f>IF(OR(A77="",LU!$D$3=0),"",COUNTA(B77:AC77))</f>
        <v/>
      </c>
      <c r="AE77" s="169"/>
      <c r="AF77" s="170"/>
      <c r="AG77" s="170"/>
      <c r="AH77" s="170"/>
      <c r="AI77" s="174"/>
      <c r="AJ77" s="174"/>
      <c r="AK77" s="175"/>
      <c r="AL77" s="447"/>
      <c r="AM77" s="467" t="s">
        <v>337</v>
      </c>
      <c r="AN77" s="1115" t="str">
        <f>A77</f>
        <v/>
      </c>
      <c r="AO77" s="169"/>
      <c r="AP77" s="170"/>
      <c r="AQ77" s="170"/>
      <c r="AR77" s="171"/>
      <c r="AS77" s="169"/>
      <c r="AT77" s="170"/>
      <c r="AU77" s="170"/>
      <c r="AV77" s="171"/>
      <c r="AW77" s="172"/>
      <c r="AX77" s="170"/>
      <c r="AY77" s="170"/>
      <c r="AZ77" s="173"/>
      <c r="BA77" s="169"/>
      <c r="BB77" s="170"/>
      <c r="BC77" s="170"/>
      <c r="BD77" s="171"/>
      <c r="BE77" s="169"/>
      <c r="BF77" s="170"/>
      <c r="BG77" s="170"/>
      <c r="BH77" s="171"/>
      <c r="BI77" s="169"/>
      <c r="BJ77" s="170"/>
      <c r="BK77" s="170"/>
      <c r="BL77" s="171"/>
      <c r="BM77" s="172"/>
      <c r="BN77" s="170"/>
      <c r="BO77" s="174"/>
      <c r="BP77" s="173"/>
      <c r="BQ77" s="1102" t="str">
        <f>IF(OR(AN77="",LU!$D$3=0),"",COUNTA(AO77:BP77))</f>
        <v/>
      </c>
      <c r="BR77" s="169"/>
      <c r="BS77" s="170"/>
      <c r="BT77" s="170"/>
      <c r="BU77" s="170"/>
      <c r="BV77" s="170"/>
      <c r="BW77" s="170"/>
      <c r="BX77" s="175"/>
      <c r="BY77" s="176"/>
      <c r="BZ77" s="467" t="s">
        <v>337</v>
      </c>
    </row>
    <row r="78" spans="1:78" ht="18.75" customHeight="1" thickBot="1">
      <c r="A78" s="1128"/>
      <c r="B78" s="180"/>
      <c r="C78" s="178"/>
      <c r="D78" s="178"/>
      <c r="E78" s="179"/>
      <c r="F78" s="177"/>
      <c r="G78" s="178"/>
      <c r="H78" s="178"/>
      <c r="I78" s="179"/>
      <c r="J78" s="180"/>
      <c r="K78" s="178"/>
      <c r="L78" s="178"/>
      <c r="M78" s="181"/>
      <c r="N78" s="177"/>
      <c r="O78" s="178"/>
      <c r="P78" s="178"/>
      <c r="Q78" s="179"/>
      <c r="R78" s="177"/>
      <c r="S78" s="178"/>
      <c r="T78" s="178"/>
      <c r="U78" s="179"/>
      <c r="V78" s="177"/>
      <c r="W78" s="178"/>
      <c r="X78" s="178"/>
      <c r="Y78" s="179"/>
      <c r="Z78" s="180"/>
      <c r="AA78" s="178"/>
      <c r="AB78" s="182"/>
      <c r="AC78" s="181"/>
      <c r="AD78" s="1103"/>
      <c r="AE78" s="177"/>
      <c r="AF78" s="178"/>
      <c r="AG78" s="178"/>
      <c r="AH78" s="178"/>
      <c r="AI78" s="182"/>
      <c r="AJ78" s="182"/>
      <c r="AK78" s="183"/>
      <c r="AL78" s="448"/>
      <c r="AM78" s="462" t="s">
        <v>183</v>
      </c>
      <c r="AN78" s="1128"/>
      <c r="AO78" s="177"/>
      <c r="AP78" s="178"/>
      <c r="AQ78" s="178"/>
      <c r="AR78" s="179"/>
      <c r="AS78" s="177"/>
      <c r="AT78" s="178"/>
      <c r="AU78" s="178"/>
      <c r="AV78" s="179"/>
      <c r="AW78" s="180"/>
      <c r="AX78" s="178"/>
      <c r="AY78" s="178"/>
      <c r="AZ78" s="181"/>
      <c r="BA78" s="177"/>
      <c r="BB78" s="178"/>
      <c r="BC78" s="178"/>
      <c r="BD78" s="179"/>
      <c r="BE78" s="177"/>
      <c r="BF78" s="178"/>
      <c r="BG78" s="178"/>
      <c r="BH78" s="179"/>
      <c r="BI78" s="177"/>
      <c r="BJ78" s="178"/>
      <c r="BK78" s="178"/>
      <c r="BL78" s="179"/>
      <c r="BM78" s="180"/>
      <c r="BN78" s="178"/>
      <c r="BO78" s="182"/>
      <c r="BP78" s="181"/>
      <c r="BQ78" s="1103"/>
      <c r="BR78" s="177"/>
      <c r="BS78" s="178"/>
      <c r="BT78" s="178"/>
      <c r="BU78" s="178"/>
      <c r="BV78" s="178"/>
      <c r="BW78" s="178"/>
      <c r="BX78" s="183"/>
      <c r="BY78" s="184"/>
      <c r="BZ78" s="462" t="s">
        <v>183</v>
      </c>
    </row>
    <row r="79" spans="1:78" ht="18.75" customHeight="1">
      <c r="A79" s="1113" t="str">
        <f>IF(IBRF!H26="","",IBRF!H26)</f>
        <v/>
      </c>
      <c r="B79" s="187"/>
      <c r="C79" s="186"/>
      <c r="D79" s="186"/>
      <c r="E79" s="171"/>
      <c r="F79" s="185"/>
      <c r="G79" s="186"/>
      <c r="H79" s="186"/>
      <c r="I79" s="171"/>
      <c r="J79" s="187"/>
      <c r="K79" s="186"/>
      <c r="L79" s="186"/>
      <c r="M79" s="173"/>
      <c r="N79" s="185"/>
      <c r="O79" s="186"/>
      <c r="P79" s="186"/>
      <c r="Q79" s="171"/>
      <c r="R79" s="185"/>
      <c r="S79" s="186"/>
      <c r="T79" s="186"/>
      <c r="U79" s="171"/>
      <c r="V79" s="185"/>
      <c r="W79" s="186"/>
      <c r="X79" s="186"/>
      <c r="Y79" s="171"/>
      <c r="Z79" s="187"/>
      <c r="AA79" s="186"/>
      <c r="AB79" s="188"/>
      <c r="AC79" s="173"/>
      <c r="AD79" s="1102" t="str">
        <f>IF(OR(A79="",LU!$D$3=0),"",COUNTA(B79:AC79))</f>
        <v/>
      </c>
      <c r="AE79" s="185"/>
      <c r="AF79" s="186"/>
      <c r="AG79" s="186"/>
      <c r="AH79" s="186"/>
      <c r="AI79" s="188"/>
      <c r="AJ79" s="188"/>
      <c r="AK79" s="189"/>
      <c r="AL79" s="447"/>
      <c r="AM79" s="461" t="s">
        <v>324</v>
      </c>
      <c r="AN79" s="1129" t="str">
        <f>A79</f>
        <v/>
      </c>
      <c r="AO79" s="185"/>
      <c r="AP79" s="186"/>
      <c r="AQ79" s="186"/>
      <c r="AR79" s="171"/>
      <c r="AS79" s="185"/>
      <c r="AT79" s="186"/>
      <c r="AU79" s="186"/>
      <c r="AV79" s="171"/>
      <c r="AW79" s="187"/>
      <c r="AX79" s="186"/>
      <c r="AY79" s="186"/>
      <c r="AZ79" s="173"/>
      <c r="BA79" s="185"/>
      <c r="BB79" s="186"/>
      <c r="BC79" s="186"/>
      <c r="BD79" s="171"/>
      <c r="BE79" s="185"/>
      <c r="BF79" s="186"/>
      <c r="BG79" s="186"/>
      <c r="BH79" s="171"/>
      <c r="BI79" s="185"/>
      <c r="BJ79" s="186"/>
      <c r="BK79" s="186"/>
      <c r="BL79" s="171"/>
      <c r="BM79" s="187"/>
      <c r="BN79" s="186"/>
      <c r="BO79" s="188"/>
      <c r="BP79" s="173"/>
      <c r="BQ79" s="1102" t="str">
        <f>IF(OR(AN79="",LU!$D$3=0),"",COUNTA(AO79:BP79))</f>
        <v/>
      </c>
      <c r="BR79" s="185"/>
      <c r="BS79" s="186"/>
      <c r="BT79" s="186"/>
      <c r="BU79" s="186"/>
      <c r="BV79" s="186"/>
      <c r="BW79" s="186"/>
      <c r="BX79" s="189"/>
      <c r="BY79" s="176"/>
      <c r="BZ79" s="461" t="s">
        <v>324</v>
      </c>
    </row>
    <row r="80" spans="1:78" ht="18.75" customHeight="1" thickBot="1">
      <c r="A80" s="1114"/>
      <c r="B80" s="192"/>
      <c r="C80" s="191"/>
      <c r="D80" s="191"/>
      <c r="E80" s="179"/>
      <c r="F80" s="190"/>
      <c r="G80" s="191"/>
      <c r="H80" s="191"/>
      <c r="I80" s="179"/>
      <c r="J80" s="192"/>
      <c r="K80" s="191"/>
      <c r="L80" s="191"/>
      <c r="M80" s="181"/>
      <c r="N80" s="190"/>
      <c r="O80" s="191"/>
      <c r="P80" s="191"/>
      <c r="Q80" s="179"/>
      <c r="R80" s="190"/>
      <c r="S80" s="191"/>
      <c r="T80" s="191"/>
      <c r="U80" s="179"/>
      <c r="V80" s="190"/>
      <c r="W80" s="191"/>
      <c r="X80" s="191"/>
      <c r="Y80" s="179"/>
      <c r="Z80" s="192"/>
      <c r="AA80" s="191"/>
      <c r="AB80" s="193"/>
      <c r="AC80" s="181"/>
      <c r="AD80" s="1103"/>
      <c r="AE80" s="190"/>
      <c r="AF80" s="191"/>
      <c r="AG80" s="191"/>
      <c r="AH80" s="191"/>
      <c r="AI80" s="193"/>
      <c r="AJ80" s="193"/>
      <c r="AK80" s="194"/>
      <c r="AL80" s="448"/>
      <c r="AM80" s="451" t="s">
        <v>21</v>
      </c>
      <c r="AN80" s="1130"/>
      <c r="AO80" s="190"/>
      <c r="AP80" s="191"/>
      <c r="AQ80" s="191"/>
      <c r="AR80" s="179"/>
      <c r="AS80" s="190"/>
      <c r="AT80" s="191"/>
      <c r="AU80" s="191"/>
      <c r="AV80" s="179"/>
      <c r="AW80" s="192"/>
      <c r="AX80" s="191"/>
      <c r="AY80" s="191"/>
      <c r="AZ80" s="181"/>
      <c r="BA80" s="190"/>
      <c r="BB80" s="191"/>
      <c r="BC80" s="191"/>
      <c r="BD80" s="179"/>
      <c r="BE80" s="190"/>
      <c r="BF80" s="191"/>
      <c r="BG80" s="191"/>
      <c r="BH80" s="179"/>
      <c r="BI80" s="190"/>
      <c r="BJ80" s="191"/>
      <c r="BK80" s="191"/>
      <c r="BL80" s="179"/>
      <c r="BM80" s="192"/>
      <c r="BN80" s="191"/>
      <c r="BO80" s="193"/>
      <c r="BP80" s="181"/>
      <c r="BQ80" s="1103"/>
      <c r="BR80" s="190"/>
      <c r="BS80" s="191"/>
      <c r="BT80" s="191"/>
      <c r="BU80" s="191"/>
      <c r="BV80" s="191"/>
      <c r="BW80" s="191"/>
      <c r="BX80" s="194"/>
      <c r="BY80" s="184"/>
      <c r="BZ80" s="451" t="s">
        <v>21</v>
      </c>
    </row>
    <row r="81" spans="1:78" hidden="1">
      <c r="A81" s="1115" t="str">
        <f>IF(IBRF!H27="","",IBRF!H27)</f>
        <v/>
      </c>
      <c r="B81" s="172"/>
      <c r="C81" s="170"/>
      <c r="D81" s="170"/>
      <c r="E81" s="171"/>
      <c r="F81" s="169"/>
      <c r="G81" s="170"/>
      <c r="H81" s="170"/>
      <c r="I81" s="171"/>
      <c r="J81" s="172"/>
      <c r="K81" s="170"/>
      <c r="L81" s="170"/>
      <c r="M81" s="173"/>
      <c r="N81" s="169"/>
      <c r="O81" s="170"/>
      <c r="P81" s="170"/>
      <c r="Q81" s="171"/>
      <c r="R81" s="169"/>
      <c r="S81" s="170"/>
      <c r="T81" s="170"/>
      <c r="U81" s="171"/>
      <c r="V81" s="169"/>
      <c r="W81" s="170"/>
      <c r="X81" s="170"/>
      <c r="Y81" s="171"/>
      <c r="Z81" s="172"/>
      <c r="AA81" s="170"/>
      <c r="AB81" s="174"/>
      <c r="AC81" s="173"/>
      <c r="AD81" s="1102" t="str">
        <f>IF(OR(A81="",LU!$D$3=0),"",COUNTA(B81:AC81))</f>
        <v/>
      </c>
      <c r="AE81" s="169"/>
      <c r="AF81" s="170"/>
      <c r="AG81" s="170"/>
      <c r="AH81" s="170"/>
      <c r="AI81" s="174"/>
      <c r="AJ81" s="174"/>
      <c r="AK81" s="175"/>
      <c r="AL81" s="447"/>
      <c r="AM81" s="463"/>
      <c r="AN81" s="1115" t="str">
        <f>A81</f>
        <v/>
      </c>
      <c r="AO81" s="169"/>
      <c r="AP81" s="170"/>
      <c r="AQ81" s="170"/>
      <c r="AR81" s="171"/>
      <c r="AS81" s="169"/>
      <c r="AT81" s="170"/>
      <c r="AU81" s="170"/>
      <c r="AV81" s="171"/>
      <c r="AW81" s="172"/>
      <c r="AX81" s="170"/>
      <c r="AY81" s="170"/>
      <c r="AZ81" s="173"/>
      <c r="BA81" s="169"/>
      <c r="BB81" s="170"/>
      <c r="BC81" s="170"/>
      <c r="BD81" s="171"/>
      <c r="BE81" s="169"/>
      <c r="BF81" s="170"/>
      <c r="BG81" s="170"/>
      <c r="BH81" s="171"/>
      <c r="BI81" s="169"/>
      <c r="BJ81" s="170"/>
      <c r="BK81" s="170"/>
      <c r="BL81" s="171"/>
      <c r="BM81" s="172"/>
      <c r="BN81" s="170"/>
      <c r="BO81" s="174"/>
      <c r="BP81" s="173"/>
      <c r="BQ81" s="1102" t="str">
        <f>IF(OR(AN81="",LU!$D$3=0),"",COUNTA(AO81:BP81))</f>
        <v/>
      </c>
      <c r="BR81" s="169"/>
      <c r="BS81" s="170"/>
      <c r="BT81" s="170"/>
      <c r="BU81" s="170"/>
      <c r="BV81" s="170"/>
      <c r="BW81" s="170"/>
      <c r="BX81" s="175"/>
      <c r="BY81" s="176"/>
      <c r="BZ81" s="463"/>
    </row>
    <row r="82" spans="1:78" ht="13.5" hidden="1" thickBot="1">
      <c r="A82" s="1128"/>
      <c r="B82" s="180"/>
      <c r="C82" s="178"/>
      <c r="D82" s="178"/>
      <c r="E82" s="179"/>
      <c r="F82" s="177"/>
      <c r="G82" s="178"/>
      <c r="H82" s="178"/>
      <c r="I82" s="179"/>
      <c r="J82" s="180"/>
      <c r="K82" s="178"/>
      <c r="L82" s="178"/>
      <c r="M82" s="181"/>
      <c r="N82" s="177"/>
      <c r="O82" s="178"/>
      <c r="P82" s="178"/>
      <c r="Q82" s="179"/>
      <c r="R82" s="177"/>
      <c r="S82" s="178"/>
      <c r="T82" s="178"/>
      <c r="U82" s="179"/>
      <c r="V82" s="177"/>
      <c r="W82" s="178"/>
      <c r="X82" s="178"/>
      <c r="Y82" s="179"/>
      <c r="Z82" s="180"/>
      <c r="AA82" s="178"/>
      <c r="AB82" s="182"/>
      <c r="AC82" s="181"/>
      <c r="AD82" s="1103"/>
      <c r="AE82" s="177"/>
      <c r="AF82" s="178"/>
      <c r="AG82" s="178"/>
      <c r="AH82" s="178"/>
      <c r="AI82" s="182"/>
      <c r="AJ82" s="182"/>
      <c r="AK82" s="183"/>
      <c r="AL82" s="448"/>
      <c r="AM82" s="463"/>
      <c r="AN82" s="1128"/>
      <c r="AO82" s="177"/>
      <c r="AP82" s="178"/>
      <c r="AQ82" s="178"/>
      <c r="AR82" s="179"/>
      <c r="AS82" s="177"/>
      <c r="AT82" s="178"/>
      <c r="AU82" s="178"/>
      <c r="AV82" s="179"/>
      <c r="AW82" s="180"/>
      <c r="AX82" s="178"/>
      <c r="AY82" s="178"/>
      <c r="AZ82" s="181"/>
      <c r="BA82" s="177"/>
      <c r="BB82" s="178"/>
      <c r="BC82" s="178"/>
      <c r="BD82" s="179"/>
      <c r="BE82" s="177"/>
      <c r="BF82" s="178"/>
      <c r="BG82" s="178"/>
      <c r="BH82" s="179"/>
      <c r="BI82" s="177"/>
      <c r="BJ82" s="178"/>
      <c r="BK82" s="178"/>
      <c r="BL82" s="179"/>
      <c r="BM82" s="180"/>
      <c r="BN82" s="178"/>
      <c r="BO82" s="182"/>
      <c r="BP82" s="181"/>
      <c r="BQ82" s="1103"/>
      <c r="BR82" s="177"/>
      <c r="BS82" s="178"/>
      <c r="BT82" s="178"/>
      <c r="BU82" s="178"/>
      <c r="BV82" s="178"/>
      <c r="BW82" s="178"/>
      <c r="BX82" s="183"/>
      <c r="BY82" s="184"/>
      <c r="BZ82" s="463"/>
    </row>
    <row r="83" spans="1:78" hidden="1">
      <c r="A83" s="1113" t="str">
        <f>IF(IBRF!H28="","",IBRF!H28)</f>
        <v/>
      </c>
      <c r="B83" s="187"/>
      <c r="C83" s="186"/>
      <c r="D83" s="186"/>
      <c r="E83" s="171"/>
      <c r="F83" s="185"/>
      <c r="G83" s="186"/>
      <c r="H83" s="186"/>
      <c r="I83" s="171"/>
      <c r="J83" s="187"/>
      <c r="K83" s="186"/>
      <c r="L83" s="186"/>
      <c r="M83" s="173"/>
      <c r="N83" s="185"/>
      <c r="O83" s="186"/>
      <c r="P83" s="186"/>
      <c r="Q83" s="171"/>
      <c r="R83" s="185"/>
      <c r="S83" s="186"/>
      <c r="T83" s="186"/>
      <c r="U83" s="171"/>
      <c r="V83" s="185"/>
      <c r="W83" s="186"/>
      <c r="X83" s="186"/>
      <c r="Y83" s="171"/>
      <c r="Z83" s="187"/>
      <c r="AA83" s="186"/>
      <c r="AB83" s="188"/>
      <c r="AC83" s="173"/>
      <c r="AD83" s="1102" t="str">
        <f>IF(OR(A83="",LU!$D$3=0),"",COUNTA(B83:AC83))</f>
        <v/>
      </c>
      <c r="AE83" s="185"/>
      <c r="AF83" s="186"/>
      <c r="AG83" s="186"/>
      <c r="AH83" s="186"/>
      <c r="AI83" s="188"/>
      <c r="AJ83" s="188"/>
      <c r="AK83" s="189"/>
      <c r="AL83" s="447"/>
      <c r="AM83" s="463"/>
      <c r="AN83" s="1113" t="str">
        <f>A83</f>
        <v/>
      </c>
      <c r="AO83" s="185"/>
      <c r="AP83" s="186"/>
      <c r="AQ83" s="186"/>
      <c r="AR83" s="171"/>
      <c r="AS83" s="185"/>
      <c r="AT83" s="186"/>
      <c r="AU83" s="186"/>
      <c r="AV83" s="171"/>
      <c r="AW83" s="187"/>
      <c r="AX83" s="186"/>
      <c r="AY83" s="186"/>
      <c r="AZ83" s="173"/>
      <c r="BA83" s="185"/>
      <c r="BB83" s="186"/>
      <c r="BC83" s="186"/>
      <c r="BD83" s="171"/>
      <c r="BE83" s="185"/>
      <c r="BF83" s="186"/>
      <c r="BG83" s="186"/>
      <c r="BH83" s="171"/>
      <c r="BI83" s="185"/>
      <c r="BJ83" s="186"/>
      <c r="BK83" s="186"/>
      <c r="BL83" s="171"/>
      <c r="BM83" s="187"/>
      <c r="BN83" s="186"/>
      <c r="BO83" s="188"/>
      <c r="BP83" s="173"/>
      <c r="BQ83" s="1102" t="str">
        <f>IF(OR(AN83="",LU!$D$3=0),"",COUNTA(AO83:BP83))</f>
        <v/>
      </c>
      <c r="BR83" s="185"/>
      <c r="BS83" s="186"/>
      <c r="BT83" s="186"/>
      <c r="BU83" s="186"/>
      <c r="BV83" s="186"/>
      <c r="BW83" s="186"/>
      <c r="BX83" s="189"/>
      <c r="BY83" s="176"/>
      <c r="BZ83" s="463"/>
    </row>
    <row r="84" spans="1:78" ht="13.5" hidden="1" thickBot="1">
      <c r="A84" s="1114"/>
      <c r="B84" s="192"/>
      <c r="C84" s="191"/>
      <c r="D84" s="191"/>
      <c r="E84" s="179"/>
      <c r="F84" s="190"/>
      <c r="G84" s="191"/>
      <c r="H84" s="191"/>
      <c r="I84" s="179"/>
      <c r="J84" s="192"/>
      <c r="K84" s="191"/>
      <c r="L84" s="191"/>
      <c r="M84" s="181"/>
      <c r="N84" s="190"/>
      <c r="O84" s="191"/>
      <c r="P84" s="191"/>
      <c r="Q84" s="179"/>
      <c r="R84" s="190"/>
      <c r="S84" s="191"/>
      <c r="T84" s="191"/>
      <c r="U84" s="179"/>
      <c r="V84" s="190"/>
      <c r="W84" s="191"/>
      <c r="X84" s="191"/>
      <c r="Y84" s="179"/>
      <c r="Z84" s="192"/>
      <c r="AA84" s="191"/>
      <c r="AB84" s="193"/>
      <c r="AC84" s="181"/>
      <c r="AD84" s="1103"/>
      <c r="AE84" s="190"/>
      <c r="AF84" s="191"/>
      <c r="AG84" s="191"/>
      <c r="AH84" s="191"/>
      <c r="AI84" s="193"/>
      <c r="AJ84" s="193"/>
      <c r="AK84" s="194"/>
      <c r="AL84" s="448"/>
      <c r="AM84" s="463"/>
      <c r="AN84" s="1114"/>
      <c r="AO84" s="190"/>
      <c r="AP84" s="191"/>
      <c r="AQ84" s="191"/>
      <c r="AR84" s="179"/>
      <c r="AS84" s="190"/>
      <c r="AT84" s="191"/>
      <c r="AU84" s="191"/>
      <c r="AV84" s="179"/>
      <c r="AW84" s="192"/>
      <c r="AX84" s="191"/>
      <c r="AY84" s="191"/>
      <c r="AZ84" s="181"/>
      <c r="BA84" s="190"/>
      <c r="BB84" s="191"/>
      <c r="BC84" s="191"/>
      <c r="BD84" s="179"/>
      <c r="BE84" s="190"/>
      <c r="BF84" s="191"/>
      <c r="BG84" s="191"/>
      <c r="BH84" s="179"/>
      <c r="BI84" s="190"/>
      <c r="BJ84" s="191"/>
      <c r="BK84" s="191"/>
      <c r="BL84" s="179"/>
      <c r="BM84" s="192"/>
      <c r="BN84" s="191"/>
      <c r="BO84" s="193"/>
      <c r="BP84" s="181"/>
      <c r="BQ84" s="1103"/>
      <c r="BR84" s="190"/>
      <c r="BS84" s="191"/>
      <c r="BT84" s="191"/>
      <c r="BU84" s="191"/>
      <c r="BV84" s="191"/>
      <c r="BW84" s="191"/>
      <c r="BX84" s="194"/>
      <c r="BY84" s="184"/>
      <c r="BZ84" s="463"/>
    </row>
    <row r="85" spans="1:78" hidden="1">
      <c r="A85" s="1115" t="str">
        <f>IF(IBRF!H29="","",IBRF!H29)</f>
        <v/>
      </c>
      <c r="B85" s="172"/>
      <c r="C85" s="170"/>
      <c r="D85" s="170"/>
      <c r="E85" s="171"/>
      <c r="F85" s="169"/>
      <c r="G85" s="170"/>
      <c r="H85" s="170"/>
      <c r="I85" s="171"/>
      <c r="J85" s="172"/>
      <c r="K85" s="170"/>
      <c r="L85" s="170"/>
      <c r="M85" s="173"/>
      <c r="N85" s="169"/>
      <c r="O85" s="170"/>
      <c r="P85" s="170"/>
      <c r="Q85" s="171"/>
      <c r="R85" s="169"/>
      <c r="S85" s="170"/>
      <c r="T85" s="170"/>
      <c r="U85" s="171"/>
      <c r="V85" s="169"/>
      <c r="W85" s="170"/>
      <c r="X85" s="170"/>
      <c r="Y85" s="171"/>
      <c r="Z85" s="172"/>
      <c r="AA85" s="170"/>
      <c r="AB85" s="174"/>
      <c r="AC85" s="173"/>
      <c r="AD85" s="1102" t="str">
        <f>IF(OR(A85="",LU!$D$3=0),"",COUNTA(B85:AC85))</f>
        <v/>
      </c>
      <c r="AE85" s="169"/>
      <c r="AF85" s="170"/>
      <c r="AG85" s="170"/>
      <c r="AH85" s="170"/>
      <c r="AI85" s="174"/>
      <c r="AJ85" s="174"/>
      <c r="AK85" s="175"/>
      <c r="AL85" s="447"/>
      <c r="AM85" s="463"/>
      <c r="AN85" s="1115" t="str">
        <f>A85</f>
        <v/>
      </c>
      <c r="AO85" s="169"/>
      <c r="AP85" s="170"/>
      <c r="AQ85" s="170"/>
      <c r="AR85" s="171"/>
      <c r="AS85" s="169"/>
      <c r="AT85" s="170"/>
      <c r="AU85" s="170"/>
      <c r="AV85" s="171"/>
      <c r="AW85" s="172"/>
      <c r="AX85" s="170"/>
      <c r="AY85" s="170"/>
      <c r="AZ85" s="173"/>
      <c r="BA85" s="169"/>
      <c r="BB85" s="170"/>
      <c r="BC85" s="170"/>
      <c r="BD85" s="171"/>
      <c r="BE85" s="169"/>
      <c r="BF85" s="170"/>
      <c r="BG85" s="170"/>
      <c r="BH85" s="171"/>
      <c r="BI85" s="169"/>
      <c r="BJ85" s="170"/>
      <c r="BK85" s="170"/>
      <c r="BL85" s="171"/>
      <c r="BM85" s="172"/>
      <c r="BN85" s="170"/>
      <c r="BO85" s="174"/>
      <c r="BP85" s="173"/>
      <c r="BQ85" s="1102" t="str">
        <f>IF(OR(AN85="",LU!$D$3=0),"",COUNTA(AO85:BP85))</f>
        <v/>
      </c>
      <c r="BR85" s="169"/>
      <c r="BS85" s="170"/>
      <c r="BT85" s="170"/>
      <c r="BU85" s="170"/>
      <c r="BV85" s="170"/>
      <c r="BW85" s="170"/>
      <c r="BX85" s="175"/>
      <c r="BY85" s="176"/>
      <c r="BZ85" s="463"/>
    </row>
    <row r="86" spans="1:78" ht="13.5" hidden="1" thickBot="1">
      <c r="A86" s="1128"/>
      <c r="B86" s="180"/>
      <c r="C86" s="178"/>
      <c r="D86" s="178"/>
      <c r="E86" s="179"/>
      <c r="F86" s="177"/>
      <c r="G86" s="178"/>
      <c r="H86" s="178"/>
      <c r="I86" s="179"/>
      <c r="J86" s="180"/>
      <c r="K86" s="178"/>
      <c r="L86" s="178"/>
      <c r="M86" s="181"/>
      <c r="N86" s="177"/>
      <c r="O86" s="178"/>
      <c r="P86" s="178"/>
      <c r="Q86" s="179"/>
      <c r="R86" s="177"/>
      <c r="S86" s="178"/>
      <c r="T86" s="178"/>
      <c r="U86" s="179"/>
      <c r="V86" s="177"/>
      <c r="W86" s="178"/>
      <c r="X86" s="178"/>
      <c r="Y86" s="179"/>
      <c r="Z86" s="180"/>
      <c r="AA86" s="178"/>
      <c r="AB86" s="182"/>
      <c r="AC86" s="181"/>
      <c r="AD86" s="1103"/>
      <c r="AE86" s="177"/>
      <c r="AF86" s="178"/>
      <c r="AG86" s="178"/>
      <c r="AH86" s="178"/>
      <c r="AI86" s="182"/>
      <c r="AJ86" s="182"/>
      <c r="AK86" s="183"/>
      <c r="AL86" s="448"/>
      <c r="AM86" s="463"/>
      <c r="AN86" s="1128"/>
      <c r="AO86" s="177"/>
      <c r="AP86" s="178"/>
      <c r="AQ86" s="178"/>
      <c r="AR86" s="179"/>
      <c r="AS86" s="177"/>
      <c r="AT86" s="178"/>
      <c r="AU86" s="178"/>
      <c r="AV86" s="179"/>
      <c r="AW86" s="180"/>
      <c r="AX86" s="178"/>
      <c r="AY86" s="178"/>
      <c r="AZ86" s="181"/>
      <c r="BA86" s="177"/>
      <c r="BB86" s="178"/>
      <c r="BC86" s="178"/>
      <c r="BD86" s="179"/>
      <c r="BE86" s="177"/>
      <c r="BF86" s="178"/>
      <c r="BG86" s="178"/>
      <c r="BH86" s="179"/>
      <c r="BI86" s="177"/>
      <c r="BJ86" s="178"/>
      <c r="BK86" s="178"/>
      <c r="BL86" s="179"/>
      <c r="BM86" s="180"/>
      <c r="BN86" s="178"/>
      <c r="BO86" s="182"/>
      <c r="BP86" s="181"/>
      <c r="BQ86" s="1103"/>
      <c r="BR86" s="177"/>
      <c r="BS86" s="178"/>
      <c r="BT86" s="178"/>
      <c r="BU86" s="178"/>
      <c r="BV86" s="178"/>
      <c r="BW86" s="178"/>
      <c r="BX86" s="183"/>
      <c r="BY86" s="184"/>
      <c r="BZ86" s="463"/>
    </row>
    <row r="87" spans="1:78" hidden="1">
      <c r="A87" s="1113" t="str">
        <f>IF(IBRF!H30="","",IBRF!H30)</f>
        <v/>
      </c>
      <c r="B87" s="187"/>
      <c r="C87" s="186"/>
      <c r="D87" s="186"/>
      <c r="E87" s="171"/>
      <c r="F87" s="185"/>
      <c r="G87" s="186"/>
      <c r="H87" s="186"/>
      <c r="I87" s="171"/>
      <c r="J87" s="187"/>
      <c r="K87" s="186"/>
      <c r="L87" s="186"/>
      <c r="M87" s="173"/>
      <c r="N87" s="185"/>
      <c r="O87" s="186"/>
      <c r="P87" s="186"/>
      <c r="Q87" s="171"/>
      <c r="R87" s="185"/>
      <c r="S87" s="186"/>
      <c r="T87" s="186"/>
      <c r="U87" s="171"/>
      <c r="V87" s="185"/>
      <c r="W87" s="186"/>
      <c r="X87" s="186"/>
      <c r="Y87" s="171"/>
      <c r="Z87" s="187"/>
      <c r="AA87" s="186"/>
      <c r="AB87" s="188"/>
      <c r="AC87" s="173"/>
      <c r="AD87" s="1102" t="str">
        <f>IF(OR(A87="",LU!$D$3=0),"",COUNTA(B87:AC87))</f>
        <v/>
      </c>
      <c r="AE87" s="185"/>
      <c r="AF87" s="186"/>
      <c r="AG87" s="186"/>
      <c r="AH87" s="186"/>
      <c r="AI87" s="188"/>
      <c r="AJ87" s="188"/>
      <c r="AK87" s="189"/>
      <c r="AL87" s="447"/>
      <c r="AM87" s="463"/>
      <c r="AN87" s="1113" t="str">
        <f>A87</f>
        <v/>
      </c>
      <c r="AO87" s="185"/>
      <c r="AP87" s="186"/>
      <c r="AQ87" s="186"/>
      <c r="AR87" s="171"/>
      <c r="AS87" s="185"/>
      <c r="AT87" s="186"/>
      <c r="AU87" s="186"/>
      <c r="AV87" s="171"/>
      <c r="AW87" s="187"/>
      <c r="AX87" s="186"/>
      <c r="AY87" s="186"/>
      <c r="AZ87" s="173"/>
      <c r="BA87" s="185"/>
      <c r="BB87" s="186"/>
      <c r="BC87" s="186"/>
      <c r="BD87" s="171"/>
      <c r="BE87" s="185"/>
      <c r="BF87" s="186"/>
      <c r="BG87" s="186"/>
      <c r="BH87" s="171"/>
      <c r="BI87" s="185"/>
      <c r="BJ87" s="186"/>
      <c r="BK87" s="186"/>
      <c r="BL87" s="171"/>
      <c r="BM87" s="187"/>
      <c r="BN87" s="186"/>
      <c r="BO87" s="188"/>
      <c r="BP87" s="173"/>
      <c r="BQ87" s="1102" t="str">
        <f>IF(OR(AN87="",LU!$D$3=0),"",COUNTA(AO87:BP87))</f>
        <v/>
      </c>
      <c r="BR87" s="185"/>
      <c r="BS87" s="186"/>
      <c r="BT87" s="186"/>
      <c r="BU87" s="186"/>
      <c r="BV87" s="186"/>
      <c r="BW87" s="186"/>
      <c r="BX87" s="189"/>
      <c r="BY87" s="176"/>
      <c r="BZ87" s="463"/>
    </row>
    <row r="88" spans="1:78" ht="13.5" hidden="1" thickBot="1">
      <c r="A88" s="1114"/>
      <c r="B88" s="192"/>
      <c r="C88" s="191"/>
      <c r="D88" s="191"/>
      <c r="E88" s="179"/>
      <c r="F88" s="190"/>
      <c r="G88" s="191"/>
      <c r="H88" s="191"/>
      <c r="I88" s="179"/>
      <c r="J88" s="192"/>
      <c r="K88" s="191"/>
      <c r="L88" s="191"/>
      <c r="M88" s="181"/>
      <c r="N88" s="190"/>
      <c r="O88" s="191"/>
      <c r="P88" s="191"/>
      <c r="Q88" s="179"/>
      <c r="R88" s="190"/>
      <c r="S88" s="191"/>
      <c r="T88" s="191"/>
      <c r="U88" s="179"/>
      <c r="V88" s="190"/>
      <c r="W88" s="191"/>
      <c r="X88" s="191"/>
      <c r="Y88" s="179"/>
      <c r="Z88" s="192"/>
      <c r="AA88" s="191"/>
      <c r="AB88" s="193"/>
      <c r="AC88" s="181"/>
      <c r="AD88" s="1103"/>
      <c r="AE88" s="190"/>
      <c r="AF88" s="191"/>
      <c r="AG88" s="191"/>
      <c r="AH88" s="191"/>
      <c r="AI88" s="193"/>
      <c r="AJ88" s="193"/>
      <c r="AK88" s="194"/>
      <c r="AL88" s="448"/>
      <c r="AM88" s="463"/>
      <c r="AN88" s="1114"/>
      <c r="AO88" s="190"/>
      <c r="AP88" s="191"/>
      <c r="AQ88" s="191"/>
      <c r="AR88" s="179"/>
      <c r="AS88" s="190"/>
      <c r="AT88" s="191"/>
      <c r="AU88" s="191"/>
      <c r="AV88" s="179"/>
      <c r="AW88" s="192"/>
      <c r="AX88" s="191"/>
      <c r="AY88" s="191"/>
      <c r="AZ88" s="181"/>
      <c r="BA88" s="190"/>
      <c r="BB88" s="191"/>
      <c r="BC88" s="191"/>
      <c r="BD88" s="179"/>
      <c r="BE88" s="190"/>
      <c r="BF88" s="191"/>
      <c r="BG88" s="191"/>
      <c r="BH88" s="179"/>
      <c r="BI88" s="190"/>
      <c r="BJ88" s="191"/>
      <c r="BK88" s="191"/>
      <c r="BL88" s="179"/>
      <c r="BM88" s="192"/>
      <c r="BN88" s="191"/>
      <c r="BO88" s="193"/>
      <c r="BP88" s="181"/>
      <c r="BQ88" s="1103"/>
      <c r="BR88" s="190"/>
      <c r="BS88" s="191"/>
      <c r="BT88" s="191"/>
      <c r="BU88" s="191"/>
      <c r="BV88" s="191"/>
      <c r="BW88" s="191"/>
      <c r="BX88" s="194"/>
      <c r="BY88" s="184"/>
      <c r="BZ88" s="463"/>
    </row>
    <row r="89" spans="1:78" ht="13.5" thickBot="1">
      <c r="A89" s="1131" t="s">
        <v>40</v>
      </c>
      <c r="B89" s="1123"/>
      <c r="C89" s="1123"/>
      <c r="D89" s="1123"/>
      <c r="E89" s="1123"/>
      <c r="F89" s="1123"/>
      <c r="G89" s="1123"/>
      <c r="H89" s="1123"/>
      <c r="I89" s="1123"/>
      <c r="J89" s="1123"/>
      <c r="K89" s="1123"/>
      <c r="L89" s="1123"/>
      <c r="M89" s="1123"/>
      <c r="N89" s="1123"/>
      <c r="O89" s="1123"/>
      <c r="P89" s="1123"/>
      <c r="Q89" s="1123"/>
      <c r="R89" s="1123"/>
      <c r="S89" s="1123"/>
      <c r="T89" s="1123"/>
      <c r="U89" s="1123"/>
      <c r="V89" s="1123"/>
      <c r="W89" s="1123"/>
      <c r="X89" s="1123"/>
      <c r="Y89" s="1123"/>
      <c r="Z89" s="1123"/>
      <c r="AA89" s="1123"/>
      <c r="AB89" s="1123"/>
      <c r="AC89" s="1123"/>
      <c r="AD89" s="1123"/>
      <c r="AE89" s="1123"/>
      <c r="AF89" s="1123"/>
      <c r="AG89" s="1123"/>
      <c r="AH89" s="1123"/>
      <c r="AI89" s="1123"/>
      <c r="AJ89" s="1123"/>
      <c r="AK89" s="1123"/>
      <c r="AL89" s="1124"/>
      <c r="AM89" s="463" t="s">
        <v>338</v>
      </c>
      <c r="AN89" s="1122" t="s">
        <v>40</v>
      </c>
      <c r="AO89" s="1123"/>
      <c r="AP89" s="1123"/>
      <c r="AQ89" s="1123"/>
      <c r="AR89" s="1123"/>
      <c r="AS89" s="1123"/>
      <c r="AT89" s="1123"/>
      <c r="AU89" s="1123"/>
      <c r="AV89" s="1123"/>
      <c r="AW89" s="1123"/>
      <c r="AX89" s="1123"/>
      <c r="AY89" s="1123"/>
      <c r="AZ89" s="1123"/>
      <c r="BA89" s="1123"/>
      <c r="BB89" s="1123"/>
      <c r="BC89" s="1123"/>
      <c r="BD89" s="1123"/>
      <c r="BE89" s="1123"/>
      <c r="BF89" s="1123"/>
      <c r="BG89" s="1123"/>
      <c r="BH89" s="1123"/>
      <c r="BI89" s="1123"/>
      <c r="BJ89" s="1123"/>
      <c r="BK89" s="1123"/>
      <c r="BL89" s="1123"/>
      <c r="BM89" s="1123"/>
      <c r="BN89" s="1123"/>
      <c r="BO89" s="1123"/>
      <c r="BP89" s="1123"/>
      <c r="BQ89" s="1123"/>
      <c r="BR89" s="1123"/>
      <c r="BS89" s="1123"/>
      <c r="BT89" s="1123"/>
      <c r="BU89" s="1123"/>
      <c r="BV89" s="1123"/>
      <c r="BW89" s="1123"/>
      <c r="BX89" s="1123"/>
      <c r="BY89" s="1124"/>
      <c r="BZ89" s="463" t="s">
        <v>338</v>
      </c>
    </row>
    <row r="90" spans="1:78">
      <c r="A90" s="1117" t="s">
        <v>246</v>
      </c>
      <c r="B90" s="1118"/>
      <c r="C90" s="1118"/>
      <c r="D90" s="1118"/>
      <c r="E90" s="1118"/>
      <c r="F90" s="1118"/>
      <c r="G90" s="1118"/>
      <c r="H90" s="1118"/>
      <c r="I90" s="1118"/>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21"/>
      <c r="AM90" s="461" t="s">
        <v>185</v>
      </c>
      <c r="AN90" s="1117" t="s">
        <v>246</v>
      </c>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21"/>
      <c r="BZ90" s="461" t="s">
        <v>185</v>
      </c>
    </row>
    <row r="91" spans="1:78">
      <c r="A91" s="1117" t="s">
        <v>306</v>
      </c>
      <c r="B91" s="1118"/>
      <c r="C91" s="1118"/>
      <c r="D91" s="1118"/>
      <c r="E91" s="1118"/>
      <c r="F91" s="1118"/>
      <c r="G91" s="1118"/>
      <c r="H91" s="1118"/>
      <c r="I91" s="1118"/>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21"/>
      <c r="AM91" s="709"/>
      <c r="AN91" s="1117" t="s">
        <v>306</v>
      </c>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21"/>
      <c r="BZ91" s="709"/>
    </row>
    <row r="92" spans="1:78" ht="13.5" thickBot="1">
      <c r="A92" s="1119" t="s">
        <v>469</v>
      </c>
      <c r="B92" s="1120"/>
      <c r="C92" s="1120"/>
      <c r="D92" s="1120"/>
      <c r="E92" s="1120"/>
      <c r="F92" s="1120"/>
      <c r="G92" s="1120"/>
      <c r="H92" s="1120"/>
      <c r="I92" s="1120"/>
      <c r="J92" s="1120"/>
      <c r="K92" s="1120"/>
      <c r="L92" s="1120"/>
      <c r="M92" s="1120"/>
      <c r="N92" s="1120"/>
      <c r="O92" s="1120"/>
      <c r="P92" s="1120"/>
      <c r="Q92" s="1120"/>
      <c r="R92" s="1120"/>
      <c r="S92" s="1120"/>
      <c r="T92" s="1120"/>
      <c r="U92" s="1120"/>
      <c r="V92" s="1120"/>
      <c r="W92" s="1120"/>
      <c r="X92" s="1120"/>
      <c r="Y92" s="1120"/>
      <c r="Z92" s="1120"/>
      <c r="AA92" s="1120"/>
      <c r="AB92" s="1120"/>
      <c r="AC92" s="1120"/>
      <c r="AD92" s="1120"/>
      <c r="AE92" s="1120"/>
      <c r="AF92" s="1120"/>
      <c r="AG92" s="1120"/>
      <c r="AH92" s="1120"/>
      <c r="AI92" s="1120"/>
      <c r="AJ92" s="1120"/>
      <c r="AK92" s="1120"/>
      <c r="AL92" s="1120"/>
      <c r="AM92" s="708"/>
      <c r="AN92" s="1119" t="s">
        <v>469</v>
      </c>
      <c r="AO92" s="1120"/>
      <c r="AP92" s="1120"/>
      <c r="AQ92" s="1120"/>
      <c r="AR92" s="1120"/>
      <c r="AS92" s="1120"/>
      <c r="AT92" s="1120"/>
      <c r="AU92" s="1120"/>
      <c r="AV92" s="1120"/>
      <c r="AW92" s="1120"/>
      <c r="AX92" s="1120"/>
      <c r="AY92" s="1120"/>
      <c r="AZ92" s="1120"/>
      <c r="BA92" s="1120"/>
      <c r="BB92" s="1120"/>
      <c r="BC92" s="1120"/>
      <c r="BD92" s="1120"/>
      <c r="BE92" s="1120"/>
      <c r="BF92" s="1120"/>
      <c r="BG92" s="1120"/>
      <c r="BH92" s="1120"/>
      <c r="BI92" s="1120"/>
      <c r="BJ92" s="1120"/>
      <c r="BK92" s="1120"/>
      <c r="BL92" s="1120"/>
      <c r="BM92" s="1120"/>
      <c r="BN92" s="1120"/>
      <c r="BO92" s="1120"/>
      <c r="BP92" s="1120"/>
      <c r="BQ92" s="1120"/>
      <c r="BR92" s="1120"/>
      <c r="BS92" s="1120"/>
      <c r="BT92" s="1120"/>
      <c r="BU92" s="1120"/>
      <c r="BV92" s="1120"/>
      <c r="BW92" s="1120"/>
      <c r="BX92" s="1120"/>
      <c r="BY92" s="1120"/>
      <c r="BZ92" s="708"/>
    </row>
    <row r="93" spans="1:78">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N93" s="76"/>
      <c r="AO93" s="76"/>
      <c r="AP93" s="76"/>
      <c r="AQ93" s="76"/>
      <c r="AR93" s="76"/>
      <c r="AS93" s="76"/>
      <c r="AT93" s="76"/>
      <c r="AU93" s="76"/>
      <c r="AV93" s="76"/>
      <c r="AW93" s="76"/>
      <c r="AX93" s="76"/>
      <c r="AY93" s="76"/>
      <c r="AZ93" s="76"/>
      <c r="BA93" s="76"/>
      <c r="BB93" s="76"/>
      <c r="BC93" s="76"/>
      <c r="BD93" s="76"/>
      <c r="BE93" s="76"/>
      <c r="BF93" s="76"/>
      <c r="BG93" s="76"/>
      <c r="BH93" s="76"/>
      <c r="BI93" s="76"/>
      <c r="BJ93" s="76"/>
      <c r="BK93" s="76"/>
      <c r="BL93" s="76"/>
      <c r="BM93" s="76"/>
      <c r="BN93" s="76"/>
      <c r="BO93" s="76"/>
      <c r="BP93" s="76"/>
      <c r="BQ93" s="76"/>
      <c r="BR93" s="76"/>
      <c r="BS93" s="76"/>
      <c r="BT93" s="76"/>
      <c r="BU93" s="76"/>
      <c r="BV93" s="76"/>
      <c r="BW93" s="76"/>
      <c r="BX93" s="76"/>
      <c r="BY93" s="76"/>
    </row>
    <row r="94" spans="1:78">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c r="AI94" s="76"/>
      <c r="AJ94" s="76"/>
      <c r="AK94" s="76"/>
      <c r="AL94" s="76"/>
      <c r="AN94" s="76"/>
      <c r="AO94" s="76"/>
      <c r="AP94" s="76"/>
      <c r="AQ94" s="76"/>
      <c r="AR94" s="76"/>
      <c r="AS94" s="76"/>
      <c r="AT94" s="76"/>
      <c r="AU94" s="76"/>
      <c r="AV94" s="76"/>
      <c r="AW94" s="76"/>
      <c r="AX94" s="76"/>
      <c r="AY94" s="76"/>
      <c r="AZ94" s="76"/>
      <c r="BA94" s="76"/>
      <c r="BB94" s="76"/>
      <c r="BC94" s="76"/>
      <c r="BD94" s="76"/>
      <c r="BE94" s="76"/>
      <c r="BF94" s="76"/>
      <c r="BG94" s="76"/>
      <c r="BH94" s="76"/>
      <c r="BI94" s="76"/>
      <c r="BJ94" s="76"/>
      <c r="BK94" s="76"/>
      <c r="BL94" s="76"/>
      <c r="BM94" s="76"/>
      <c r="BN94" s="76"/>
      <c r="BO94" s="76"/>
      <c r="BP94" s="76"/>
      <c r="BQ94" s="76"/>
      <c r="BR94" s="76"/>
      <c r="BS94" s="76"/>
      <c r="BT94" s="76"/>
      <c r="BU94" s="76"/>
      <c r="BV94" s="76"/>
      <c r="BW94" s="76"/>
      <c r="BX94" s="76"/>
      <c r="BY94" s="76"/>
    </row>
    <row r="95" spans="1:78">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c r="AI95" s="76"/>
      <c r="AJ95" s="76"/>
      <c r="AK95" s="76"/>
      <c r="AL95" s="76"/>
      <c r="AN95" s="76"/>
      <c r="AO95" s="76"/>
      <c r="AP95" s="76"/>
      <c r="AQ95" s="76"/>
      <c r="AR95" s="76"/>
      <c r="AS95" s="76"/>
      <c r="AT95" s="76"/>
      <c r="AU95" s="76"/>
      <c r="AV95" s="76"/>
      <c r="AW95" s="76"/>
      <c r="AX95" s="76"/>
      <c r="AY95" s="76"/>
      <c r="AZ95" s="76"/>
      <c r="BA95" s="76"/>
      <c r="BB95" s="76"/>
      <c r="BC95" s="76"/>
      <c r="BD95" s="76"/>
      <c r="BE95" s="76"/>
      <c r="BF95" s="76"/>
      <c r="BG95" s="76"/>
      <c r="BH95" s="76"/>
      <c r="BI95" s="76"/>
      <c r="BJ95" s="76"/>
      <c r="BK95" s="76"/>
      <c r="BL95" s="76"/>
      <c r="BM95" s="76"/>
      <c r="BN95" s="76"/>
      <c r="BO95" s="76"/>
      <c r="BP95" s="76"/>
      <c r="BQ95" s="76"/>
      <c r="BR95" s="76"/>
      <c r="BS95" s="76"/>
      <c r="BT95" s="76"/>
      <c r="BU95" s="76"/>
      <c r="BV95" s="76"/>
      <c r="BW95" s="76"/>
      <c r="BX95" s="76"/>
      <c r="BY95" s="76"/>
    </row>
    <row r="96" spans="1:78">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c r="AL96" s="76"/>
      <c r="AN96" s="76"/>
      <c r="AO96" s="76"/>
      <c r="AP96" s="76"/>
      <c r="AQ96" s="76"/>
      <c r="AR96" s="76"/>
      <c r="AS96" s="76"/>
      <c r="AT96" s="76"/>
      <c r="AU96" s="76"/>
      <c r="AV96" s="76"/>
      <c r="AW96" s="76"/>
      <c r="AX96" s="76"/>
      <c r="AY96" s="76"/>
      <c r="AZ96" s="76"/>
      <c r="BA96" s="76"/>
      <c r="BB96" s="76"/>
      <c r="BC96" s="76"/>
      <c r="BD96" s="76"/>
      <c r="BE96" s="76"/>
      <c r="BF96" s="76"/>
      <c r="BG96" s="76"/>
      <c r="BH96" s="76"/>
      <c r="BI96" s="76"/>
      <c r="BJ96" s="76"/>
      <c r="BK96" s="76"/>
      <c r="BL96" s="76"/>
      <c r="BM96" s="76"/>
      <c r="BN96" s="76"/>
      <c r="BO96" s="76"/>
      <c r="BP96" s="76"/>
      <c r="BQ96" s="76"/>
      <c r="BR96" s="76"/>
      <c r="BS96" s="76"/>
      <c r="BT96" s="76"/>
      <c r="BU96" s="76"/>
      <c r="BV96" s="76"/>
      <c r="BW96" s="76"/>
      <c r="BX96" s="76"/>
      <c r="BY96" s="76"/>
    </row>
  </sheetData>
  <mergeCells count="228">
    <mergeCell ref="AN92:BY92"/>
    <mergeCell ref="AD77:AD78"/>
    <mergeCell ref="A92:AL92"/>
    <mergeCell ref="A89:AL89"/>
    <mergeCell ref="AD87:AD88"/>
    <mergeCell ref="A91:AL91"/>
    <mergeCell ref="A87:A88"/>
    <mergeCell ref="AN89:BY89"/>
    <mergeCell ref="AN77:AN78"/>
    <mergeCell ref="AN91:BY91"/>
    <mergeCell ref="AD83:AD84"/>
    <mergeCell ref="A79:A80"/>
    <mergeCell ref="BQ71:BQ72"/>
    <mergeCell ref="BQ63:BQ64"/>
    <mergeCell ref="AN63:AN64"/>
    <mergeCell ref="AN75:AN76"/>
    <mergeCell ref="A90:AL90"/>
    <mergeCell ref="BQ79:BQ80"/>
    <mergeCell ref="A85:A86"/>
    <mergeCell ref="AN85:AN86"/>
    <mergeCell ref="BQ87:BQ88"/>
    <mergeCell ref="BQ85:BQ86"/>
    <mergeCell ref="AD85:AD86"/>
    <mergeCell ref="AN81:AN82"/>
    <mergeCell ref="A81:A82"/>
    <mergeCell ref="A77:A78"/>
    <mergeCell ref="AD79:AD80"/>
    <mergeCell ref="A83:A84"/>
    <mergeCell ref="BQ75:BQ76"/>
    <mergeCell ref="AN90:BY90"/>
    <mergeCell ref="AN87:AN88"/>
    <mergeCell ref="BQ81:BQ82"/>
    <mergeCell ref="BQ83:BQ84"/>
    <mergeCell ref="AN83:AN84"/>
    <mergeCell ref="BQ77:BQ78"/>
    <mergeCell ref="BQ73:BQ74"/>
    <mergeCell ref="AD75:AD76"/>
    <mergeCell ref="A61:A62"/>
    <mergeCell ref="AD61:AD62"/>
    <mergeCell ref="AD65:AD66"/>
    <mergeCell ref="A55:A56"/>
    <mergeCell ref="A57:A58"/>
    <mergeCell ref="AN79:AN80"/>
    <mergeCell ref="AD81:AD82"/>
    <mergeCell ref="AN73:AN74"/>
    <mergeCell ref="A59:A60"/>
    <mergeCell ref="AD63:AD64"/>
    <mergeCell ref="AD57:AD58"/>
    <mergeCell ref="AD59:AD60"/>
    <mergeCell ref="A65:A66"/>
    <mergeCell ref="A71:A72"/>
    <mergeCell ref="AN71:AN72"/>
    <mergeCell ref="AD71:AD72"/>
    <mergeCell ref="A73:A74"/>
    <mergeCell ref="A63:A64"/>
    <mergeCell ref="A75:A76"/>
    <mergeCell ref="AD73:AD74"/>
    <mergeCell ref="BQ69:BQ70"/>
    <mergeCell ref="A69:A70"/>
    <mergeCell ref="AN69:AN70"/>
    <mergeCell ref="A67:A68"/>
    <mergeCell ref="AD69:AD70"/>
    <mergeCell ref="BQ67:BQ68"/>
    <mergeCell ref="AN53:AN54"/>
    <mergeCell ref="AN55:AN56"/>
    <mergeCell ref="AN67:AN68"/>
    <mergeCell ref="AD67:AD68"/>
    <mergeCell ref="A53:A54"/>
    <mergeCell ref="AD51:AD52"/>
    <mergeCell ref="AD49:AD50"/>
    <mergeCell ref="AD55:AD56"/>
    <mergeCell ref="Z48:AC48"/>
    <mergeCell ref="AN57:AN58"/>
    <mergeCell ref="BQ65:BQ66"/>
    <mergeCell ref="AN65:AN66"/>
    <mergeCell ref="AN59:AN60"/>
    <mergeCell ref="AN61:AN62"/>
    <mergeCell ref="BQ61:BQ62"/>
    <mergeCell ref="BQ57:BQ58"/>
    <mergeCell ref="AD53:AD54"/>
    <mergeCell ref="AN49:AN50"/>
    <mergeCell ref="AN41:AN42"/>
    <mergeCell ref="AN43:BY43"/>
    <mergeCell ref="AO48:AR48"/>
    <mergeCell ref="BI48:BL48"/>
    <mergeCell ref="A44:AL44"/>
    <mergeCell ref="A43:AL43"/>
    <mergeCell ref="AD41:AD42"/>
    <mergeCell ref="A41:A42"/>
    <mergeCell ref="A46:AL46"/>
    <mergeCell ref="AD47:AG47"/>
    <mergeCell ref="AE48:AK48"/>
    <mergeCell ref="F48:I48"/>
    <mergeCell ref="J48:M48"/>
    <mergeCell ref="A49:A50"/>
    <mergeCell ref="A51:A52"/>
    <mergeCell ref="A45:AL45"/>
    <mergeCell ref="AH47:AJ47"/>
    <mergeCell ref="AK47:AL47"/>
    <mergeCell ref="BQ47:BT47"/>
    <mergeCell ref="AN46:BY46"/>
    <mergeCell ref="A39:A40"/>
    <mergeCell ref="BX47:BY47"/>
    <mergeCell ref="BB47:BF47"/>
    <mergeCell ref="AO47:BA47"/>
    <mergeCell ref="AN45:BY45"/>
    <mergeCell ref="T47:AC47"/>
    <mergeCell ref="B47:N47"/>
    <mergeCell ref="AD39:AD40"/>
    <mergeCell ref="O47:S47"/>
    <mergeCell ref="B48:E48"/>
    <mergeCell ref="V48:Y48"/>
    <mergeCell ref="BQ41:BQ42"/>
    <mergeCell ref="BE48:BH48"/>
    <mergeCell ref="BU47:BW47"/>
    <mergeCell ref="BG47:BP47"/>
    <mergeCell ref="BR48:BX48"/>
    <mergeCell ref="AN44:BY44"/>
    <mergeCell ref="BQ37:BQ38"/>
    <mergeCell ref="AN37:AN38"/>
    <mergeCell ref="AN39:AN40"/>
    <mergeCell ref="BQ35:BQ36"/>
    <mergeCell ref="AN35:AN36"/>
    <mergeCell ref="AN23:AN24"/>
    <mergeCell ref="BQ53:BQ54"/>
    <mergeCell ref="BQ55:BQ56"/>
    <mergeCell ref="BQ59:BQ60"/>
    <mergeCell ref="BQ39:BQ40"/>
    <mergeCell ref="BQ51:BQ52"/>
    <mergeCell ref="AN51:AN52"/>
    <mergeCell ref="BA48:BD48"/>
    <mergeCell ref="AW48:AZ48"/>
    <mergeCell ref="BQ49:BQ50"/>
    <mergeCell ref="AS48:AV48"/>
    <mergeCell ref="BM48:BP48"/>
    <mergeCell ref="BQ33:BQ34"/>
    <mergeCell ref="AN27:AN28"/>
    <mergeCell ref="BQ27:BQ28"/>
    <mergeCell ref="AN29:AN30"/>
    <mergeCell ref="BQ29:BQ30"/>
    <mergeCell ref="BQ23:BQ24"/>
    <mergeCell ref="BQ31:BQ32"/>
    <mergeCell ref="AD21:AD22"/>
    <mergeCell ref="AD31:AD32"/>
    <mergeCell ref="AD33:AD34"/>
    <mergeCell ref="AD25:AD26"/>
    <mergeCell ref="BQ5:BQ6"/>
    <mergeCell ref="AN7:AN8"/>
    <mergeCell ref="AN9:AN10"/>
    <mergeCell ref="BQ7:BQ8"/>
    <mergeCell ref="AN5:AN6"/>
    <mergeCell ref="AN21:AN22"/>
    <mergeCell ref="AN17:AN18"/>
    <mergeCell ref="AN19:AN20"/>
    <mergeCell ref="AN15:AN16"/>
    <mergeCell ref="AN31:AN32"/>
    <mergeCell ref="AN33:AN34"/>
    <mergeCell ref="BQ15:BQ16"/>
    <mergeCell ref="BQ21:BQ22"/>
    <mergeCell ref="BQ25:BQ26"/>
    <mergeCell ref="BQ19:BQ20"/>
    <mergeCell ref="BQ9:BQ10"/>
    <mergeCell ref="AN13:AN14"/>
    <mergeCell ref="BQ11:BQ12"/>
    <mergeCell ref="AN11:AN12"/>
    <mergeCell ref="AK1:AL1"/>
    <mergeCell ref="AD13:AD14"/>
    <mergeCell ref="AD11:AD12"/>
    <mergeCell ref="AD3:AD4"/>
    <mergeCell ref="AE2:AK2"/>
    <mergeCell ref="AH1:AJ1"/>
    <mergeCell ref="AD17:AD18"/>
    <mergeCell ref="AD9:AD10"/>
    <mergeCell ref="AD5:AD6"/>
    <mergeCell ref="AD7:AD8"/>
    <mergeCell ref="AD15:AD16"/>
    <mergeCell ref="AD1:AG1"/>
    <mergeCell ref="BR2:BX2"/>
    <mergeCell ref="BU1:BW1"/>
    <mergeCell ref="BX1:BY1"/>
    <mergeCell ref="AO1:BA1"/>
    <mergeCell ref="BQ1:BT1"/>
    <mergeCell ref="AW2:AZ2"/>
    <mergeCell ref="BB1:BF1"/>
    <mergeCell ref="BG1:BP1"/>
    <mergeCell ref="AO2:AR2"/>
    <mergeCell ref="BM2:BP2"/>
    <mergeCell ref="BE2:BH2"/>
    <mergeCell ref="BA2:BD2"/>
    <mergeCell ref="BI2:BL2"/>
    <mergeCell ref="BQ3:BQ4"/>
    <mergeCell ref="BQ13:BQ14"/>
    <mergeCell ref="AS2:AV2"/>
    <mergeCell ref="BQ17:BQ18"/>
    <mergeCell ref="A37:A38"/>
    <mergeCell ref="A9:A10"/>
    <mergeCell ref="A35:A36"/>
    <mergeCell ref="A33:A34"/>
    <mergeCell ref="A31:A32"/>
    <mergeCell ref="A25:A26"/>
    <mergeCell ref="A23:A24"/>
    <mergeCell ref="A29:A30"/>
    <mergeCell ref="A11:A12"/>
    <mergeCell ref="A27:A28"/>
    <mergeCell ref="A21:A22"/>
    <mergeCell ref="V2:Y2"/>
    <mergeCell ref="AD37:AD38"/>
    <mergeCell ref="AD35:AD36"/>
    <mergeCell ref="AD27:AD28"/>
    <mergeCell ref="AN3:AN4"/>
    <mergeCell ref="AN25:AN26"/>
    <mergeCell ref="AD19:AD20"/>
    <mergeCell ref="AD29:AD30"/>
    <mergeCell ref="AD23:AD24"/>
    <mergeCell ref="O1:S1"/>
    <mergeCell ref="A17:A18"/>
    <mergeCell ref="A19:A20"/>
    <mergeCell ref="A7:A8"/>
    <mergeCell ref="B2:E2"/>
    <mergeCell ref="F2:I2"/>
    <mergeCell ref="T1:AC1"/>
    <mergeCell ref="Z2:AC2"/>
    <mergeCell ref="A15:A16"/>
    <mergeCell ref="J2:M2"/>
    <mergeCell ref="B1:N1"/>
    <mergeCell ref="A3:A4"/>
    <mergeCell ref="A13:A14"/>
    <mergeCell ref="A5:A6"/>
  </mergeCells>
  <phoneticPr fontId="46" type="noConversion"/>
  <printOptions verticalCentered="1"/>
  <pageMargins left="0.75" right="0.25" top="0.25" bottom="0.25" header="0" footer="0"/>
  <pageSetup scale="83" fitToWidth="2" fitToHeight="2" orientation="landscape" r:id="rId1"/>
  <rowBreaks count="1" manualBreakCount="1">
    <brk id="46" max="77" man="1"/>
  </rowBreaks>
  <colBreaks count="1" manualBreakCount="1">
    <brk id="39" max="91" man="1"/>
  </colBreaks>
  <legacyDrawing r:id="rId2"/>
</worksheet>
</file>

<file path=xl/worksheets/sheet5.xml><?xml version="1.0" encoding="utf-8"?>
<worksheet xmlns="http://schemas.openxmlformats.org/spreadsheetml/2006/main" xmlns:r="http://schemas.openxmlformats.org/officeDocument/2006/relationships">
  <sheetPr codeName="Sheet5">
    <tabColor indexed="45"/>
  </sheetPr>
  <dimension ref="A1:AJ114"/>
  <sheetViews>
    <sheetView topLeftCell="A22" zoomScaleNormal="100" workbookViewId="0">
      <selection activeCell="M39" sqref="M39"/>
    </sheetView>
  </sheetViews>
  <sheetFormatPr defaultRowHeight="12.75"/>
  <cols>
    <col min="1" max="1" width="6.140625" style="100" customWidth="1"/>
    <col min="2" max="2" width="11.7109375" style="100" customWidth="1"/>
    <col min="3" max="4" width="2.7109375" style="100" customWidth="1"/>
    <col min="5" max="5" width="11.7109375" style="100" customWidth="1"/>
    <col min="6" max="7" width="2.7109375" style="100" customWidth="1"/>
    <col min="8" max="8" width="11.7109375" style="100" customWidth="1"/>
    <col min="9" max="10" width="2.7109375" style="100" customWidth="1"/>
    <col min="11" max="11" width="11.7109375" style="100" customWidth="1"/>
    <col min="12" max="13" width="2.7109375" style="100" customWidth="1"/>
    <col min="14" max="14" width="11.7109375" style="100" customWidth="1"/>
    <col min="15" max="16" width="2.7109375" style="100" customWidth="1"/>
    <col min="17" max="17" width="6.7109375" style="100" customWidth="1"/>
    <col min="18" max="18" width="2.7109375" style="100" hidden="1" customWidth="1"/>
    <col min="19" max="19" width="6.140625" style="100" customWidth="1"/>
    <col min="20" max="20" width="11.7109375" style="100" customWidth="1"/>
    <col min="21" max="22" width="2.7109375" style="100" customWidth="1"/>
    <col min="23" max="23" width="11.7109375" style="100" customWidth="1"/>
    <col min="24" max="25" width="2.7109375" style="100" customWidth="1"/>
    <col min="26" max="26" width="11.7109375" style="100" customWidth="1"/>
    <col min="27" max="28" width="2.7109375" style="100" customWidth="1"/>
    <col min="29" max="29" width="11.7109375" style="100" customWidth="1"/>
    <col min="30" max="31" width="2.7109375" style="100" customWidth="1"/>
    <col min="32" max="32" width="11.7109375" style="100" customWidth="1"/>
    <col min="33" max="34" width="2.7109375" style="100" customWidth="1"/>
    <col min="35" max="35" width="6.7109375" style="100" customWidth="1"/>
    <col min="36" max="36" width="2.7109375" style="100" hidden="1" customWidth="1"/>
    <col min="37" max="16384" width="9.140625" style="100"/>
  </cols>
  <sheetData>
    <row r="1" spans="1:36" ht="14.1" customHeight="1" thickBot="1">
      <c r="A1" s="265" t="s">
        <v>15</v>
      </c>
      <c r="B1" s="1172" t="str">
        <f>IF(IBRF!B9="","Home Team",IF(IBRF!B8=IBRF!H8,IBRF!B9,IF(IBRF!B8=IBRF!B9,IBRF!B8,IF(OR(IBRF!K3="A",IBRF!K3="B"),IBRF!B8&amp;" "&amp;IBRF!K3,IBRF!B8&amp;"/"&amp;IBRF!B9))))</f>
        <v>Fabulous Sin City Rollergirls/SCRG All-Stars</v>
      </c>
      <c r="C1" s="1172"/>
      <c r="D1" s="1172"/>
      <c r="E1" s="1172"/>
      <c r="F1" s="1172"/>
      <c r="G1" s="1178" t="s">
        <v>16</v>
      </c>
      <c r="H1" s="1178"/>
      <c r="I1" s="1177" t="s">
        <v>577</v>
      </c>
      <c r="J1" s="1177"/>
      <c r="K1" s="1177"/>
      <c r="L1" s="1177"/>
      <c r="M1" s="1177"/>
      <c r="N1" s="266">
        <f>IF(ISBLANK(IBRF!B5),"",IBRF!B5)</f>
        <v>41055</v>
      </c>
      <c r="O1" s="1175" t="s">
        <v>328</v>
      </c>
      <c r="P1" s="1176"/>
      <c r="Q1" s="485" t="str">
        <f>IF(IBRF!K3="","",CONCATENATE("Bout ",IBRF!K3))</f>
        <v>Bout 1</v>
      </c>
      <c r="R1" s="267"/>
      <c r="S1" s="265" t="s">
        <v>15</v>
      </c>
      <c r="T1" s="1172" t="str">
        <f>IF(IBRF!H9="","Away Team",IF(IBRF!B8=IBRF!H8,IBRF!H9,IF(IBRF!H8=IBRF!H9,IBRF!H9,IF(OR(IBRF!K3="A",IBRF!K3="B"),IBRF!H8&amp;" "&amp;IBRF!K3,IBRF!H8&amp;"/"&amp;IBRF!H9))))</f>
        <v>Central Coast Roller Derby/SK805</v>
      </c>
      <c r="U1" s="1172"/>
      <c r="V1" s="1172"/>
      <c r="W1" s="1172"/>
      <c r="X1" s="1172"/>
      <c r="Y1" s="1178" t="s">
        <v>16</v>
      </c>
      <c r="Z1" s="1178"/>
      <c r="AA1" s="1177" t="s">
        <v>575</v>
      </c>
      <c r="AB1" s="1177"/>
      <c r="AC1" s="1177"/>
      <c r="AD1" s="1177"/>
      <c r="AE1" s="1177"/>
      <c r="AF1" s="266">
        <f>N1</f>
        <v>41055</v>
      </c>
      <c r="AG1" s="1175" t="s">
        <v>328</v>
      </c>
      <c r="AH1" s="1176"/>
      <c r="AI1" s="485" t="str">
        <f>IF(IBRF!K3="","",CONCATENATE("Bout ",IBRF!K3))</f>
        <v>Bout 1</v>
      </c>
    </row>
    <row r="2" spans="1:36" ht="15.75" customHeight="1" thickBot="1">
      <c r="A2" s="268" t="s">
        <v>20</v>
      </c>
      <c r="B2" s="269" t="s">
        <v>3</v>
      </c>
      <c r="C2" s="1170" t="s">
        <v>13</v>
      </c>
      <c r="D2" s="1171"/>
      <c r="E2" s="269" t="s">
        <v>118</v>
      </c>
      <c r="F2" s="1170" t="s">
        <v>13</v>
      </c>
      <c r="G2" s="1171"/>
      <c r="H2" s="269" t="s">
        <v>118</v>
      </c>
      <c r="I2" s="1170" t="s">
        <v>13</v>
      </c>
      <c r="J2" s="1171"/>
      <c r="K2" s="269" t="s">
        <v>118</v>
      </c>
      <c r="L2" s="1170" t="s">
        <v>13</v>
      </c>
      <c r="M2" s="1171"/>
      <c r="N2" s="269" t="s">
        <v>2</v>
      </c>
      <c r="O2" s="1170" t="s">
        <v>13</v>
      </c>
      <c r="P2" s="1171"/>
      <c r="Q2" s="714" t="s">
        <v>420</v>
      </c>
      <c r="R2" s="270"/>
      <c r="S2" s="268" t="s">
        <v>20</v>
      </c>
      <c r="T2" s="269" t="s">
        <v>3</v>
      </c>
      <c r="U2" s="1170" t="s">
        <v>13</v>
      </c>
      <c r="V2" s="1171"/>
      <c r="W2" s="269" t="s">
        <v>118</v>
      </c>
      <c r="X2" s="1170" t="s">
        <v>13</v>
      </c>
      <c r="Y2" s="1171"/>
      <c r="Z2" s="269" t="s">
        <v>118</v>
      </c>
      <c r="AA2" s="1170" t="s">
        <v>13</v>
      </c>
      <c r="AB2" s="1171"/>
      <c r="AC2" s="269" t="s">
        <v>118</v>
      </c>
      <c r="AD2" s="1170" t="s">
        <v>13</v>
      </c>
      <c r="AE2" s="1171"/>
      <c r="AF2" s="269" t="s">
        <v>2</v>
      </c>
      <c r="AG2" s="1170" t="s">
        <v>13</v>
      </c>
      <c r="AH2" s="1171"/>
      <c r="AI2" s="714" t="s">
        <v>420</v>
      </c>
    </row>
    <row r="3" spans="1:36" ht="12.6" customHeight="1">
      <c r="A3" s="1168">
        <v>1</v>
      </c>
      <c r="B3" s="1166" t="s">
        <v>585</v>
      </c>
      <c r="C3" s="274"/>
      <c r="D3" s="274"/>
      <c r="E3" s="1166" t="s">
        <v>492</v>
      </c>
      <c r="F3" s="274"/>
      <c r="G3" s="274"/>
      <c r="H3" s="1166" t="s">
        <v>496</v>
      </c>
      <c r="I3" s="274"/>
      <c r="J3" s="274"/>
      <c r="K3" s="1166" t="s">
        <v>476</v>
      </c>
      <c r="L3" s="274"/>
      <c r="M3" s="274"/>
      <c r="N3" s="1166" t="s">
        <v>484</v>
      </c>
      <c r="O3" s="274"/>
      <c r="P3" s="275"/>
      <c r="Q3" s="1173" t="s">
        <v>188</v>
      </c>
      <c r="R3" s="1153">
        <f ca="1">SK!E3</f>
        <v>4</v>
      </c>
      <c r="S3" s="1164">
        <v>1</v>
      </c>
      <c r="T3" s="1166" t="s">
        <v>506</v>
      </c>
      <c r="U3" s="274"/>
      <c r="V3" s="274"/>
      <c r="W3" s="1166" t="s">
        <v>502</v>
      </c>
      <c r="X3" s="274"/>
      <c r="Y3" s="274"/>
      <c r="Z3" s="1166" t="s">
        <v>504</v>
      </c>
      <c r="AA3" s="274"/>
      <c r="AB3" s="274"/>
      <c r="AC3" s="1166" t="s">
        <v>512</v>
      </c>
      <c r="AD3" s="274"/>
      <c r="AE3" s="274"/>
      <c r="AF3" s="1166" t="s">
        <v>520</v>
      </c>
      <c r="AG3" s="274"/>
      <c r="AH3" s="282"/>
      <c r="AI3" s="1173" t="s">
        <v>188</v>
      </c>
      <c r="AJ3" s="1181">
        <f ca="1">SK!AD3</f>
        <v>0</v>
      </c>
    </row>
    <row r="4" spans="1:36" ht="12.6" customHeight="1" thickBot="1">
      <c r="A4" s="1169"/>
      <c r="B4" s="1167"/>
      <c r="C4" s="276"/>
      <c r="D4" s="276"/>
      <c r="E4" s="1167"/>
      <c r="F4" s="276"/>
      <c r="G4" s="276"/>
      <c r="H4" s="1167"/>
      <c r="I4" s="276"/>
      <c r="J4" s="276"/>
      <c r="K4" s="1167"/>
      <c r="L4" s="276"/>
      <c r="M4" s="276"/>
      <c r="N4" s="1167"/>
      <c r="O4" s="276"/>
      <c r="P4" s="277"/>
      <c r="Q4" s="1174"/>
      <c r="R4" s="1154"/>
      <c r="S4" s="1165"/>
      <c r="T4" s="1167"/>
      <c r="U4" s="276"/>
      <c r="V4" s="276"/>
      <c r="W4" s="1167"/>
      <c r="X4" s="276"/>
      <c r="Y4" s="276"/>
      <c r="Z4" s="1167"/>
      <c r="AA4" s="276"/>
      <c r="AB4" s="276"/>
      <c r="AC4" s="1167"/>
      <c r="AD4" s="276"/>
      <c r="AE4" s="276"/>
      <c r="AF4" s="1167"/>
      <c r="AG4" s="276"/>
      <c r="AH4" s="283"/>
      <c r="AI4" s="1174"/>
      <c r="AJ4" s="1181"/>
    </row>
    <row r="5" spans="1:36" ht="12.6" customHeight="1">
      <c r="A5" s="1164">
        <v>2</v>
      </c>
      <c r="B5" s="1162" t="s">
        <v>585</v>
      </c>
      <c r="C5" s="274"/>
      <c r="D5" s="274"/>
      <c r="E5" s="1162" t="s">
        <v>492</v>
      </c>
      <c r="F5" s="274"/>
      <c r="G5" s="274"/>
      <c r="H5" s="1162" t="s">
        <v>496</v>
      </c>
      <c r="I5" s="274"/>
      <c r="J5" s="274"/>
      <c r="K5" s="1162" t="s">
        <v>476</v>
      </c>
      <c r="L5" s="274"/>
      <c r="M5" s="274"/>
      <c r="N5" s="1162" t="s">
        <v>488</v>
      </c>
      <c r="O5" s="274"/>
      <c r="P5" s="275"/>
      <c r="Q5" s="1157" t="s">
        <v>188</v>
      </c>
      <c r="R5" s="1157">
        <f ca="1">SK!E5</f>
        <v>19</v>
      </c>
      <c r="S5" s="1164">
        <v>2</v>
      </c>
      <c r="T5" s="1162" t="s">
        <v>508</v>
      </c>
      <c r="U5" s="274"/>
      <c r="V5" s="274"/>
      <c r="W5" s="1162" t="s">
        <v>502</v>
      </c>
      <c r="X5" s="274" t="s">
        <v>587</v>
      </c>
      <c r="Y5" s="274"/>
      <c r="Z5" s="1162" t="s">
        <v>504</v>
      </c>
      <c r="AA5" s="274"/>
      <c r="AB5" s="274"/>
      <c r="AC5" s="1162" t="s">
        <v>512</v>
      </c>
      <c r="AD5" s="274"/>
      <c r="AE5" s="274"/>
      <c r="AF5" s="1162" t="s">
        <v>526</v>
      </c>
      <c r="AG5" s="274"/>
      <c r="AH5" s="282"/>
      <c r="AI5" s="1179" t="s">
        <v>188</v>
      </c>
      <c r="AJ5" s="1182">
        <f ca="1">SK!AD5</f>
        <v>0</v>
      </c>
    </row>
    <row r="6" spans="1:36" ht="12.6" customHeight="1" thickBot="1">
      <c r="A6" s="1165"/>
      <c r="B6" s="1163"/>
      <c r="C6" s="278"/>
      <c r="D6" s="278"/>
      <c r="E6" s="1163"/>
      <c r="F6" s="278"/>
      <c r="G6" s="278"/>
      <c r="H6" s="1163"/>
      <c r="I6" s="278"/>
      <c r="J6" s="278"/>
      <c r="K6" s="1163"/>
      <c r="L6" s="278"/>
      <c r="M6" s="278"/>
      <c r="N6" s="1163"/>
      <c r="O6" s="278"/>
      <c r="P6" s="279"/>
      <c r="Q6" s="1158"/>
      <c r="R6" s="1158"/>
      <c r="S6" s="1165"/>
      <c r="T6" s="1163"/>
      <c r="U6" s="278"/>
      <c r="V6" s="278"/>
      <c r="W6" s="1163"/>
      <c r="X6" s="278"/>
      <c r="Y6" s="278"/>
      <c r="Z6" s="1163"/>
      <c r="AA6" s="278"/>
      <c r="AB6" s="278"/>
      <c r="AC6" s="1163"/>
      <c r="AD6" s="278"/>
      <c r="AE6" s="278"/>
      <c r="AF6" s="1163"/>
      <c r="AG6" s="278"/>
      <c r="AH6" s="284"/>
      <c r="AI6" s="1180"/>
      <c r="AJ6" s="1182"/>
    </row>
    <row r="7" spans="1:36" ht="12.6" customHeight="1">
      <c r="A7" s="1168">
        <v>3</v>
      </c>
      <c r="B7" s="1166" t="s">
        <v>585</v>
      </c>
      <c r="C7" s="280"/>
      <c r="D7" s="280"/>
      <c r="E7" s="1166" t="s">
        <v>492</v>
      </c>
      <c r="F7" s="280" t="s">
        <v>589</v>
      </c>
      <c r="G7" s="280"/>
      <c r="H7" s="1166" t="s">
        <v>496</v>
      </c>
      <c r="I7" s="280"/>
      <c r="J7" s="280"/>
      <c r="K7" s="1166" t="s">
        <v>476</v>
      </c>
      <c r="L7" s="280"/>
      <c r="M7" s="280"/>
      <c r="N7" s="1166" t="s">
        <v>494</v>
      </c>
      <c r="O7" s="280"/>
      <c r="P7" s="281"/>
      <c r="Q7" s="1153" t="s">
        <v>188</v>
      </c>
      <c r="R7" s="1153">
        <f ca="1">SK!E7</f>
        <v>21</v>
      </c>
      <c r="S7" s="1168">
        <v>3</v>
      </c>
      <c r="T7" s="1166" t="s">
        <v>520</v>
      </c>
      <c r="U7" s="280"/>
      <c r="V7" s="280"/>
      <c r="W7" s="1166" t="s">
        <v>502</v>
      </c>
      <c r="X7" s="274"/>
      <c r="Y7" s="280" t="s">
        <v>587</v>
      </c>
      <c r="Z7" s="1166" t="s">
        <v>522</v>
      </c>
      <c r="AA7" s="280"/>
      <c r="AB7" s="280"/>
      <c r="AC7" s="1166" t="s">
        <v>591</v>
      </c>
      <c r="AD7" s="280"/>
      <c r="AE7" s="280"/>
      <c r="AF7" s="1166" t="s">
        <v>506</v>
      </c>
      <c r="AG7" s="280" t="s">
        <v>586</v>
      </c>
      <c r="AH7" s="285" t="s">
        <v>518</v>
      </c>
      <c r="AI7" s="1143" t="s">
        <v>188</v>
      </c>
      <c r="AJ7" s="1181">
        <f ca="1">SK!AD7</f>
        <v>0</v>
      </c>
    </row>
    <row r="8" spans="1:36" ht="12.6" customHeight="1" thickBot="1">
      <c r="A8" s="1169"/>
      <c r="B8" s="1167"/>
      <c r="C8" s="276"/>
      <c r="D8" s="276"/>
      <c r="E8" s="1167"/>
      <c r="F8" s="276"/>
      <c r="G8" s="276"/>
      <c r="H8" s="1167"/>
      <c r="I8" s="276"/>
      <c r="J8" s="276"/>
      <c r="K8" s="1167"/>
      <c r="L8" s="276"/>
      <c r="M8" s="276"/>
      <c r="N8" s="1167"/>
      <c r="O8" s="276"/>
      <c r="P8" s="277"/>
      <c r="Q8" s="1154"/>
      <c r="R8" s="1154"/>
      <c r="S8" s="1169"/>
      <c r="T8" s="1167"/>
      <c r="U8" s="276"/>
      <c r="V8" s="276"/>
      <c r="W8" s="1167"/>
      <c r="X8" s="276" t="s">
        <v>592</v>
      </c>
      <c r="Y8" s="276"/>
      <c r="Z8" s="1167"/>
      <c r="AA8" s="276"/>
      <c r="AB8" s="276"/>
      <c r="AC8" s="1167"/>
      <c r="AD8" s="276"/>
      <c r="AE8" s="276"/>
      <c r="AF8" s="1167"/>
      <c r="AG8" s="276"/>
      <c r="AH8" s="283"/>
      <c r="AI8" s="1174"/>
      <c r="AJ8" s="1181"/>
    </row>
    <row r="9" spans="1:36" ht="12.6" customHeight="1">
      <c r="A9" s="1164">
        <v>4</v>
      </c>
      <c r="B9" s="1162" t="s">
        <v>585</v>
      </c>
      <c r="C9" s="274"/>
      <c r="D9" s="274"/>
      <c r="E9" s="1162" t="s">
        <v>492</v>
      </c>
      <c r="F9" s="274"/>
      <c r="G9" s="274" t="s">
        <v>586</v>
      </c>
      <c r="H9" s="1162" t="s">
        <v>496</v>
      </c>
      <c r="I9" s="274"/>
      <c r="J9" s="274"/>
      <c r="K9" s="1162" t="s">
        <v>476</v>
      </c>
      <c r="L9" s="274"/>
      <c r="M9" s="274"/>
      <c r="N9" s="1162" t="s">
        <v>484</v>
      </c>
      <c r="O9" s="274"/>
      <c r="P9" s="275"/>
      <c r="Q9" s="1157" t="s">
        <v>188</v>
      </c>
      <c r="R9" s="1157">
        <f ca="1">SK!E9</f>
        <v>4</v>
      </c>
      <c r="S9" s="1164">
        <v>4</v>
      </c>
      <c r="T9" s="1162" t="s">
        <v>526</v>
      </c>
      <c r="U9" s="274"/>
      <c r="V9" s="274"/>
      <c r="W9" s="1162" t="s">
        <v>502</v>
      </c>
      <c r="X9" s="274"/>
      <c r="Y9" s="274" t="s">
        <v>589</v>
      </c>
      <c r="Z9" s="1162" t="s">
        <v>504</v>
      </c>
      <c r="AA9" s="274"/>
      <c r="AB9" s="274"/>
      <c r="AC9" s="1162" t="s">
        <v>591</v>
      </c>
      <c r="AD9" s="274"/>
      <c r="AE9" s="274"/>
      <c r="AF9" s="1162" t="s">
        <v>506</v>
      </c>
      <c r="AG9" s="274"/>
      <c r="AH9" s="282"/>
      <c r="AI9" s="1179" t="s">
        <v>188</v>
      </c>
      <c r="AJ9" s="1182">
        <f ca="1">SK!AD9</f>
        <v>3</v>
      </c>
    </row>
    <row r="10" spans="1:36" ht="12.6" customHeight="1" thickBot="1">
      <c r="A10" s="1165"/>
      <c r="B10" s="1163"/>
      <c r="C10" s="278"/>
      <c r="D10" s="278"/>
      <c r="E10" s="1163"/>
      <c r="F10" s="278"/>
      <c r="G10" s="278"/>
      <c r="H10" s="1163"/>
      <c r="I10" s="278"/>
      <c r="J10" s="278"/>
      <c r="K10" s="1163"/>
      <c r="L10" s="278"/>
      <c r="M10" s="278"/>
      <c r="N10" s="1163"/>
      <c r="O10" s="278"/>
      <c r="P10" s="279"/>
      <c r="Q10" s="1158"/>
      <c r="R10" s="1158"/>
      <c r="S10" s="1165"/>
      <c r="T10" s="1163"/>
      <c r="U10" s="278"/>
      <c r="V10" s="278"/>
      <c r="W10" s="1163"/>
      <c r="X10" s="278"/>
      <c r="Y10" s="278"/>
      <c r="Z10" s="1163"/>
      <c r="AA10" s="278"/>
      <c r="AB10" s="278"/>
      <c r="AC10" s="1163"/>
      <c r="AD10" s="278"/>
      <c r="AE10" s="278"/>
      <c r="AF10" s="1163"/>
      <c r="AG10" s="278"/>
      <c r="AH10" s="284"/>
      <c r="AI10" s="1180"/>
      <c r="AJ10" s="1182"/>
    </row>
    <row r="11" spans="1:36" ht="12.6" customHeight="1">
      <c r="A11" s="1168">
        <v>5</v>
      </c>
      <c r="B11" s="1166" t="s">
        <v>585</v>
      </c>
      <c r="C11" s="280"/>
      <c r="D11" s="280"/>
      <c r="E11" s="1166" t="s">
        <v>500</v>
      </c>
      <c r="F11" s="280"/>
      <c r="G11" s="280"/>
      <c r="H11" s="1166" t="s">
        <v>496</v>
      </c>
      <c r="I11" s="280"/>
      <c r="J11" s="280"/>
      <c r="K11" s="1166" t="s">
        <v>476</v>
      </c>
      <c r="L11" s="280"/>
      <c r="M11" s="280"/>
      <c r="N11" s="1166" t="s">
        <v>488</v>
      </c>
      <c r="O11" s="280"/>
      <c r="P11" s="281"/>
      <c r="Q11" s="1153" t="s">
        <v>188</v>
      </c>
      <c r="R11" s="1153">
        <f ca="1">SK!E11</f>
        <v>0</v>
      </c>
      <c r="S11" s="1168">
        <v>5</v>
      </c>
      <c r="T11" s="1166" t="s">
        <v>520</v>
      </c>
      <c r="U11" s="280"/>
      <c r="V11" s="280"/>
      <c r="W11" s="1166" t="s">
        <v>518</v>
      </c>
      <c r="X11" s="280"/>
      <c r="Y11" s="280"/>
      <c r="Z11" s="1166" t="s">
        <v>593</v>
      </c>
      <c r="AA11" s="280"/>
      <c r="AB11" s="280"/>
      <c r="AC11" s="1166" t="s">
        <v>522</v>
      </c>
      <c r="AD11" s="280"/>
      <c r="AE11" s="280"/>
      <c r="AF11" s="1166" t="s">
        <v>514</v>
      </c>
      <c r="AG11" s="280"/>
      <c r="AH11" s="285"/>
      <c r="AI11" s="1143" t="s">
        <v>188</v>
      </c>
      <c r="AJ11" s="1181">
        <f ca="1">SK!AD11</f>
        <v>0</v>
      </c>
    </row>
    <row r="12" spans="1:36" ht="12.6" customHeight="1" thickBot="1">
      <c r="A12" s="1169"/>
      <c r="B12" s="1167"/>
      <c r="C12" s="276"/>
      <c r="D12" s="276"/>
      <c r="E12" s="1167"/>
      <c r="F12" s="276"/>
      <c r="G12" s="276"/>
      <c r="H12" s="1167"/>
      <c r="I12" s="276"/>
      <c r="J12" s="276"/>
      <c r="K12" s="1167"/>
      <c r="L12" s="276"/>
      <c r="M12" s="276"/>
      <c r="N12" s="1167"/>
      <c r="O12" s="276"/>
      <c r="P12" s="277"/>
      <c r="Q12" s="1154"/>
      <c r="R12" s="1154"/>
      <c r="S12" s="1169"/>
      <c r="T12" s="1167"/>
      <c r="U12" s="276"/>
      <c r="V12" s="276"/>
      <c r="W12" s="1167"/>
      <c r="X12" s="276"/>
      <c r="Y12" s="276"/>
      <c r="Z12" s="1167"/>
      <c r="AA12" s="276"/>
      <c r="AB12" s="276"/>
      <c r="AC12" s="1167"/>
      <c r="AD12" s="276"/>
      <c r="AE12" s="276"/>
      <c r="AF12" s="1167"/>
      <c r="AG12" s="276"/>
      <c r="AH12" s="283"/>
      <c r="AI12" s="1174"/>
      <c r="AJ12" s="1181"/>
    </row>
    <row r="13" spans="1:36" ht="12.6" customHeight="1">
      <c r="A13" s="1164">
        <v>6</v>
      </c>
      <c r="B13" s="1162" t="s">
        <v>585</v>
      </c>
      <c r="C13" s="274"/>
      <c r="D13" s="274"/>
      <c r="E13" s="1162" t="s">
        <v>500</v>
      </c>
      <c r="F13" s="274"/>
      <c r="G13" s="274"/>
      <c r="H13" s="1162" t="s">
        <v>496</v>
      </c>
      <c r="I13" s="274"/>
      <c r="J13" s="274"/>
      <c r="K13" s="1162" t="s">
        <v>476</v>
      </c>
      <c r="L13" s="274"/>
      <c r="M13" s="274"/>
      <c r="N13" s="1162" t="s">
        <v>494</v>
      </c>
      <c r="O13" s="274" t="s">
        <v>586</v>
      </c>
      <c r="P13" s="275"/>
      <c r="Q13" s="1157" t="s">
        <v>188</v>
      </c>
      <c r="R13" s="1157">
        <f ca="1">SK!E13</f>
        <v>0</v>
      </c>
      <c r="S13" s="1164">
        <v>6</v>
      </c>
      <c r="T13" s="1162" t="s">
        <v>520</v>
      </c>
      <c r="U13" s="274"/>
      <c r="V13" s="274"/>
      <c r="W13" s="1162" t="s">
        <v>502</v>
      </c>
      <c r="X13" s="274"/>
      <c r="Y13" s="274"/>
      <c r="Z13" s="1162" t="s">
        <v>504</v>
      </c>
      <c r="AA13" s="274"/>
      <c r="AB13" s="274"/>
      <c r="AC13" s="1162" t="s">
        <v>506</v>
      </c>
      <c r="AD13" s="274"/>
      <c r="AE13" s="274"/>
      <c r="AF13" s="1162" t="s">
        <v>512</v>
      </c>
      <c r="AG13" s="274"/>
      <c r="AH13" s="282"/>
      <c r="AI13" s="1179" t="s">
        <v>188</v>
      </c>
      <c r="AJ13" s="1182">
        <f ca="1">SK!AD13</f>
        <v>7</v>
      </c>
    </row>
    <row r="14" spans="1:36" ht="12.6" customHeight="1" thickBot="1">
      <c r="A14" s="1165"/>
      <c r="B14" s="1163"/>
      <c r="C14" s="278"/>
      <c r="D14" s="278"/>
      <c r="E14" s="1163"/>
      <c r="F14" s="278"/>
      <c r="G14" s="278"/>
      <c r="H14" s="1163"/>
      <c r="I14" s="278"/>
      <c r="J14" s="278"/>
      <c r="K14" s="1163"/>
      <c r="L14" s="278"/>
      <c r="M14" s="278"/>
      <c r="N14" s="1163"/>
      <c r="O14" s="278"/>
      <c r="P14" s="279"/>
      <c r="Q14" s="1158"/>
      <c r="R14" s="1158"/>
      <c r="S14" s="1165"/>
      <c r="T14" s="1163"/>
      <c r="U14" s="278"/>
      <c r="V14" s="278"/>
      <c r="W14" s="1163"/>
      <c r="X14" s="278"/>
      <c r="Y14" s="278"/>
      <c r="Z14" s="1163"/>
      <c r="AA14" s="278"/>
      <c r="AB14" s="278"/>
      <c r="AC14" s="1163"/>
      <c r="AD14" s="278"/>
      <c r="AE14" s="278"/>
      <c r="AF14" s="1163"/>
      <c r="AG14" s="278"/>
      <c r="AH14" s="284"/>
      <c r="AI14" s="1180"/>
      <c r="AJ14" s="1182"/>
    </row>
    <row r="15" spans="1:36" ht="12.6" customHeight="1">
      <c r="A15" s="1168">
        <v>7</v>
      </c>
      <c r="B15" s="1166" t="s">
        <v>585</v>
      </c>
      <c r="C15" s="280"/>
      <c r="D15" s="280"/>
      <c r="E15" s="1166" t="s">
        <v>492</v>
      </c>
      <c r="F15" s="280" t="s">
        <v>586</v>
      </c>
      <c r="G15" s="280" t="s">
        <v>586</v>
      </c>
      <c r="H15" s="1166" t="s">
        <v>496</v>
      </c>
      <c r="I15" s="280" t="s">
        <v>586</v>
      </c>
      <c r="J15" s="280" t="s">
        <v>586</v>
      </c>
      <c r="K15" s="1166" t="s">
        <v>476</v>
      </c>
      <c r="L15" s="280"/>
      <c r="M15" s="280"/>
      <c r="N15" s="1166" t="s">
        <v>494</v>
      </c>
      <c r="O15" s="280"/>
      <c r="P15" s="281" t="s">
        <v>586</v>
      </c>
      <c r="Q15" s="1153" t="s">
        <v>188</v>
      </c>
      <c r="R15" s="1153">
        <f ca="1">SK!E15</f>
        <v>10</v>
      </c>
      <c r="S15" s="1168">
        <v>7</v>
      </c>
      <c r="T15" s="1166" t="s">
        <v>520</v>
      </c>
      <c r="U15" s="274" t="s">
        <v>587</v>
      </c>
      <c r="V15" s="280"/>
      <c r="W15" s="1166" t="s">
        <v>506</v>
      </c>
      <c r="X15" s="280"/>
      <c r="Y15" s="280"/>
      <c r="Z15" s="1166" t="s">
        <v>504</v>
      </c>
      <c r="AA15" s="280" t="s">
        <v>587</v>
      </c>
      <c r="AB15" s="280"/>
      <c r="AC15" s="1166" t="s">
        <v>512</v>
      </c>
      <c r="AD15" s="280"/>
      <c r="AE15" s="280"/>
      <c r="AF15" s="1166" t="s">
        <v>502</v>
      </c>
      <c r="AG15" s="274" t="s">
        <v>589</v>
      </c>
      <c r="AH15" s="285" t="s">
        <v>587</v>
      </c>
      <c r="AI15" s="1143" t="s">
        <v>188</v>
      </c>
      <c r="AJ15" s="1181">
        <f ca="1">SK!AD15</f>
        <v>4</v>
      </c>
    </row>
    <row r="16" spans="1:36" ht="12.6" customHeight="1" thickBot="1">
      <c r="A16" s="1169"/>
      <c r="B16" s="1167"/>
      <c r="C16" s="276"/>
      <c r="D16" s="276"/>
      <c r="E16" s="1167"/>
      <c r="F16" s="276"/>
      <c r="G16" s="276"/>
      <c r="H16" s="1167"/>
      <c r="I16" s="276"/>
      <c r="J16" s="276"/>
      <c r="K16" s="1167"/>
      <c r="L16" s="276"/>
      <c r="M16" s="276"/>
      <c r="N16" s="1167"/>
      <c r="O16" s="276"/>
      <c r="P16" s="277"/>
      <c r="Q16" s="1154"/>
      <c r="R16" s="1154"/>
      <c r="S16" s="1169"/>
      <c r="T16" s="1167"/>
      <c r="U16" s="276"/>
      <c r="V16" s="276"/>
      <c r="W16" s="1167"/>
      <c r="X16" s="276"/>
      <c r="Y16" s="276"/>
      <c r="Z16" s="1167"/>
      <c r="AA16" s="276"/>
      <c r="AB16" s="276"/>
      <c r="AC16" s="1167"/>
      <c r="AD16" s="276"/>
      <c r="AE16" s="276"/>
      <c r="AF16" s="1167"/>
      <c r="AG16" s="276"/>
      <c r="AH16" s="283"/>
      <c r="AI16" s="1174"/>
      <c r="AJ16" s="1181"/>
    </row>
    <row r="17" spans="1:36" ht="12.6" customHeight="1">
      <c r="A17" s="1164">
        <v>8</v>
      </c>
      <c r="B17" s="1162" t="s">
        <v>585</v>
      </c>
      <c r="C17" s="274"/>
      <c r="D17" s="274"/>
      <c r="E17" s="1162" t="s">
        <v>500</v>
      </c>
      <c r="F17" s="274"/>
      <c r="G17" s="274"/>
      <c r="H17" s="1162" t="s">
        <v>496</v>
      </c>
      <c r="I17" s="274"/>
      <c r="J17" s="274"/>
      <c r="K17" s="1162" t="s">
        <v>490</v>
      </c>
      <c r="L17" s="274"/>
      <c r="M17" s="274"/>
      <c r="N17" s="1162" t="s">
        <v>488</v>
      </c>
      <c r="O17" s="274"/>
      <c r="P17" s="275"/>
      <c r="Q17" s="1157" t="s">
        <v>188</v>
      </c>
      <c r="R17" s="1157">
        <f ca="1">SK!E17</f>
        <v>4</v>
      </c>
      <c r="S17" s="1164">
        <v>8</v>
      </c>
      <c r="T17" s="1162" t="s">
        <v>520</v>
      </c>
      <c r="U17" s="274"/>
      <c r="V17" s="274"/>
      <c r="W17" s="1162" t="s">
        <v>502</v>
      </c>
      <c r="X17" s="274"/>
      <c r="Y17" s="274"/>
      <c r="Z17" s="1162" t="s">
        <v>504</v>
      </c>
      <c r="AA17" s="274"/>
      <c r="AB17" s="274" t="s">
        <v>510</v>
      </c>
      <c r="AC17" s="1162" t="s">
        <v>510</v>
      </c>
      <c r="AD17" s="274"/>
      <c r="AE17" s="274"/>
      <c r="AF17" s="1162" t="s">
        <v>526</v>
      </c>
      <c r="AG17" s="274"/>
      <c r="AH17" s="282"/>
      <c r="AI17" s="1179" t="s">
        <v>188</v>
      </c>
      <c r="AJ17" s="1182">
        <f ca="1">SK!AD17</f>
        <v>0</v>
      </c>
    </row>
    <row r="18" spans="1:36" ht="12.6" customHeight="1" thickBot="1">
      <c r="A18" s="1165"/>
      <c r="B18" s="1163"/>
      <c r="C18" s="278"/>
      <c r="D18" s="278"/>
      <c r="E18" s="1163"/>
      <c r="F18" s="278"/>
      <c r="G18" s="278"/>
      <c r="H18" s="1163"/>
      <c r="I18" s="278"/>
      <c r="J18" s="278"/>
      <c r="K18" s="1163"/>
      <c r="L18" s="278"/>
      <c r="M18" s="278"/>
      <c r="N18" s="1163"/>
      <c r="O18" s="278"/>
      <c r="P18" s="279"/>
      <c r="Q18" s="1158"/>
      <c r="R18" s="1158"/>
      <c r="S18" s="1165"/>
      <c r="T18" s="1163"/>
      <c r="U18" s="278"/>
      <c r="V18" s="278"/>
      <c r="W18" s="1163"/>
      <c r="X18" s="278"/>
      <c r="Y18" s="278"/>
      <c r="Z18" s="1163"/>
      <c r="AA18" s="278"/>
      <c r="AB18" s="278"/>
      <c r="AC18" s="1163"/>
      <c r="AD18" s="278"/>
      <c r="AE18" s="278"/>
      <c r="AF18" s="1163"/>
      <c r="AG18" s="278"/>
      <c r="AH18" s="284"/>
      <c r="AI18" s="1180"/>
      <c r="AJ18" s="1182"/>
    </row>
    <row r="19" spans="1:36" ht="12.6" customHeight="1">
      <c r="A19" s="1168">
        <v>9</v>
      </c>
      <c r="B19" s="1166" t="s">
        <v>585</v>
      </c>
      <c r="C19" s="280"/>
      <c r="D19" s="280"/>
      <c r="E19" s="1166" t="s">
        <v>500</v>
      </c>
      <c r="F19" s="280" t="s">
        <v>589</v>
      </c>
      <c r="G19" s="280"/>
      <c r="H19" s="1166" t="s">
        <v>492</v>
      </c>
      <c r="I19" s="280" t="s">
        <v>589</v>
      </c>
      <c r="J19" s="280"/>
      <c r="K19" s="1166" t="s">
        <v>476</v>
      </c>
      <c r="L19" s="280"/>
      <c r="M19" s="280"/>
      <c r="N19" s="1166" t="s">
        <v>484</v>
      </c>
      <c r="O19" s="280"/>
      <c r="P19" s="281"/>
      <c r="Q19" s="1153" t="s">
        <v>188</v>
      </c>
      <c r="R19" s="1153">
        <f ca="1">SK!E19</f>
        <v>20</v>
      </c>
      <c r="S19" s="1168">
        <v>9</v>
      </c>
      <c r="T19" s="1166" t="s">
        <v>514</v>
      </c>
      <c r="U19" s="280"/>
      <c r="V19" s="280"/>
      <c r="W19" s="1166" t="s">
        <v>520</v>
      </c>
      <c r="X19" s="280"/>
      <c r="Y19" s="280" t="s">
        <v>510</v>
      </c>
      <c r="Z19" s="1166" t="s">
        <v>518</v>
      </c>
      <c r="AA19" s="274"/>
      <c r="AB19" s="280"/>
      <c r="AC19" s="1166" t="s">
        <v>514</v>
      </c>
      <c r="AD19" s="280"/>
      <c r="AE19" s="280"/>
      <c r="AF19" s="1166" t="s">
        <v>522</v>
      </c>
      <c r="AG19" s="280" t="s">
        <v>586</v>
      </c>
      <c r="AH19" s="285" t="s">
        <v>588</v>
      </c>
      <c r="AI19" s="1143" t="s">
        <v>188</v>
      </c>
      <c r="AJ19" s="1181">
        <f ca="1">SK!AD19</f>
        <v>0</v>
      </c>
    </row>
    <row r="20" spans="1:36" ht="12.6" customHeight="1" thickBot="1">
      <c r="A20" s="1169"/>
      <c r="B20" s="1167"/>
      <c r="C20" s="276"/>
      <c r="D20" s="276"/>
      <c r="E20" s="1167"/>
      <c r="F20" s="276"/>
      <c r="G20" s="276"/>
      <c r="H20" s="1167"/>
      <c r="I20" s="276"/>
      <c r="J20" s="276"/>
      <c r="K20" s="1167"/>
      <c r="L20" s="276"/>
      <c r="M20" s="276"/>
      <c r="N20" s="1167"/>
      <c r="O20" s="276"/>
      <c r="P20" s="277"/>
      <c r="Q20" s="1154"/>
      <c r="R20" s="1154"/>
      <c r="S20" s="1169"/>
      <c r="T20" s="1167"/>
      <c r="U20" s="276"/>
      <c r="V20" s="276"/>
      <c r="W20" s="1167"/>
      <c r="X20" s="276" t="s">
        <v>518</v>
      </c>
      <c r="Y20" s="276"/>
      <c r="Z20" s="1167"/>
      <c r="AA20" s="276"/>
      <c r="AB20" s="276"/>
      <c r="AC20" s="1167"/>
      <c r="AD20" s="276"/>
      <c r="AE20" s="276"/>
      <c r="AF20" s="1167"/>
      <c r="AG20" s="276"/>
      <c r="AH20" s="283"/>
      <c r="AI20" s="1174"/>
      <c r="AJ20" s="1181"/>
    </row>
    <row r="21" spans="1:36" ht="12.6" customHeight="1">
      <c r="A21" s="1164">
        <v>10</v>
      </c>
      <c r="B21" s="1162" t="s">
        <v>585</v>
      </c>
      <c r="C21" s="274"/>
      <c r="D21" s="274"/>
      <c r="E21" s="1162" t="s">
        <v>500</v>
      </c>
      <c r="F21" s="274"/>
      <c r="G21" s="274"/>
      <c r="H21" s="1162" t="s">
        <v>492</v>
      </c>
      <c r="I21" s="274"/>
      <c r="J21" s="274"/>
      <c r="K21" s="1162" t="s">
        <v>496</v>
      </c>
      <c r="L21" s="274"/>
      <c r="M21" s="274"/>
      <c r="N21" s="1162" t="s">
        <v>498</v>
      </c>
      <c r="O21" s="274"/>
      <c r="P21" s="275"/>
      <c r="Q21" s="1157" t="s">
        <v>188</v>
      </c>
      <c r="R21" s="1157">
        <f ca="1">SK!E21</f>
        <v>1</v>
      </c>
      <c r="S21" s="1164">
        <v>10</v>
      </c>
      <c r="T21" s="1162" t="s">
        <v>526</v>
      </c>
      <c r="U21" s="274"/>
      <c r="V21" s="274"/>
      <c r="W21" s="1162" t="s">
        <v>520</v>
      </c>
      <c r="X21" s="274"/>
      <c r="Y21" s="274"/>
      <c r="Z21" s="1162" t="s">
        <v>510</v>
      </c>
      <c r="AA21" s="274"/>
      <c r="AB21" s="274"/>
      <c r="AC21" s="1162" t="s">
        <v>512</v>
      </c>
      <c r="AD21" s="274"/>
      <c r="AE21" s="274"/>
      <c r="AF21" s="1162" t="s">
        <v>502</v>
      </c>
      <c r="AG21" s="274"/>
      <c r="AH21" s="282"/>
      <c r="AI21" s="1179" t="s">
        <v>188</v>
      </c>
      <c r="AJ21" s="1182">
        <f ca="1">SK!AD21</f>
        <v>5</v>
      </c>
    </row>
    <row r="22" spans="1:36" ht="12.6" customHeight="1" thickBot="1">
      <c r="A22" s="1165"/>
      <c r="B22" s="1163"/>
      <c r="C22" s="278"/>
      <c r="D22" s="278"/>
      <c r="E22" s="1163"/>
      <c r="F22" s="278"/>
      <c r="G22" s="278"/>
      <c r="H22" s="1163"/>
      <c r="I22" s="278"/>
      <c r="J22" s="278"/>
      <c r="K22" s="1163"/>
      <c r="L22" s="278"/>
      <c r="M22" s="278"/>
      <c r="N22" s="1163"/>
      <c r="O22" s="278"/>
      <c r="P22" s="279"/>
      <c r="Q22" s="1158"/>
      <c r="R22" s="1158"/>
      <c r="S22" s="1165"/>
      <c r="T22" s="1163"/>
      <c r="U22" s="278"/>
      <c r="V22" s="278"/>
      <c r="W22" s="1163"/>
      <c r="X22" s="278"/>
      <c r="Y22" s="278"/>
      <c r="Z22" s="1163"/>
      <c r="AA22" s="278"/>
      <c r="AB22" s="278"/>
      <c r="AC22" s="1163"/>
      <c r="AD22" s="278"/>
      <c r="AE22" s="278"/>
      <c r="AF22" s="1163"/>
      <c r="AG22" s="278"/>
      <c r="AH22" s="284"/>
      <c r="AI22" s="1180"/>
      <c r="AJ22" s="1182"/>
    </row>
    <row r="23" spans="1:36" ht="12.6" customHeight="1">
      <c r="A23" s="1168">
        <v>11</v>
      </c>
      <c r="B23" s="1166" t="s">
        <v>585</v>
      </c>
      <c r="C23" s="280"/>
      <c r="D23" s="280"/>
      <c r="E23" s="1166" t="s">
        <v>500</v>
      </c>
      <c r="F23" s="280"/>
      <c r="G23" s="280" t="s">
        <v>586</v>
      </c>
      <c r="H23" s="1166" t="s">
        <v>492</v>
      </c>
      <c r="I23" s="280"/>
      <c r="J23" s="280"/>
      <c r="K23" s="1166" t="s">
        <v>476</v>
      </c>
      <c r="L23" s="280"/>
      <c r="M23" s="280"/>
      <c r="N23" s="1166" t="s">
        <v>488</v>
      </c>
      <c r="O23" s="280"/>
      <c r="P23" s="281"/>
      <c r="Q23" s="1153" t="s">
        <v>188</v>
      </c>
      <c r="R23" s="1153">
        <f ca="1">SK!E23</f>
        <v>2</v>
      </c>
      <c r="S23" s="1168">
        <v>11</v>
      </c>
      <c r="T23" s="1166" t="s">
        <v>522</v>
      </c>
      <c r="U23" s="280"/>
      <c r="V23" s="280"/>
      <c r="W23" s="1166" t="s">
        <v>520</v>
      </c>
      <c r="X23" s="280"/>
      <c r="Y23" s="280" t="s">
        <v>586</v>
      </c>
      <c r="Z23" s="1166" t="s">
        <v>518</v>
      </c>
      <c r="AA23" s="280"/>
      <c r="AB23" s="280"/>
      <c r="AC23" s="1166" t="s">
        <v>591</v>
      </c>
      <c r="AD23" s="280"/>
      <c r="AE23" s="280"/>
      <c r="AF23" s="1166" t="s">
        <v>506</v>
      </c>
      <c r="AG23" s="280"/>
      <c r="AH23" s="285"/>
      <c r="AI23" s="1143" t="s">
        <v>188</v>
      </c>
      <c r="AJ23" s="1181">
        <f ca="1">SK!AD23</f>
        <v>0</v>
      </c>
    </row>
    <row r="24" spans="1:36" ht="12.6" customHeight="1" thickBot="1">
      <c r="A24" s="1169"/>
      <c r="B24" s="1167"/>
      <c r="C24" s="276"/>
      <c r="D24" s="276"/>
      <c r="E24" s="1167"/>
      <c r="F24" s="276"/>
      <c r="G24" s="276"/>
      <c r="H24" s="1167"/>
      <c r="I24" s="276"/>
      <c r="J24" s="276"/>
      <c r="K24" s="1167"/>
      <c r="L24" s="276"/>
      <c r="M24" s="276"/>
      <c r="N24" s="1167"/>
      <c r="O24" s="276"/>
      <c r="P24" s="277"/>
      <c r="Q24" s="1154"/>
      <c r="R24" s="1154"/>
      <c r="S24" s="1169"/>
      <c r="T24" s="1167"/>
      <c r="U24" s="276"/>
      <c r="V24" s="276"/>
      <c r="W24" s="1167"/>
      <c r="X24" s="276"/>
      <c r="Y24" s="276"/>
      <c r="Z24" s="1167"/>
      <c r="AA24" s="276"/>
      <c r="AB24" s="276"/>
      <c r="AC24" s="1167"/>
      <c r="AD24" s="276"/>
      <c r="AE24" s="276"/>
      <c r="AF24" s="1167"/>
      <c r="AG24" s="276"/>
      <c r="AH24" s="283"/>
      <c r="AI24" s="1174"/>
      <c r="AJ24" s="1181"/>
    </row>
    <row r="25" spans="1:36" ht="12.6" customHeight="1">
      <c r="A25" s="1164">
        <v>12</v>
      </c>
      <c r="B25" s="1162" t="s">
        <v>585</v>
      </c>
      <c r="C25" s="274"/>
      <c r="D25" s="274"/>
      <c r="E25" s="1162" t="s">
        <v>496</v>
      </c>
      <c r="F25" s="274" t="s">
        <v>510</v>
      </c>
      <c r="G25" s="274"/>
      <c r="H25" s="1162" t="s">
        <v>492</v>
      </c>
      <c r="I25" s="274"/>
      <c r="J25" s="274"/>
      <c r="K25" s="1162" t="s">
        <v>476</v>
      </c>
      <c r="L25" s="274" t="s">
        <v>586</v>
      </c>
      <c r="M25" s="274" t="s">
        <v>587</v>
      </c>
      <c r="N25" s="1162" t="s">
        <v>494</v>
      </c>
      <c r="O25" s="274"/>
      <c r="P25" s="275"/>
      <c r="Q25" s="1157" t="s">
        <v>188</v>
      </c>
      <c r="R25" s="1157">
        <f ca="1">SK!E25</f>
        <v>17</v>
      </c>
      <c r="S25" s="1164">
        <v>12</v>
      </c>
      <c r="T25" s="1162" t="s">
        <v>520</v>
      </c>
      <c r="U25" s="274"/>
      <c r="V25" s="274"/>
      <c r="W25" s="1162" t="s">
        <v>502</v>
      </c>
      <c r="X25" s="274" t="s">
        <v>586</v>
      </c>
      <c r="Y25" s="274" t="s">
        <v>588</v>
      </c>
      <c r="Z25" s="1162" t="s">
        <v>512</v>
      </c>
      <c r="AA25" s="274"/>
      <c r="AB25" s="274"/>
      <c r="AC25" s="1162" t="s">
        <v>506</v>
      </c>
      <c r="AD25" s="274"/>
      <c r="AE25" s="274"/>
      <c r="AF25" s="1162" t="s">
        <v>504</v>
      </c>
      <c r="AG25" s="274"/>
      <c r="AH25" s="282"/>
      <c r="AI25" s="1179" t="s">
        <v>188</v>
      </c>
      <c r="AJ25" s="1182">
        <f ca="1">SK!AD25</f>
        <v>8</v>
      </c>
    </row>
    <row r="26" spans="1:36" ht="12.6" customHeight="1" thickBot="1">
      <c r="A26" s="1165"/>
      <c r="B26" s="1163"/>
      <c r="C26" s="278"/>
      <c r="D26" s="278"/>
      <c r="E26" s="1163"/>
      <c r="F26" s="278"/>
      <c r="G26" s="278"/>
      <c r="H26" s="1163"/>
      <c r="I26" s="278"/>
      <c r="J26" s="278"/>
      <c r="K26" s="1163"/>
      <c r="L26" s="278"/>
      <c r="M26" s="278"/>
      <c r="N26" s="1163"/>
      <c r="O26" s="278"/>
      <c r="P26" s="279"/>
      <c r="Q26" s="1158"/>
      <c r="R26" s="1158"/>
      <c r="S26" s="1165"/>
      <c r="T26" s="1163"/>
      <c r="U26" s="278"/>
      <c r="V26" s="278"/>
      <c r="W26" s="1163"/>
      <c r="X26" s="278"/>
      <c r="Y26" s="278"/>
      <c r="Z26" s="1163"/>
      <c r="AA26" s="278"/>
      <c r="AB26" s="278"/>
      <c r="AC26" s="1163"/>
      <c r="AD26" s="278"/>
      <c r="AE26" s="278"/>
      <c r="AF26" s="1163"/>
      <c r="AG26" s="278"/>
      <c r="AH26" s="284"/>
      <c r="AI26" s="1180"/>
      <c r="AJ26" s="1182"/>
    </row>
    <row r="27" spans="1:36" ht="12.6" customHeight="1">
      <c r="A27" s="1168">
        <v>13</v>
      </c>
      <c r="B27" s="1166" t="s">
        <v>585</v>
      </c>
      <c r="C27" s="280" t="s">
        <v>589</v>
      </c>
      <c r="D27" s="280" t="s">
        <v>589</v>
      </c>
      <c r="E27" s="1166" t="s">
        <v>496</v>
      </c>
      <c r="F27" s="280"/>
      <c r="G27" s="280"/>
      <c r="H27" s="1166" t="s">
        <v>500</v>
      </c>
      <c r="I27" s="280"/>
      <c r="J27" s="280" t="s">
        <v>589</v>
      </c>
      <c r="K27" s="1166" t="s">
        <v>476</v>
      </c>
      <c r="L27" s="280"/>
      <c r="M27" s="280"/>
      <c r="N27" s="1166" t="s">
        <v>484</v>
      </c>
      <c r="O27" s="280"/>
      <c r="P27" s="281"/>
      <c r="Q27" s="1153" t="s">
        <v>188</v>
      </c>
      <c r="R27" s="1153">
        <f ca="1">SK!E27</f>
        <v>25</v>
      </c>
      <c r="S27" s="1168">
        <v>13</v>
      </c>
      <c r="T27" s="1166" t="s">
        <v>508</v>
      </c>
      <c r="U27" s="280" t="s">
        <v>586</v>
      </c>
      <c r="V27" s="280" t="s">
        <v>518</v>
      </c>
      <c r="W27" s="1166" t="s">
        <v>502</v>
      </c>
      <c r="X27" s="280" t="s">
        <v>587</v>
      </c>
      <c r="Y27" s="280"/>
      <c r="Z27" s="1166" t="s">
        <v>512</v>
      </c>
      <c r="AA27" s="274" t="s">
        <v>587</v>
      </c>
      <c r="AB27" s="280"/>
      <c r="AC27" s="1166" t="s">
        <v>506</v>
      </c>
      <c r="AD27" s="280"/>
      <c r="AE27" s="280"/>
      <c r="AF27" s="1166" t="s">
        <v>504</v>
      </c>
      <c r="AG27" s="280" t="s">
        <v>589</v>
      </c>
      <c r="AH27" s="285" t="s">
        <v>587</v>
      </c>
      <c r="AI27" s="1143" t="s">
        <v>188</v>
      </c>
      <c r="AJ27" s="1181">
        <f ca="1">SK!AD27</f>
        <v>4</v>
      </c>
    </row>
    <row r="28" spans="1:36" ht="12.6" customHeight="1" thickBot="1">
      <c r="A28" s="1169"/>
      <c r="B28" s="1167"/>
      <c r="C28" s="276"/>
      <c r="D28" s="276"/>
      <c r="E28" s="1167"/>
      <c r="F28" s="276"/>
      <c r="G28" s="276"/>
      <c r="H28" s="1167"/>
      <c r="I28" s="276"/>
      <c r="J28" s="276"/>
      <c r="K28" s="1167"/>
      <c r="L28" s="276"/>
      <c r="M28" s="276"/>
      <c r="N28" s="1167"/>
      <c r="O28" s="276"/>
      <c r="P28" s="277"/>
      <c r="Q28" s="1154"/>
      <c r="R28" s="1154"/>
      <c r="S28" s="1169"/>
      <c r="T28" s="1167"/>
      <c r="U28" s="276"/>
      <c r="V28" s="276"/>
      <c r="W28" s="1167"/>
      <c r="X28" s="276"/>
      <c r="Y28" s="276"/>
      <c r="Z28" s="1167"/>
      <c r="AA28" s="276"/>
      <c r="AB28" s="276"/>
      <c r="AC28" s="1167"/>
      <c r="AD28" s="276"/>
      <c r="AE28" s="276"/>
      <c r="AF28" s="1167"/>
      <c r="AG28" s="276"/>
      <c r="AH28" s="283"/>
      <c r="AI28" s="1174"/>
      <c r="AJ28" s="1181"/>
    </row>
    <row r="29" spans="1:36" ht="12.6" customHeight="1">
      <c r="A29" s="1164">
        <v>14</v>
      </c>
      <c r="B29" s="1162" t="s">
        <v>585</v>
      </c>
      <c r="C29" s="274"/>
      <c r="D29" s="274"/>
      <c r="E29" s="1162" t="s">
        <v>496</v>
      </c>
      <c r="F29" s="274"/>
      <c r="G29" s="274"/>
      <c r="H29" s="1162" t="s">
        <v>492</v>
      </c>
      <c r="I29" s="274"/>
      <c r="J29" s="274"/>
      <c r="K29" s="1162" t="s">
        <v>476</v>
      </c>
      <c r="L29" s="274"/>
      <c r="M29" s="274"/>
      <c r="N29" s="1162" t="s">
        <v>488</v>
      </c>
      <c r="O29" s="274" t="s">
        <v>589</v>
      </c>
      <c r="P29" s="275" t="s">
        <v>586</v>
      </c>
      <c r="Q29" s="1157" t="s">
        <v>188</v>
      </c>
      <c r="R29" s="1157">
        <f ca="1">SK!E29</f>
        <v>12</v>
      </c>
      <c r="S29" s="1164">
        <v>14</v>
      </c>
      <c r="T29" s="1162" t="s">
        <v>506</v>
      </c>
      <c r="U29" s="274" t="s">
        <v>510</v>
      </c>
      <c r="V29" s="274" t="s">
        <v>588</v>
      </c>
      <c r="W29" s="1162" t="s">
        <v>502</v>
      </c>
      <c r="X29" s="274"/>
      <c r="Y29" s="274" t="s">
        <v>586</v>
      </c>
      <c r="Z29" s="1162" t="s">
        <v>512</v>
      </c>
      <c r="AA29" s="274"/>
      <c r="AB29" s="274" t="s">
        <v>510</v>
      </c>
      <c r="AC29" s="1162" t="s">
        <v>522</v>
      </c>
      <c r="AD29" s="274"/>
      <c r="AE29" s="274"/>
      <c r="AF29" s="1162" t="s">
        <v>520</v>
      </c>
      <c r="AG29" s="274" t="s">
        <v>510</v>
      </c>
      <c r="AH29" s="282" t="s">
        <v>588</v>
      </c>
      <c r="AI29" s="1179" t="s">
        <v>188</v>
      </c>
      <c r="AJ29" s="1182">
        <f ca="1">SK!AD29</f>
        <v>2</v>
      </c>
    </row>
    <row r="30" spans="1:36" ht="12.6" customHeight="1" thickBot="1">
      <c r="A30" s="1165"/>
      <c r="B30" s="1163"/>
      <c r="C30" s="278"/>
      <c r="D30" s="278"/>
      <c r="E30" s="1163"/>
      <c r="F30" s="278"/>
      <c r="G30" s="278"/>
      <c r="H30" s="1163"/>
      <c r="I30" s="278"/>
      <c r="J30" s="278"/>
      <c r="K30" s="1163"/>
      <c r="L30" s="278"/>
      <c r="M30" s="278"/>
      <c r="N30" s="1163"/>
      <c r="O30" s="278" t="s">
        <v>586</v>
      </c>
      <c r="P30" s="279"/>
      <c r="Q30" s="1158"/>
      <c r="R30" s="1158"/>
      <c r="S30" s="1165"/>
      <c r="T30" s="1163"/>
      <c r="U30" s="278"/>
      <c r="V30" s="278"/>
      <c r="W30" s="1163"/>
      <c r="X30" s="278"/>
      <c r="Y30" s="278"/>
      <c r="Z30" s="1163"/>
      <c r="AA30" s="278"/>
      <c r="AB30" s="278"/>
      <c r="AC30" s="1163"/>
      <c r="AD30" s="278"/>
      <c r="AE30" s="278"/>
      <c r="AF30" s="1163"/>
      <c r="AG30" s="278"/>
      <c r="AH30" s="284"/>
      <c r="AI30" s="1180"/>
      <c r="AJ30" s="1182"/>
    </row>
    <row r="31" spans="1:36" ht="12.6" customHeight="1">
      <c r="A31" s="1168">
        <v>15</v>
      </c>
      <c r="B31" s="1166" t="s">
        <v>585</v>
      </c>
      <c r="C31" s="280"/>
      <c r="D31" s="280"/>
      <c r="E31" s="1166" t="s">
        <v>496</v>
      </c>
      <c r="F31" s="280" t="s">
        <v>510</v>
      </c>
      <c r="G31" s="280" t="s">
        <v>587</v>
      </c>
      <c r="H31" s="1166" t="s">
        <v>492</v>
      </c>
      <c r="I31" s="280" t="s">
        <v>586</v>
      </c>
      <c r="J31" s="280" t="s">
        <v>587</v>
      </c>
      <c r="K31" s="1166" t="s">
        <v>476</v>
      </c>
      <c r="L31" s="280"/>
      <c r="M31" s="280"/>
      <c r="N31" s="1166" t="s">
        <v>488</v>
      </c>
      <c r="O31" s="280"/>
      <c r="P31" s="281" t="s">
        <v>587</v>
      </c>
      <c r="Q31" s="1153" t="s">
        <v>188</v>
      </c>
      <c r="R31" s="1153">
        <f ca="1">SK!E31</f>
        <v>3</v>
      </c>
      <c r="S31" s="1168">
        <v>15</v>
      </c>
      <c r="T31" s="1166" t="s">
        <v>526</v>
      </c>
      <c r="U31" s="280"/>
      <c r="V31" s="280"/>
      <c r="W31" s="1166" t="s">
        <v>510</v>
      </c>
      <c r="X31" s="280" t="s">
        <v>586</v>
      </c>
      <c r="Y31" s="280"/>
      <c r="Z31" s="1166" t="s">
        <v>512</v>
      </c>
      <c r="AA31" s="280" t="s">
        <v>586</v>
      </c>
      <c r="AB31" s="280"/>
      <c r="AC31" s="1166" t="s">
        <v>504</v>
      </c>
      <c r="AD31" s="280"/>
      <c r="AE31" s="280"/>
      <c r="AF31" s="1166" t="s">
        <v>502</v>
      </c>
      <c r="AG31" s="280" t="s">
        <v>589</v>
      </c>
      <c r="AH31" s="285" t="s">
        <v>510</v>
      </c>
      <c r="AI31" s="1143" t="s">
        <v>188</v>
      </c>
      <c r="AJ31" s="1181">
        <f ca="1">SK!AD31</f>
        <v>9</v>
      </c>
    </row>
    <row r="32" spans="1:36" ht="12.6" customHeight="1" thickBot="1">
      <c r="A32" s="1169"/>
      <c r="B32" s="1167"/>
      <c r="C32" s="276"/>
      <c r="D32" s="276"/>
      <c r="E32" s="1167"/>
      <c r="F32" s="276"/>
      <c r="G32" s="276"/>
      <c r="H32" s="1167"/>
      <c r="I32" s="276"/>
      <c r="J32" s="276"/>
      <c r="K32" s="1167"/>
      <c r="L32" s="276"/>
      <c r="M32" s="276"/>
      <c r="N32" s="1167"/>
      <c r="O32" s="276" t="s">
        <v>587</v>
      </c>
      <c r="P32" s="277"/>
      <c r="Q32" s="1154"/>
      <c r="R32" s="1154"/>
      <c r="S32" s="1169"/>
      <c r="T32" s="1167"/>
      <c r="U32" s="276"/>
      <c r="V32" s="276"/>
      <c r="W32" s="1167"/>
      <c r="X32" s="276"/>
      <c r="Y32" s="276"/>
      <c r="Z32" s="1167"/>
      <c r="AA32" s="276"/>
      <c r="AB32" s="276"/>
      <c r="AC32" s="1167"/>
      <c r="AD32" s="276"/>
      <c r="AE32" s="276"/>
      <c r="AF32" s="1167"/>
      <c r="AG32" s="276"/>
      <c r="AH32" s="283"/>
      <c r="AI32" s="1174"/>
      <c r="AJ32" s="1181"/>
    </row>
    <row r="33" spans="1:36" ht="12.6" customHeight="1">
      <c r="A33" s="1164">
        <v>16</v>
      </c>
      <c r="B33" s="1162" t="s">
        <v>585</v>
      </c>
      <c r="C33" s="274"/>
      <c r="D33" s="274"/>
      <c r="E33" s="1162" t="s">
        <v>496</v>
      </c>
      <c r="F33" s="274"/>
      <c r="G33" s="274"/>
      <c r="H33" s="1162" t="s">
        <v>492</v>
      </c>
      <c r="I33" s="274"/>
      <c r="J33" s="274"/>
      <c r="K33" s="1162" t="s">
        <v>476</v>
      </c>
      <c r="L33" s="274"/>
      <c r="M33" s="274"/>
      <c r="N33" s="1162" t="s">
        <v>488</v>
      </c>
      <c r="O33" s="274"/>
      <c r="P33" s="275" t="s">
        <v>586</v>
      </c>
      <c r="Q33" s="1157" t="s">
        <v>188</v>
      </c>
      <c r="R33" s="1157">
        <f ca="1">SK!E33</f>
        <v>0</v>
      </c>
      <c r="S33" s="1164">
        <v>16</v>
      </c>
      <c r="T33" s="1162" t="s">
        <v>514</v>
      </c>
      <c r="U33" s="274" t="s">
        <v>589</v>
      </c>
      <c r="V33" s="274"/>
      <c r="W33" s="1162" t="s">
        <v>510</v>
      </c>
      <c r="X33" s="274"/>
      <c r="Y33" s="274" t="s">
        <v>589</v>
      </c>
      <c r="Z33" s="1162" t="s">
        <v>512</v>
      </c>
      <c r="AA33" s="274"/>
      <c r="AB33" s="274" t="s">
        <v>589</v>
      </c>
      <c r="AC33" s="1162" t="s">
        <v>504</v>
      </c>
      <c r="AD33" s="274"/>
      <c r="AE33" s="274"/>
      <c r="AF33" s="1162" t="s">
        <v>520</v>
      </c>
      <c r="AG33" s="274"/>
      <c r="AH33" s="282"/>
      <c r="AI33" s="1179" t="s">
        <v>188</v>
      </c>
      <c r="AJ33" s="1182">
        <f ca="1">SK!AD33</f>
        <v>5</v>
      </c>
    </row>
    <row r="34" spans="1:36" ht="12.6" customHeight="1" thickBot="1">
      <c r="A34" s="1165"/>
      <c r="B34" s="1163"/>
      <c r="C34" s="278"/>
      <c r="D34" s="278"/>
      <c r="E34" s="1163"/>
      <c r="F34" s="278"/>
      <c r="G34" s="278"/>
      <c r="H34" s="1163"/>
      <c r="I34" s="278"/>
      <c r="J34" s="278"/>
      <c r="K34" s="1163"/>
      <c r="L34" s="278"/>
      <c r="M34" s="278"/>
      <c r="N34" s="1163"/>
      <c r="O34" s="278"/>
      <c r="P34" s="279"/>
      <c r="Q34" s="1158"/>
      <c r="R34" s="1158"/>
      <c r="S34" s="1165"/>
      <c r="T34" s="1163"/>
      <c r="U34" s="278"/>
      <c r="V34" s="278"/>
      <c r="W34" s="1163"/>
      <c r="X34" s="278"/>
      <c r="Y34" s="278"/>
      <c r="Z34" s="1163"/>
      <c r="AA34" s="278"/>
      <c r="AB34" s="278"/>
      <c r="AC34" s="1163"/>
      <c r="AD34" s="278"/>
      <c r="AE34" s="278"/>
      <c r="AF34" s="1163"/>
      <c r="AG34" s="278"/>
      <c r="AH34" s="284"/>
      <c r="AI34" s="1180"/>
      <c r="AJ34" s="1182"/>
    </row>
    <row r="35" spans="1:36" ht="12.6" customHeight="1">
      <c r="A35" s="1168">
        <v>17</v>
      </c>
      <c r="B35" s="1166" t="s">
        <v>500</v>
      </c>
      <c r="C35" s="280"/>
      <c r="D35" s="280"/>
      <c r="E35" s="1166" t="s">
        <v>496</v>
      </c>
      <c r="F35" s="280"/>
      <c r="G35" s="280"/>
      <c r="H35" s="1166" t="s">
        <v>492</v>
      </c>
      <c r="I35" s="280"/>
      <c r="J35" s="280"/>
      <c r="K35" s="1166" t="s">
        <v>476</v>
      </c>
      <c r="L35" s="280"/>
      <c r="M35" s="280"/>
      <c r="N35" s="1166" t="s">
        <v>494</v>
      </c>
      <c r="O35" s="280"/>
      <c r="P35" s="281"/>
      <c r="Q35" s="1153" t="s">
        <v>188</v>
      </c>
      <c r="R35" s="1153">
        <f ca="1">SK!E35</f>
        <v>10</v>
      </c>
      <c r="S35" s="1168">
        <v>17</v>
      </c>
      <c r="T35" s="1166" t="s">
        <v>514</v>
      </c>
      <c r="U35" s="280"/>
      <c r="V35" s="280" t="s">
        <v>510</v>
      </c>
      <c r="W35" s="1166" t="s">
        <v>502</v>
      </c>
      <c r="X35" s="280"/>
      <c r="Y35" s="280"/>
      <c r="Z35" s="1166" t="s">
        <v>506</v>
      </c>
      <c r="AA35" s="280"/>
      <c r="AB35" s="280"/>
      <c r="AC35" s="1166" t="s">
        <v>504</v>
      </c>
      <c r="AD35" s="280" t="s">
        <v>589</v>
      </c>
      <c r="AE35" s="280" t="s">
        <v>587</v>
      </c>
      <c r="AF35" s="1166" t="s">
        <v>512</v>
      </c>
      <c r="AG35" s="280"/>
      <c r="AH35" s="285"/>
      <c r="AI35" s="1143" t="s">
        <v>188</v>
      </c>
      <c r="AJ35" s="1181">
        <f ca="1">SK!AD35</f>
        <v>1</v>
      </c>
    </row>
    <row r="36" spans="1:36" ht="12.6" customHeight="1" thickBot="1">
      <c r="A36" s="1169"/>
      <c r="B36" s="1167"/>
      <c r="C36" s="276"/>
      <c r="D36" s="276"/>
      <c r="E36" s="1167"/>
      <c r="F36" s="276"/>
      <c r="G36" s="276"/>
      <c r="H36" s="1167"/>
      <c r="I36" s="276"/>
      <c r="J36" s="276"/>
      <c r="K36" s="1167"/>
      <c r="L36" s="276"/>
      <c r="M36" s="276"/>
      <c r="N36" s="1167"/>
      <c r="O36" s="276"/>
      <c r="P36" s="277"/>
      <c r="Q36" s="1154"/>
      <c r="R36" s="1154"/>
      <c r="S36" s="1169"/>
      <c r="T36" s="1167"/>
      <c r="U36" s="276"/>
      <c r="V36" s="276"/>
      <c r="W36" s="1167"/>
      <c r="X36" s="276"/>
      <c r="Y36" s="276"/>
      <c r="Z36" s="1167"/>
      <c r="AA36" s="276"/>
      <c r="AB36" s="276"/>
      <c r="AC36" s="1167"/>
      <c r="AD36" s="276"/>
      <c r="AE36" s="276"/>
      <c r="AF36" s="1167"/>
      <c r="AG36" s="276"/>
      <c r="AH36" s="283"/>
      <c r="AI36" s="1174"/>
      <c r="AJ36" s="1181"/>
    </row>
    <row r="37" spans="1:36" ht="12.6" customHeight="1">
      <c r="A37" s="1164">
        <v>18</v>
      </c>
      <c r="B37" s="1162" t="s">
        <v>585</v>
      </c>
      <c r="C37" s="274"/>
      <c r="D37" s="274"/>
      <c r="E37" s="1162" t="s">
        <v>496</v>
      </c>
      <c r="F37" s="274"/>
      <c r="G37" s="274"/>
      <c r="H37" s="1162" t="s">
        <v>492</v>
      </c>
      <c r="I37" s="274"/>
      <c r="J37" s="274"/>
      <c r="K37" s="1162" t="s">
        <v>476</v>
      </c>
      <c r="L37" s="274"/>
      <c r="M37" s="274"/>
      <c r="N37" s="1162" t="s">
        <v>484</v>
      </c>
      <c r="O37" s="274"/>
      <c r="P37" s="275"/>
      <c r="Q37" s="1157" t="s">
        <v>188</v>
      </c>
      <c r="R37" s="1157">
        <f ca="1">SK!E37</f>
        <v>3</v>
      </c>
      <c r="S37" s="1164">
        <v>18</v>
      </c>
      <c r="T37" s="1162" t="s">
        <v>508</v>
      </c>
      <c r="U37" s="274"/>
      <c r="V37" s="274"/>
      <c r="W37" s="1162" t="s">
        <v>510</v>
      </c>
      <c r="X37" s="274"/>
      <c r="Y37" s="274"/>
      <c r="Z37" s="1162" t="s">
        <v>504</v>
      </c>
      <c r="AA37" s="274"/>
      <c r="AB37" s="274"/>
      <c r="AC37" s="1162" t="s">
        <v>504</v>
      </c>
      <c r="AD37" s="274"/>
      <c r="AE37" s="274"/>
      <c r="AF37" s="1162" t="s">
        <v>526</v>
      </c>
      <c r="AG37" s="274"/>
      <c r="AH37" s="282"/>
      <c r="AI37" s="1179" t="s">
        <v>188</v>
      </c>
      <c r="AJ37" s="1182">
        <f ca="1">SK!AD37</f>
        <v>0</v>
      </c>
    </row>
    <row r="38" spans="1:36" ht="12.6" customHeight="1" thickBot="1">
      <c r="A38" s="1165"/>
      <c r="B38" s="1163"/>
      <c r="C38" s="278"/>
      <c r="D38" s="278"/>
      <c r="E38" s="1163"/>
      <c r="F38" s="278"/>
      <c r="G38" s="278"/>
      <c r="H38" s="1163"/>
      <c r="I38" s="278"/>
      <c r="J38" s="278"/>
      <c r="K38" s="1163"/>
      <c r="L38" s="278"/>
      <c r="M38" s="278"/>
      <c r="N38" s="1163"/>
      <c r="O38" s="278"/>
      <c r="P38" s="279"/>
      <c r="Q38" s="1158"/>
      <c r="R38" s="1158"/>
      <c r="S38" s="1165"/>
      <c r="T38" s="1163"/>
      <c r="U38" s="278"/>
      <c r="V38" s="278"/>
      <c r="W38" s="1163"/>
      <c r="X38" s="278"/>
      <c r="Y38" s="278"/>
      <c r="Z38" s="1163"/>
      <c r="AA38" s="278"/>
      <c r="AB38" s="278"/>
      <c r="AC38" s="1163"/>
      <c r="AD38" s="278"/>
      <c r="AE38" s="278"/>
      <c r="AF38" s="1163"/>
      <c r="AG38" s="278"/>
      <c r="AH38" s="284"/>
      <c r="AI38" s="1180"/>
      <c r="AJ38" s="1182"/>
    </row>
    <row r="39" spans="1:36" ht="12.6" customHeight="1">
      <c r="A39" s="1151"/>
      <c r="B39" s="1134"/>
      <c r="C39" s="280"/>
      <c r="D39" s="280"/>
      <c r="E39" s="1136"/>
      <c r="F39" s="280"/>
      <c r="G39" s="280"/>
      <c r="H39" s="1136"/>
      <c r="I39" s="280"/>
      <c r="J39" s="280"/>
      <c r="K39" s="1136"/>
      <c r="L39" s="280"/>
      <c r="M39" s="280"/>
      <c r="N39" s="1136"/>
      <c r="O39" s="280"/>
      <c r="P39" s="281"/>
      <c r="Q39" s="1153" t="s">
        <v>188</v>
      </c>
      <c r="R39" s="1153" t="str">
        <f>SK!E39</f>
        <v/>
      </c>
      <c r="S39" s="1151"/>
      <c r="T39" s="1134"/>
      <c r="U39" s="280"/>
      <c r="V39" s="280"/>
      <c r="W39" s="1136"/>
      <c r="X39" s="280"/>
      <c r="Y39" s="280"/>
      <c r="Z39" s="1136"/>
      <c r="AA39" s="280"/>
      <c r="AB39" s="280"/>
      <c r="AC39" s="1136"/>
      <c r="AD39" s="280"/>
      <c r="AE39" s="280"/>
      <c r="AF39" s="1136"/>
      <c r="AG39" s="280"/>
      <c r="AH39" s="285"/>
      <c r="AI39" s="1143" t="s">
        <v>188</v>
      </c>
      <c r="AJ39" s="1181" t="str">
        <f>SK!AD39</f>
        <v/>
      </c>
    </row>
    <row r="40" spans="1:36" ht="12.6" customHeight="1" thickBot="1">
      <c r="A40" s="1159"/>
      <c r="B40" s="1160"/>
      <c r="C40" s="276"/>
      <c r="D40" s="276"/>
      <c r="E40" s="1161"/>
      <c r="F40" s="276"/>
      <c r="G40" s="276"/>
      <c r="H40" s="1161"/>
      <c r="I40" s="276"/>
      <c r="J40" s="276"/>
      <c r="K40" s="1161"/>
      <c r="L40" s="276"/>
      <c r="M40" s="276"/>
      <c r="N40" s="1161"/>
      <c r="O40" s="276"/>
      <c r="P40" s="277"/>
      <c r="Q40" s="1154"/>
      <c r="R40" s="1154"/>
      <c r="S40" s="1159"/>
      <c r="T40" s="1160"/>
      <c r="U40" s="276"/>
      <c r="V40" s="276"/>
      <c r="W40" s="1161"/>
      <c r="X40" s="276"/>
      <c r="Y40" s="276"/>
      <c r="Z40" s="1161"/>
      <c r="AA40" s="276"/>
      <c r="AB40" s="276"/>
      <c r="AC40" s="1161"/>
      <c r="AD40" s="276"/>
      <c r="AE40" s="276"/>
      <c r="AF40" s="1161"/>
      <c r="AG40" s="276"/>
      <c r="AH40" s="283"/>
      <c r="AI40" s="1174"/>
      <c r="AJ40" s="1181"/>
    </row>
    <row r="41" spans="1:36" ht="12.6" customHeight="1">
      <c r="A41" s="1155"/>
      <c r="B41" s="1138"/>
      <c r="C41" s="274"/>
      <c r="D41" s="274"/>
      <c r="E41" s="1132"/>
      <c r="F41" s="274"/>
      <c r="G41" s="274"/>
      <c r="H41" s="1132"/>
      <c r="I41" s="274"/>
      <c r="J41" s="274"/>
      <c r="K41" s="1132"/>
      <c r="L41" s="274"/>
      <c r="M41" s="274"/>
      <c r="N41" s="1132"/>
      <c r="O41" s="274"/>
      <c r="P41" s="275"/>
      <c r="Q41" s="1157" t="s">
        <v>188</v>
      </c>
      <c r="R41" s="1157" t="str">
        <f>SK!E41</f>
        <v/>
      </c>
      <c r="S41" s="1155"/>
      <c r="T41" s="1138"/>
      <c r="U41" s="274"/>
      <c r="V41" s="274"/>
      <c r="W41" s="1132"/>
      <c r="X41" s="274"/>
      <c r="Y41" s="274"/>
      <c r="Z41" s="1132"/>
      <c r="AA41" s="274"/>
      <c r="AB41" s="274"/>
      <c r="AC41" s="1132"/>
      <c r="AD41" s="274"/>
      <c r="AE41" s="274"/>
      <c r="AF41" s="1132"/>
      <c r="AG41" s="274"/>
      <c r="AH41" s="282"/>
      <c r="AI41" s="1179" t="s">
        <v>188</v>
      </c>
      <c r="AJ41" s="1182" t="str">
        <f>SK!AD41</f>
        <v/>
      </c>
    </row>
    <row r="42" spans="1:36" ht="12.6" customHeight="1" thickBot="1">
      <c r="A42" s="1156"/>
      <c r="B42" s="1139"/>
      <c r="C42" s="278"/>
      <c r="D42" s="278"/>
      <c r="E42" s="1133"/>
      <c r="F42" s="278"/>
      <c r="G42" s="278"/>
      <c r="H42" s="1133"/>
      <c r="I42" s="278"/>
      <c r="J42" s="278"/>
      <c r="K42" s="1133"/>
      <c r="L42" s="278"/>
      <c r="M42" s="278"/>
      <c r="N42" s="1133"/>
      <c r="O42" s="278"/>
      <c r="P42" s="279"/>
      <c r="Q42" s="1158"/>
      <c r="R42" s="1158"/>
      <c r="S42" s="1156"/>
      <c r="T42" s="1139"/>
      <c r="U42" s="278"/>
      <c r="V42" s="278"/>
      <c r="W42" s="1133"/>
      <c r="X42" s="278"/>
      <c r="Y42" s="278"/>
      <c r="Z42" s="1133"/>
      <c r="AA42" s="278"/>
      <c r="AB42" s="278"/>
      <c r="AC42" s="1133"/>
      <c r="AD42" s="278"/>
      <c r="AE42" s="278"/>
      <c r="AF42" s="1133"/>
      <c r="AG42" s="278"/>
      <c r="AH42" s="284"/>
      <c r="AI42" s="1180"/>
      <c r="AJ42" s="1182"/>
    </row>
    <row r="43" spans="1:36" ht="12.6" customHeight="1">
      <c r="A43" s="1151"/>
      <c r="B43" s="1134"/>
      <c r="C43" s="280"/>
      <c r="D43" s="280"/>
      <c r="E43" s="1136"/>
      <c r="F43" s="280"/>
      <c r="G43" s="280"/>
      <c r="H43" s="1136"/>
      <c r="I43" s="280"/>
      <c r="J43" s="280"/>
      <c r="K43" s="1136"/>
      <c r="L43" s="280"/>
      <c r="M43" s="280"/>
      <c r="N43" s="1136"/>
      <c r="O43" s="280"/>
      <c r="P43" s="281"/>
      <c r="Q43" s="1153" t="s">
        <v>188</v>
      </c>
      <c r="R43" s="1153" t="str">
        <f>SK!E43</f>
        <v/>
      </c>
      <c r="S43" s="1151"/>
      <c r="T43" s="1134"/>
      <c r="U43" s="280"/>
      <c r="V43" s="280"/>
      <c r="W43" s="1136"/>
      <c r="X43" s="280"/>
      <c r="Y43" s="280"/>
      <c r="Z43" s="1136"/>
      <c r="AA43" s="280"/>
      <c r="AB43" s="280"/>
      <c r="AC43" s="1136"/>
      <c r="AD43" s="280"/>
      <c r="AE43" s="280"/>
      <c r="AF43" s="1136"/>
      <c r="AG43" s="280"/>
      <c r="AH43" s="285"/>
      <c r="AI43" s="1143" t="s">
        <v>188</v>
      </c>
      <c r="AJ43" s="1181" t="str">
        <f>SK!AD43</f>
        <v/>
      </c>
    </row>
    <row r="44" spans="1:36" ht="12.6" customHeight="1" thickBot="1">
      <c r="A44" s="1159"/>
      <c r="B44" s="1160"/>
      <c r="C44" s="276"/>
      <c r="D44" s="276"/>
      <c r="E44" s="1161"/>
      <c r="F44" s="276"/>
      <c r="G44" s="276"/>
      <c r="H44" s="1161"/>
      <c r="I44" s="276"/>
      <c r="J44" s="276"/>
      <c r="K44" s="1161"/>
      <c r="L44" s="276"/>
      <c r="M44" s="276"/>
      <c r="N44" s="1161"/>
      <c r="O44" s="276"/>
      <c r="P44" s="277"/>
      <c r="Q44" s="1154"/>
      <c r="R44" s="1154"/>
      <c r="S44" s="1159"/>
      <c r="T44" s="1160"/>
      <c r="U44" s="276"/>
      <c r="V44" s="276"/>
      <c r="W44" s="1161"/>
      <c r="X44" s="276"/>
      <c r="Y44" s="276"/>
      <c r="Z44" s="1161"/>
      <c r="AA44" s="276"/>
      <c r="AB44" s="276"/>
      <c r="AC44" s="1161"/>
      <c r="AD44" s="276"/>
      <c r="AE44" s="276"/>
      <c r="AF44" s="1161"/>
      <c r="AG44" s="276"/>
      <c r="AH44" s="283"/>
      <c r="AI44" s="1174"/>
      <c r="AJ44" s="1181"/>
    </row>
    <row r="45" spans="1:36" ht="12.6" customHeight="1">
      <c r="A45" s="1155"/>
      <c r="B45" s="1138"/>
      <c r="C45" s="274"/>
      <c r="D45" s="274"/>
      <c r="E45" s="1132"/>
      <c r="F45" s="274"/>
      <c r="G45" s="274"/>
      <c r="H45" s="1132"/>
      <c r="I45" s="274"/>
      <c r="J45" s="274"/>
      <c r="K45" s="1132"/>
      <c r="L45" s="274"/>
      <c r="M45" s="274"/>
      <c r="N45" s="1132"/>
      <c r="O45" s="274"/>
      <c r="P45" s="275"/>
      <c r="Q45" s="1157" t="s">
        <v>188</v>
      </c>
      <c r="R45" s="1157" t="str">
        <f>SK!E45</f>
        <v/>
      </c>
      <c r="S45" s="1155"/>
      <c r="T45" s="1138"/>
      <c r="U45" s="274"/>
      <c r="V45" s="274"/>
      <c r="W45" s="1132"/>
      <c r="X45" s="274"/>
      <c r="Y45" s="274"/>
      <c r="Z45" s="1132"/>
      <c r="AA45" s="274"/>
      <c r="AB45" s="274"/>
      <c r="AC45" s="1132"/>
      <c r="AD45" s="274"/>
      <c r="AE45" s="274"/>
      <c r="AF45" s="1132"/>
      <c r="AG45" s="274"/>
      <c r="AH45" s="282"/>
      <c r="AI45" s="1179" t="s">
        <v>188</v>
      </c>
      <c r="AJ45" s="1182" t="str">
        <f>SK!AD45</f>
        <v/>
      </c>
    </row>
    <row r="46" spans="1:36" ht="12.6" customHeight="1" thickBot="1">
      <c r="A46" s="1156"/>
      <c r="B46" s="1139"/>
      <c r="C46" s="278"/>
      <c r="D46" s="278"/>
      <c r="E46" s="1133"/>
      <c r="F46" s="278"/>
      <c r="G46" s="278"/>
      <c r="H46" s="1133"/>
      <c r="I46" s="278"/>
      <c r="J46" s="278"/>
      <c r="K46" s="1133"/>
      <c r="L46" s="278"/>
      <c r="M46" s="278"/>
      <c r="N46" s="1133"/>
      <c r="O46" s="278"/>
      <c r="P46" s="279"/>
      <c r="Q46" s="1158"/>
      <c r="R46" s="1158"/>
      <c r="S46" s="1156"/>
      <c r="T46" s="1139"/>
      <c r="U46" s="278"/>
      <c r="V46" s="278"/>
      <c r="W46" s="1133"/>
      <c r="X46" s="278"/>
      <c r="Y46" s="278"/>
      <c r="Z46" s="1133"/>
      <c r="AA46" s="278"/>
      <c r="AB46" s="278"/>
      <c r="AC46" s="1133"/>
      <c r="AD46" s="278"/>
      <c r="AE46" s="278"/>
      <c r="AF46" s="1133"/>
      <c r="AG46" s="278"/>
      <c r="AH46" s="284"/>
      <c r="AI46" s="1180"/>
      <c r="AJ46" s="1182"/>
    </row>
    <row r="47" spans="1:36" ht="12.6" customHeight="1">
      <c r="A47" s="1151"/>
      <c r="B47" s="1134"/>
      <c r="C47" s="280"/>
      <c r="D47" s="280"/>
      <c r="E47" s="1136"/>
      <c r="F47" s="280"/>
      <c r="G47" s="280"/>
      <c r="H47" s="1136"/>
      <c r="I47" s="280"/>
      <c r="J47" s="280"/>
      <c r="K47" s="1136"/>
      <c r="L47" s="280"/>
      <c r="M47" s="280"/>
      <c r="N47" s="1136"/>
      <c r="O47" s="280"/>
      <c r="P47" s="281"/>
      <c r="Q47" s="1153" t="s">
        <v>188</v>
      </c>
      <c r="R47" s="1153" t="str">
        <f>SK!E47</f>
        <v/>
      </c>
      <c r="S47" s="1151"/>
      <c r="T47" s="1134"/>
      <c r="U47" s="280"/>
      <c r="V47" s="280"/>
      <c r="W47" s="1136"/>
      <c r="X47" s="280"/>
      <c r="Y47" s="280"/>
      <c r="Z47" s="1136"/>
      <c r="AA47" s="280"/>
      <c r="AB47" s="280"/>
      <c r="AC47" s="1136"/>
      <c r="AD47" s="280"/>
      <c r="AE47" s="280"/>
      <c r="AF47" s="1136"/>
      <c r="AG47" s="280"/>
      <c r="AH47" s="285"/>
      <c r="AI47" s="1143" t="s">
        <v>188</v>
      </c>
      <c r="AJ47" s="1181" t="str">
        <f>SK!AD47</f>
        <v/>
      </c>
    </row>
    <row r="48" spans="1:36" ht="12.6" customHeight="1" thickBot="1">
      <c r="A48" s="1159"/>
      <c r="B48" s="1160"/>
      <c r="C48" s="276"/>
      <c r="D48" s="276"/>
      <c r="E48" s="1161"/>
      <c r="F48" s="276"/>
      <c r="G48" s="276"/>
      <c r="H48" s="1161"/>
      <c r="I48" s="276"/>
      <c r="J48" s="276"/>
      <c r="K48" s="1161"/>
      <c r="L48" s="276"/>
      <c r="M48" s="276"/>
      <c r="N48" s="1161"/>
      <c r="O48" s="276"/>
      <c r="P48" s="277"/>
      <c r="Q48" s="1154"/>
      <c r="R48" s="1154"/>
      <c r="S48" s="1159"/>
      <c r="T48" s="1160"/>
      <c r="U48" s="276"/>
      <c r="V48" s="276"/>
      <c r="W48" s="1161"/>
      <c r="X48" s="276"/>
      <c r="Y48" s="276"/>
      <c r="Z48" s="1161"/>
      <c r="AA48" s="276"/>
      <c r="AB48" s="276"/>
      <c r="AC48" s="1161"/>
      <c r="AD48" s="276"/>
      <c r="AE48" s="276"/>
      <c r="AF48" s="1161"/>
      <c r="AG48" s="276"/>
      <c r="AH48" s="283"/>
      <c r="AI48" s="1174"/>
      <c r="AJ48" s="1181"/>
    </row>
    <row r="49" spans="1:36" ht="12.6" customHeight="1">
      <c r="A49" s="1155"/>
      <c r="B49" s="1138"/>
      <c r="C49" s="274"/>
      <c r="D49" s="274"/>
      <c r="E49" s="1132"/>
      <c r="F49" s="274"/>
      <c r="G49" s="274"/>
      <c r="H49" s="1132"/>
      <c r="I49" s="274"/>
      <c r="J49" s="274"/>
      <c r="K49" s="1132"/>
      <c r="L49" s="274"/>
      <c r="M49" s="274"/>
      <c r="N49" s="1132"/>
      <c r="O49" s="274"/>
      <c r="P49" s="275"/>
      <c r="Q49" s="1157" t="s">
        <v>188</v>
      </c>
      <c r="R49" s="1157" t="str">
        <f>SK!E49</f>
        <v/>
      </c>
      <c r="S49" s="1155"/>
      <c r="T49" s="1138"/>
      <c r="U49" s="274"/>
      <c r="V49" s="274"/>
      <c r="W49" s="1132"/>
      <c r="X49" s="274"/>
      <c r="Y49" s="274"/>
      <c r="Z49" s="1132"/>
      <c r="AA49" s="274"/>
      <c r="AB49" s="274"/>
      <c r="AC49" s="1132"/>
      <c r="AD49" s="274"/>
      <c r="AE49" s="274"/>
      <c r="AF49" s="1132"/>
      <c r="AG49" s="274"/>
      <c r="AH49" s="282"/>
      <c r="AI49" s="1179" t="s">
        <v>188</v>
      </c>
      <c r="AJ49" s="1182" t="str">
        <f>SK!AD49</f>
        <v/>
      </c>
    </row>
    <row r="50" spans="1:36" ht="12.6" customHeight="1" thickBot="1">
      <c r="A50" s="1156"/>
      <c r="B50" s="1139"/>
      <c r="C50" s="278"/>
      <c r="D50" s="278"/>
      <c r="E50" s="1133"/>
      <c r="F50" s="278"/>
      <c r="G50" s="278"/>
      <c r="H50" s="1133"/>
      <c r="I50" s="278"/>
      <c r="J50" s="278"/>
      <c r="K50" s="1133"/>
      <c r="L50" s="278"/>
      <c r="M50" s="278"/>
      <c r="N50" s="1133"/>
      <c r="O50" s="278"/>
      <c r="P50" s="279"/>
      <c r="Q50" s="1158"/>
      <c r="R50" s="1158"/>
      <c r="S50" s="1156"/>
      <c r="T50" s="1139"/>
      <c r="U50" s="278"/>
      <c r="V50" s="278"/>
      <c r="W50" s="1133"/>
      <c r="X50" s="278"/>
      <c r="Y50" s="278"/>
      <c r="Z50" s="1133"/>
      <c r="AA50" s="278"/>
      <c r="AB50" s="278"/>
      <c r="AC50" s="1133"/>
      <c r="AD50" s="278"/>
      <c r="AE50" s="278"/>
      <c r="AF50" s="1133"/>
      <c r="AG50" s="278"/>
      <c r="AH50" s="284"/>
      <c r="AI50" s="1180"/>
      <c r="AJ50" s="1182"/>
    </row>
    <row r="51" spans="1:36" ht="12.6" customHeight="1">
      <c r="A51" s="1151"/>
      <c r="B51" s="1134"/>
      <c r="C51" s="280"/>
      <c r="D51" s="280"/>
      <c r="E51" s="1136"/>
      <c r="F51" s="280"/>
      <c r="G51" s="280"/>
      <c r="H51" s="1136"/>
      <c r="I51" s="280"/>
      <c r="J51" s="280"/>
      <c r="K51" s="1136"/>
      <c r="L51" s="280"/>
      <c r="M51" s="280"/>
      <c r="N51" s="1136"/>
      <c r="O51" s="280"/>
      <c r="P51" s="281"/>
      <c r="Q51" s="1153" t="s">
        <v>188</v>
      </c>
      <c r="R51" s="1153" t="str">
        <f>SK!E51</f>
        <v/>
      </c>
      <c r="S51" s="1151"/>
      <c r="T51" s="1134"/>
      <c r="U51" s="280"/>
      <c r="V51" s="280"/>
      <c r="W51" s="1136"/>
      <c r="X51" s="280"/>
      <c r="Y51" s="280"/>
      <c r="Z51" s="1136"/>
      <c r="AA51" s="280"/>
      <c r="AB51" s="280"/>
      <c r="AC51" s="1136"/>
      <c r="AD51" s="280"/>
      <c r="AE51" s="280"/>
      <c r="AF51" s="1136"/>
      <c r="AG51" s="280"/>
      <c r="AH51" s="285"/>
      <c r="AI51" s="1143" t="s">
        <v>188</v>
      </c>
      <c r="AJ51" s="1181" t="str">
        <f>SK!AD51</f>
        <v/>
      </c>
    </row>
    <row r="52" spans="1:36" ht="12" customHeight="1" thickBot="1">
      <c r="A52" s="1152"/>
      <c r="B52" s="1135"/>
      <c r="C52" s="278"/>
      <c r="D52" s="278"/>
      <c r="E52" s="1137"/>
      <c r="F52" s="278"/>
      <c r="G52" s="278"/>
      <c r="H52" s="1137"/>
      <c r="I52" s="278"/>
      <c r="J52" s="278"/>
      <c r="K52" s="1137"/>
      <c r="L52" s="278"/>
      <c r="M52" s="278"/>
      <c r="N52" s="1137"/>
      <c r="O52" s="278"/>
      <c r="P52" s="279"/>
      <c r="Q52" s="1154"/>
      <c r="R52" s="1154"/>
      <c r="S52" s="1152"/>
      <c r="T52" s="1135"/>
      <c r="U52" s="278"/>
      <c r="V52" s="278"/>
      <c r="W52" s="1137"/>
      <c r="X52" s="278"/>
      <c r="Y52" s="278"/>
      <c r="Z52" s="1137"/>
      <c r="AA52" s="278"/>
      <c r="AB52" s="278"/>
      <c r="AC52" s="1137"/>
      <c r="AD52" s="278"/>
      <c r="AE52" s="278"/>
      <c r="AF52" s="1137"/>
      <c r="AG52" s="278"/>
      <c r="AH52" s="284"/>
      <c r="AI52" s="1144"/>
      <c r="AJ52" s="1181"/>
    </row>
    <row r="53" spans="1:36" ht="12" customHeight="1">
      <c r="A53" s="1148" t="s">
        <v>426</v>
      </c>
      <c r="B53" s="1149"/>
      <c r="C53" s="1149"/>
      <c r="D53" s="1149"/>
      <c r="E53" s="1149"/>
      <c r="F53" s="1149"/>
      <c r="G53" s="1149"/>
      <c r="H53" s="1149"/>
      <c r="I53" s="1149"/>
      <c r="J53" s="1149"/>
      <c r="K53" s="1149"/>
      <c r="L53" s="1149"/>
      <c r="M53" s="1149"/>
      <c r="N53" s="1149"/>
      <c r="O53" s="1149"/>
      <c r="P53" s="1149"/>
      <c r="Q53" s="1150"/>
      <c r="R53" s="271"/>
      <c r="S53" s="1148" t="s">
        <v>421</v>
      </c>
      <c r="T53" s="1149"/>
      <c r="U53" s="1149"/>
      <c r="V53" s="1149"/>
      <c r="W53" s="1149"/>
      <c r="X53" s="1149"/>
      <c r="Y53" s="1149"/>
      <c r="Z53" s="1149"/>
      <c r="AA53" s="1149"/>
      <c r="AB53" s="1149"/>
      <c r="AC53" s="1149"/>
      <c r="AD53" s="1149"/>
      <c r="AE53" s="1149"/>
      <c r="AF53" s="1149"/>
      <c r="AG53" s="1149"/>
      <c r="AH53" s="1149"/>
      <c r="AI53" s="1150"/>
    </row>
    <row r="54" spans="1:36" ht="12" customHeight="1">
      <c r="A54" s="1145" t="s">
        <v>423</v>
      </c>
      <c r="B54" s="1146"/>
      <c r="C54" s="1146"/>
      <c r="D54" s="1146"/>
      <c r="E54" s="1146"/>
      <c r="F54" s="1146"/>
      <c r="G54" s="1146"/>
      <c r="H54" s="1146"/>
      <c r="I54" s="1146"/>
      <c r="J54" s="1146"/>
      <c r="K54" s="1146"/>
      <c r="L54" s="1146"/>
      <c r="M54" s="1146"/>
      <c r="N54" s="1146"/>
      <c r="O54" s="1146"/>
      <c r="P54" s="1146"/>
      <c r="Q54" s="1147"/>
      <c r="R54" s="272"/>
      <c r="S54" s="1145" t="s">
        <v>423</v>
      </c>
      <c r="T54" s="1146"/>
      <c r="U54" s="1146"/>
      <c r="V54" s="1146"/>
      <c r="W54" s="1146"/>
      <c r="X54" s="1146"/>
      <c r="Y54" s="1146"/>
      <c r="Z54" s="1146"/>
      <c r="AA54" s="1146"/>
      <c r="AB54" s="1146"/>
      <c r="AC54" s="1146"/>
      <c r="AD54" s="1146"/>
      <c r="AE54" s="1146"/>
      <c r="AF54" s="1146"/>
      <c r="AG54" s="1146"/>
      <c r="AH54" s="1146"/>
      <c r="AI54" s="1147"/>
    </row>
    <row r="55" spans="1:36" ht="12" customHeight="1">
      <c r="A55" s="1145" t="s">
        <v>424</v>
      </c>
      <c r="B55" s="1146"/>
      <c r="C55" s="1146"/>
      <c r="D55" s="1146"/>
      <c r="E55" s="1146"/>
      <c r="F55" s="1146"/>
      <c r="G55" s="1146"/>
      <c r="H55" s="1146"/>
      <c r="I55" s="1146"/>
      <c r="J55" s="1146"/>
      <c r="K55" s="1146"/>
      <c r="L55" s="1146"/>
      <c r="M55" s="1146"/>
      <c r="N55" s="1146"/>
      <c r="O55" s="1146"/>
      <c r="P55" s="1146"/>
      <c r="Q55" s="1147"/>
      <c r="R55" s="272"/>
      <c r="S55" s="1145" t="s">
        <v>424</v>
      </c>
      <c r="T55" s="1146"/>
      <c r="U55" s="1146"/>
      <c r="V55" s="1146"/>
      <c r="W55" s="1146"/>
      <c r="X55" s="1146"/>
      <c r="Y55" s="1146"/>
      <c r="Z55" s="1146"/>
      <c r="AA55" s="1146"/>
      <c r="AB55" s="1146"/>
      <c r="AC55" s="1146"/>
      <c r="AD55" s="1146"/>
      <c r="AE55" s="1146"/>
      <c r="AF55" s="1146"/>
      <c r="AG55" s="1146"/>
      <c r="AH55" s="1146"/>
      <c r="AI55" s="1147"/>
    </row>
    <row r="56" spans="1:36" ht="12" customHeight="1">
      <c r="A56" s="1145" t="s">
        <v>425</v>
      </c>
      <c r="B56" s="1146"/>
      <c r="C56" s="1146"/>
      <c r="D56" s="1146"/>
      <c r="E56" s="1146"/>
      <c r="F56" s="1146"/>
      <c r="G56" s="1146"/>
      <c r="H56" s="1146"/>
      <c r="I56" s="1146"/>
      <c r="J56" s="1146"/>
      <c r="K56" s="1146"/>
      <c r="L56" s="1146"/>
      <c r="M56" s="1146"/>
      <c r="N56" s="1146"/>
      <c r="O56" s="1146"/>
      <c r="P56" s="1146"/>
      <c r="Q56" s="1147"/>
      <c r="R56" s="713"/>
      <c r="S56" s="1145" t="s">
        <v>425</v>
      </c>
      <c r="T56" s="1146"/>
      <c r="U56" s="1146"/>
      <c r="V56" s="1146"/>
      <c r="W56" s="1146"/>
      <c r="X56" s="1146"/>
      <c r="Y56" s="1146"/>
      <c r="Z56" s="1146"/>
      <c r="AA56" s="1146"/>
      <c r="AB56" s="1146"/>
      <c r="AC56" s="1146"/>
      <c r="AD56" s="1146"/>
      <c r="AE56" s="1146"/>
      <c r="AF56" s="1146"/>
      <c r="AG56" s="1146"/>
      <c r="AH56" s="1146"/>
      <c r="AI56" s="1147"/>
    </row>
    <row r="57" spans="1:36" ht="12" customHeight="1" thickBot="1">
      <c r="A57" s="1140" t="s">
        <v>422</v>
      </c>
      <c r="B57" s="1141"/>
      <c r="C57" s="1141"/>
      <c r="D57" s="1141"/>
      <c r="E57" s="1141"/>
      <c r="F57" s="1141"/>
      <c r="G57" s="1141"/>
      <c r="H57" s="1141"/>
      <c r="I57" s="1141"/>
      <c r="J57" s="1141"/>
      <c r="K57" s="1141"/>
      <c r="L57" s="1141"/>
      <c r="M57" s="1141"/>
      <c r="N57" s="1141"/>
      <c r="O57" s="1141"/>
      <c r="P57" s="1141"/>
      <c r="Q57" s="1142"/>
      <c r="R57" s="273"/>
      <c r="S57" s="1140" t="s">
        <v>422</v>
      </c>
      <c r="T57" s="1141"/>
      <c r="U57" s="1141"/>
      <c r="V57" s="1141"/>
      <c r="W57" s="1141"/>
      <c r="X57" s="1141"/>
      <c r="Y57" s="1141"/>
      <c r="Z57" s="1141"/>
      <c r="AA57" s="1141"/>
      <c r="AB57" s="1141"/>
      <c r="AC57" s="1141"/>
      <c r="AD57" s="1141"/>
      <c r="AE57" s="1141"/>
      <c r="AF57" s="1141"/>
      <c r="AG57" s="1141"/>
      <c r="AH57" s="1141"/>
      <c r="AI57" s="1142"/>
    </row>
    <row r="58" spans="1:36" ht="14.1" customHeight="1" thickBot="1">
      <c r="A58" s="265" t="s">
        <v>15</v>
      </c>
      <c r="B58" s="1172" t="str">
        <f>B1</f>
        <v>Fabulous Sin City Rollergirls/SCRG All-Stars</v>
      </c>
      <c r="C58" s="1172"/>
      <c r="D58" s="1172"/>
      <c r="E58" s="1172"/>
      <c r="F58" s="1172"/>
      <c r="G58" s="1178" t="s">
        <v>16</v>
      </c>
      <c r="H58" s="1178"/>
      <c r="I58" s="1177" t="s">
        <v>582</v>
      </c>
      <c r="J58" s="1177"/>
      <c r="K58" s="1177"/>
      <c r="L58" s="1177"/>
      <c r="M58" s="1177"/>
      <c r="N58" s="266">
        <f>N1</f>
        <v>41055</v>
      </c>
      <c r="O58" s="1175" t="s">
        <v>398</v>
      </c>
      <c r="P58" s="1176"/>
      <c r="Q58" s="485" t="str">
        <f>IF(IBRF!K3="","",CONCATENATE("Bout ",IBRF!K3))</f>
        <v>Bout 1</v>
      </c>
      <c r="R58" s="267"/>
      <c r="S58" s="265" t="s">
        <v>15</v>
      </c>
      <c r="T58" s="1172" t="str">
        <f>T1</f>
        <v>Central Coast Roller Derby/SK805</v>
      </c>
      <c r="U58" s="1172"/>
      <c r="V58" s="1172"/>
      <c r="W58" s="1172"/>
      <c r="X58" s="1172"/>
      <c r="Y58" s="1178" t="s">
        <v>16</v>
      </c>
      <c r="Z58" s="1178"/>
      <c r="AA58" s="1177" t="s">
        <v>575</v>
      </c>
      <c r="AB58" s="1177"/>
      <c r="AC58" s="1177"/>
      <c r="AD58" s="1177"/>
      <c r="AE58" s="1177"/>
      <c r="AF58" s="266">
        <f>AF1</f>
        <v>41055</v>
      </c>
      <c r="AG58" s="1175" t="s">
        <v>398</v>
      </c>
      <c r="AH58" s="1176"/>
      <c r="AI58" s="485" t="str">
        <f>IF(IBRF!K3="","",CONCATENATE("Bout ",IBRF!K3))</f>
        <v>Bout 1</v>
      </c>
    </row>
    <row r="59" spans="1:36" ht="15.95" customHeight="1" thickBot="1">
      <c r="A59" s="268" t="s">
        <v>20</v>
      </c>
      <c r="B59" s="269" t="s">
        <v>3</v>
      </c>
      <c r="C59" s="1170" t="s">
        <v>13</v>
      </c>
      <c r="D59" s="1171"/>
      <c r="E59" s="269" t="s">
        <v>118</v>
      </c>
      <c r="F59" s="1170" t="s">
        <v>13</v>
      </c>
      <c r="G59" s="1171"/>
      <c r="H59" s="269" t="s">
        <v>118</v>
      </c>
      <c r="I59" s="1170" t="s">
        <v>13</v>
      </c>
      <c r="J59" s="1171"/>
      <c r="K59" s="269" t="s">
        <v>118</v>
      </c>
      <c r="L59" s="1170" t="s">
        <v>13</v>
      </c>
      <c r="M59" s="1171"/>
      <c r="N59" s="269" t="s">
        <v>2</v>
      </c>
      <c r="O59" s="1170" t="s">
        <v>13</v>
      </c>
      <c r="P59" s="1171"/>
      <c r="Q59" s="714" t="s">
        <v>420</v>
      </c>
      <c r="R59" s="270"/>
      <c r="S59" s="268" t="s">
        <v>20</v>
      </c>
      <c r="T59" s="269" t="s">
        <v>3</v>
      </c>
      <c r="U59" s="1170" t="s">
        <v>13</v>
      </c>
      <c r="V59" s="1171"/>
      <c r="W59" s="269" t="s">
        <v>118</v>
      </c>
      <c r="X59" s="1170" t="s">
        <v>13</v>
      </c>
      <c r="Y59" s="1171"/>
      <c r="Z59" s="269" t="s">
        <v>118</v>
      </c>
      <c r="AA59" s="1170" t="s">
        <v>13</v>
      </c>
      <c r="AB59" s="1171"/>
      <c r="AC59" s="269" t="s">
        <v>118</v>
      </c>
      <c r="AD59" s="1170" t="s">
        <v>13</v>
      </c>
      <c r="AE59" s="1171"/>
      <c r="AF59" s="269" t="s">
        <v>2</v>
      </c>
      <c r="AG59" s="1170" t="s">
        <v>13</v>
      </c>
      <c r="AH59" s="1171"/>
      <c r="AI59" s="714" t="s">
        <v>420</v>
      </c>
    </row>
    <row r="60" spans="1:36" ht="12.6" customHeight="1">
      <c r="A60" s="1168">
        <v>1</v>
      </c>
      <c r="B60" s="1166" t="s">
        <v>585</v>
      </c>
      <c r="C60" s="274"/>
      <c r="D60" s="274"/>
      <c r="E60" s="1166" t="s">
        <v>480</v>
      </c>
      <c r="F60" s="274"/>
      <c r="G60" s="274"/>
      <c r="H60" s="1166" t="s">
        <v>476</v>
      </c>
      <c r="I60" s="274"/>
      <c r="J60" s="274"/>
      <c r="K60" s="1166" t="s">
        <v>490</v>
      </c>
      <c r="L60" s="274"/>
      <c r="M60" s="274"/>
      <c r="N60" s="1166" t="s">
        <v>494</v>
      </c>
      <c r="O60" s="274"/>
      <c r="P60" s="282"/>
      <c r="Q60" s="1173" t="s">
        <v>188</v>
      </c>
      <c r="R60" s="1153">
        <f ca="1">SK!E62</f>
        <v>4</v>
      </c>
      <c r="S60" s="1168">
        <v>1</v>
      </c>
      <c r="T60" s="1166" t="s">
        <v>506</v>
      </c>
      <c r="U60" s="274"/>
      <c r="V60" s="274"/>
      <c r="W60" s="1166" t="s">
        <v>512</v>
      </c>
      <c r="X60" s="274"/>
      <c r="Y60" s="274"/>
      <c r="Z60" s="1166" t="s">
        <v>502</v>
      </c>
      <c r="AA60" s="274" t="s">
        <v>510</v>
      </c>
      <c r="AB60" s="274"/>
      <c r="AC60" s="1166" t="s">
        <v>504</v>
      </c>
      <c r="AD60" s="274"/>
      <c r="AE60" s="274"/>
      <c r="AF60" s="1166" t="s">
        <v>520</v>
      </c>
      <c r="AG60" s="274"/>
      <c r="AH60" s="282"/>
      <c r="AI60" s="1173" t="s">
        <v>188</v>
      </c>
      <c r="AJ60" s="1181">
        <f ca="1">SK!AD62</f>
        <v>0</v>
      </c>
    </row>
    <row r="61" spans="1:36" ht="12.6" customHeight="1" thickBot="1">
      <c r="A61" s="1169"/>
      <c r="B61" s="1167"/>
      <c r="C61" s="276"/>
      <c r="D61" s="276"/>
      <c r="E61" s="1167"/>
      <c r="F61" s="276"/>
      <c r="G61" s="276"/>
      <c r="H61" s="1167"/>
      <c r="I61" s="276"/>
      <c r="J61" s="276"/>
      <c r="K61" s="1167"/>
      <c r="L61" s="276"/>
      <c r="M61" s="276"/>
      <c r="N61" s="1167"/>
      <c r="O61" s="276"/>
      <c r="P61" s="283"/>
      <c r="Q61" s="1174"/>
      <c r="R61" s="1154"/>
      <c r="S61" s="1169"/>
      <c r="T61" s="1167"/>
      <c r="U61" s="276"/>
      <c r="V61" s="276"/>
      <c r="W61" s="1167"/>
      <c r="X61" s="276"/>
      <c r="Y61" s="276"/>
      <c r="Z61" s="1167"/>
      <c r="AA61" s="276"/>
      <c r="AB61" s="276"/>
      <c r="AC61" s="1167"/>
      <c r="AD61" s="276"/>
      <c r="AE61" s="276"/>
      <c r="AF61" s="1167"/>
      <c r="AG61" s="276"/>
      <c r="AH61" s="283"/>
      <c r="AI61" s="1174"/>
      <c r="AJ61" s="1181"/>
    </row>
    <row r="62" spans="1:36" ht="12.6" customHeight="1">
      <c r="A62" s="1164">
        <v>2</v>
      </c>
      <c r="B62" s="1162" t="s">
        <v>585</v>
      </c>
      <c r="C62" s="274"/>
      <c r="D62" s="274"/>
      <c r="E62" s="1162" t="s">
        <v>480</v>
      </c>
      <c r="F62" s="274"/>
      <c r="G62" s="274"/>
      <c r="H62" s="1162" t="s">
        <v>476</v>
      </c>
      <c r="I62" s="274"/>
      <c r="J62" s="274" t="s">
        <v>586</v>
      </c>
      <c r="K62" s="1162" t="s">
        <v>490</v>
      </c>
      <c r="L62" s="274" t="s">
        <v>586</v>
      </c>
      <c r="M62" s="274"/>
      <c r="N62" s="1162" t="s">
        <v>488</v>
      </c>
      <c r="O62" s="274"/>
      <c r="P62" s="282"/>
      <c r="Q62" s="1157" t="s">
        <v>188</v>
      </c>
      <c r="R62" s="1157">
        <f ca="1">SK!E64</f>
        <v>6</v>
      </c>
      <c r="S62" s="1164">
        <v>2</v>
      </c>
      <c r="T62" s="1162" t="s">
        <v>508</v>
      </c>
      <c r="U62" s="274"/>
      <c r="V62" s="274"/>
      <c r="W62" s="1162" t="s">
        <v>512</v>
      </c>
      <c r="X62" s="274"/>
      <c r="Y62" s="274"/>
      <c r="Z62" s="1162" t="s">
        <v>502</v>
      </c>
      <c r="AA62" s="274"/>
      <c r="AB62" s="274"/>
      <c r="AC62" s="1162" t="s">
        <v>504</v>
      </c>
      <c r="AD62" s="274"/>
      <c r="AE62" s="274"/>
      <c r="AF62" s="1162" t="s">
        <v>526</v>
      </c>
      <c r="AG62" s="274"/>
      <c r="AH62" s="282"/>
      <c r="AI62" s="1179" t="s">
        <v>188</v>
      </c>
      <c r="AJ62" s="1182">
        <f ca="1">SK!AD64</f>
        <v>3</v>
      </c>
    </row>
    <row r="63" spans="1:36" ht="12.6" customHeight="1" thickBot="1">
      <c r="A63" s="1165"/>
      <c r="B63" s="1163"/>
      <c r="C63" s="278"/>
      <c r="D63" s="278"/>
      <c r="E63" s="1163"/>
      <c r="F63" s="278"/>
      <c r="G63" s="278"/>
      <c r="H63" s="1163"/>
      <c r="I63" s="278"/>
      <c r="J63" s="278"/>
      <c r="K63" s="1163"/>
      <c r="L63" s="278"/>
      <c r="M63" s="278"/>
      <c r="N63" s="1163"/>
      <c r="O63" s="278"/>
      <c r="P63" s="284"/>
      <c r="Q63" s="1158"/>
      <c r="R63" s="1158"/>
      <c r="S63" s="1165"/>
      <c r="T63" s="1163"/>
      <c r="U63" s="278"/>
      <c r="V63" s="278"/>
      <c r="W63" s="1163"/>
      <c r="X63" s="278"/>
      <c r="Y63" s="278"/>
      <c r="Z63" s="1163"/>
      <c r="AA63" s="278"/>
      <c r="AB63" s="278"/>
      <c r="AC63" s="1163"/>
      <c r="AD63" s="278"/>
      <c r="AE63" s="278"/>
      <c r="AF63" s="1163"/>
      <c r="AG63" s="278"/>
      <c r="AH63" s="284"/>
      <c r="AI63" s="1180"/>
      <c r="AJ63" s="1182"/>
    </row>
    <row r="64" spans="1:36" ht="12.6" customHeight="1">
      <c r="A64" s="1168">
        <v>3</v>
      </c>
      <c r="B64" s="1166" t="s">
        <v>496</v>
      </c>
      <c r="C64" s="280"/>
      <c r="D64" s="280"/>
      <c r="E64" s="1166" t="s">
        <v>482</v>
      </c>
      <c r="F64" s="280"/>
      <c r="G64" s="280"/>
      <c r="H64" s="1166" t="s">
        <v>476</v>
      </c>
      <c r="I64" s="280"/>
      <c r="J64" s="280"/>
      <c r="K64" s="1166" t="s">
        <v>490</v>
      </c>
      <c r="L64" s="280"/>
      <c r="M64" s="280"/>
      <c r="N64" s="1166" t="s">
        <v>498</v>
      </c>
      <c r="O64" s="280"/>
      <c r="P64" s="285"/>
      <c r="Q64" s="1153" t="s">
        <v>188</v>
      </c>
      <c r="R64" s="1153">
        <f ca="1">SK!E66</f>
        <v>2</v>
      </c>
      <c r="S64" s="1168">
        <v>3</v>
      </c>
      <c r="T64" s="1166" t="s">
        <v>520</v>
      </c>
      <c r="U64" s="280"/>
      <c r="V64" s="280"/>
      <c r="W64" s="1166" t="s">
        <v>522</v>
      </c>
      <c r="X64" s="280"/>
      <c r="Y64" s="280"/>
      <c r="Z64" s="1166" t="s">
        <v>502</v>
      </c>
      <c r="AA64" s="280"/>
      <c r="AB64" s="280" t="s">
        <v>586</v>
      </c>
      <c r="AC64" s="1166" t="s">
        <v>504</v>
      </c>
      <c r="AD64" s="280" t="s">
        <v>589</v>
      </c>
      <c r="AE64" s="280"/>
      <c r="AF64" s="1166" t="s">
        <v>506</v>
      </c>
      <c r="AG64" s="280"/>
      <c r="AH64" s="285"/>
      <c r="AI64" s="1143" t="s">
        <v>188</v>
      </c>
      <c r="AJ64" s="1181">
        <f ca="1">SK!AD66</f>
        <v>0</v>
      </c>
    </row>
    <row r="65" spans="1:36" ht="12.6" customHeight="1" thickBot="1">
      <c r="A65" s="1169"/>
      <c r="B65" s="1167"/>
      <c r="C65" s="276"/>
      <c r="D65" s="276"/>
      <c r="E65" s="1167"/>
      <c r="F65" s="276"/>
      <c r="G65" s="276"/>
      <c r="H65" s="1167"/>
      <c r="I65" s="276"/>
      <c r="J65" s="276"/>
      <c r="K65" s="1167"/>
      <c r="L65" s="276"/>
      <c r="M65" s="276"/>
      <c r="N65" s="1167"/>
      <c r="O65" s="276"/>
      <c r="P65" s="283"/>
      <c r="Q65" s="1154"/>
      <c r="R65" s="1154"/>
      <c r="S65" s="1169"/>
      <c r="T65" s="1167"/>
      <c r="U65" s="276"/>
      <c r="V65" s="276"/>
      <c r="W65" s="1167"/>
      <c r="X65" s="276"/>
      <c r="Y65" s="276"/>
      <c r="Z65" s="1167"/>
      <c r="AA65" s="276"/>
      <c r="AB65" s="276"/>
      <c r="AC65" s="1167"/>
      <c r="AD65" s="276"/>
      <c r="AE65" s="276"/>
      <c r="AF65" s="1167"/>
      <c r="AG65" s="276"/>
      <c r="AH65" s="283"/>
      <c r="AI65" s="1174"/>
      <c r="AJ65" s="1181"/>
    </row>
    <row r="66" spans="1:36" ht="12.6" customHeight="1">
      <c r="A66" s="1164">
        <v>4</v>
      </c>
      <c r="B66" s="1162" t="s">
        <v>496</v>
      </c>
      <c r="C66" s="274"/>
      <c r="D66" s="274"/>
      <c r="E66" s="1162" t="s">
        <v>482</v>
      </c>
      <c r="F66" s="274"/>
      <c r="G66" s="274"/>
      <c r="H66" s="1162" t="s">
        <v>476</v>
      </c>
      <c r="I66" s="274"/>
      <c r="J66" s="274"/>
      <c r="K66" s="1162" t="s">
        <v>490</v>
      </c>
      <c r="L66" s="274"/>
      <c r="M66" s="274" t="s">
        <v>586</v>
      </c>
      <c r="N66" s="1162" t="s">
        <v>494</v>
      </c>
      <c r="O66" s="274"/>
      <c r="P66" s="282"/>
      <c r="Q66" s="1157" t="s">
        <v>188</v>
      </c>
      <c r="R66" s="1157">
        <f ca="1">SK!E68</f>
        <v>4</v>
      </c>
      <c r="S66" s="1164">
        <v>4</v>
      </c>
      <c r="T66" s="1162" t="s">
        <v>526</v>
      </c>
      <c r="U66" s="274"/>
      <c r="V66" s="274"/>
      <c r="W66" s="1162" t="s">
        <v>512</v>
      </c>
      <c r="X66" s="274"/>
      <c r="Y66" s="274"/>
      <c r="Z66" s="1162" t="s">
        <v>510</v>
      </c>
      <c r="AA66" s="274"/>
      <c r="AB66" s="274"/>
      <c r="AC66" s="1162" t="s">
        <v>504</v>
      </c>
      <c r="AD66" s="274"/>
      <c r="AE66" s="274"/>
      <c r="AF66" s="1162" t="s">
        <v>522</v>
      </c>
      <c r="AG66" s="274"/>
      <c r="AH66" s="282"/>
      <c r="AI66" s="1179" t="s">
        <v>188</v>
      </c>
      <c r="AJ66" s="1182">
        <f ca="1">SK!AD68</f>
        <v>0</v>
      </c>
    </row>
    <row r="67" spans="1:36" ht="12.6" customHeight="1" thickBot="1">
      <c r="A67" s="1165"/>
      <c r="B67" s="1163"/>
      <c r="C67" s="278"/>
      <c r="D67" s="278"/>
      <c r="E67" s="1163"/>
      <c r="F67" s="278"/>
      <c r="G67" s="278"/>
      <c r="H67" s="1163"/>
      <c r="I67" s="278"/>
      <c r="J67" s="278"/>
      <c r="K67" s="1163"/>
      <c r="L67" s="278"/>
      <c r="M67" s="278"/>
      <c r="N67" s="1163"/>
      <c r="O67" s="278"/>
      <c r="P67" s="284"/>
      <c r="Q67" s="1158"/>
      <c r="R67" s="1158"/>
      <c r="S67" s="1165"/>
      <c r="T67" s="1163"/>
      <c r="U67" s="278"/>
      <c r="V67" s="278"/>
      <c r="W67" s="1163"/>
      <c r="X67" s="278"/>
      <c r="Y67" s="278"/>
      <c r="Z67" s="1163"/>
      <c r="AA67" s="278"/>
      <c r="AB67" s="278"/>
      <c r="AC67" s="1163"/>
      <c r="AD67" s="278"/>
      <c r="AE67" s="278"/>
      <c r="AF67" s="1163"/>
      <c r="AG67" s="278"/>
      <c r="AH67" s="284"/>
      <c r="AI67" s="1180"/>
      <c r="AJ67" s="1182"/>
    </row>
    <row r="68" spans="1:36" ht="12.6" customHeight="1">
      <c r="A68" s="1168">
        <v>5</v>
      </c>
      <c r="B68" s="1166" t="s">
        <v>585</v>
      </c>
      <c r="C68" s="274"/>
      <c r="D68" s="280"/>
      <c r="E68" s="1166" t="s">
        <v>480</v>
      </c>
      <c r="F68" s="280"/>
      <c r="G68" s="280"/>
      <c r="H68" s="1166" t="s">
        <v>474</v>
      </c>
      <c r="I68" s="280"/>
      <c r="J68" s="280"/>
      <c r="K68" s="1166" t="s">
        <v>490</v>
      </c>
      <c r="L68" s="280"/>
      <c r="M68" s="280"/>
      <c r="N68" s="1166" t="s">
        <v>488</v>
      </c>
      <c r="O68" s="274" t="s">
        <v>586</v>
      </c>
      <c r="P68" s="285"/>
      <c r="Q68" s="1153" t="s">
        <v>188</v>
      </c>
      <c r="R68" s="1153">
        <f ca="1">SK!E70</f>
        <v>5</v>
      </c>
      <c r="S68" s="1168">
        <v>5</v>
      </c>
      <c r="T68" s="1166" t="s">
        <v>514</v>
      </c>
      <c r="U68" s="280"/>
      <c r="V68" s="280"/>
      <c r="W68" s="1166" t="s">
        <v>522</v>
      </c>
      <c r="X68" s="280"/>
      <c r="Y68" s="280"/>
      <c r="Z68" s="1166" t="s">
        <v>506</v>
      </c>
      <c r="AA68" s="280"/>
      <c r="AB68" s="280"/>
      <c r="AC68" s="1166" t="s">
        <v>504</v>
      </c>
      <c r="AD68" s="280"/>
      <c r="AE68" s="280" t="s">
        <v>586</v>
      </c>
      <c r="AF68" s="1166" t="s">
        <v>520</v>
      </c>
      <c r="AG68" s="280"/>
      <c r="AH68" s="285"/>
      <c r="AI68" s="1143" t="s">
        <v>188</v>
      </c>
      <c r="AJ68" s="1181">
        <f ca="1">SK!AD70</f>
        <v>2</v>
      </c>
    </row>
    <row r="69" spans="1:36" ht="12.6" customHeight="1" thickBot="1">
      <c r="A69" s="1169"/>
      <c r="B69" s="1167"/>
      <c r="C69" s="276"/>
      <c r="D69" s="276"/>
      <c r="E69" s="1167"/>
      <c r="F69" s="276"/>
      <c r="G69" s="276"/>
      <c r="H69" s="1167"/>
      <c r="I69" s="276"/>
      <c r="J69" s="276"/>
      <c r="K69" s="1167"/>
      <c r="L69" s="276"/>
      <c r="M69" s="276"/>
      <c r="N69" s="1167"/>
      <c r="O69" s="276"/>
      <c r="P69" s="283"/>
      <c r="Q69" s="1154"/>
      <c r="R69" s="1154"/>
      <c r="S69" s="1169"/>
      <c r="T69" s="1167"/>
      <c r="U69" s="276"/>
      <c r="V69" s="276"/>
      <c r="W69" s="1167"/>
      <c r="X69" s="276"/>
      <c r="Y69" s="276"/>
      <c r="Z69" s="1167"/>
      <c r="AA69" s="276"/>
      <c r="AB69" s="276"/>
      <c r="AC69" s="1167"/>
      <c r="AD69" s="276"/>
      <c r="AE69" s="276"/>
      <c r="AF69" s="1167"/>
      <c r="AG69" s="276"/>
      <c r="AH69" s="283"/>
      <c r="AI69" s="1174"/>
      <c r="AJ69" s="1181"/>
    </row>
    <row r="70" spans="1:36" ht="12.6" customHeight="1">
      <c r="A70" s="1164">
        <v>6</v>
      </c>
      <c r="B70" s="1162" t="s">
        <v>585</v>
      </c>
      <c r="C70" s="274" t="s">
        <v>587</v>
      </c>
      <c r="D70" s="274"/>
      <c r="E70" s="1162" t="s">
        <v>480</v>
      </c>
      <c r="F70" s="274" t="s">
        <v>588</v>
      </c>
      <c r="G70" s="274"/>
      <c r="H70" s="1162" t="s">
        <v>474</v>
      </c>
      <c r="I70" s="274"/>
      <c r="J70" s="274"/>
      <c r="K70" s="1162" t="s">
        <v>490</v>
      </c>
      <c r="L70" s="274"/>
      <c r="M70" s="274"/>
      <c r="N70" s="1162" t="s">
        <v>488</v>
      </c>
      <c r="O70" s="274"/>
      <c r="P70" s="282" t="s">
        <v>587</v>
      </c>
      <c r="Q70" s="1157" t="s">
        <v>188</v>
      </c>
      <c r="R70" s="1157">
        <f ca="1">SK!E72</f>
        <v>4</v>
      </c>
      <c r="S70" s="1164">
        <v>6</v>
      </c>
      <c r="T70" s="1162" t="s">
        <v>520</v>
      </c>
      <c r="U70" s="274"/>
      <c r="V70" s="274"/>
      <c r="W70" s="1162" t="s">
        <v>506</v>
      </c>
      <c r="X70" s="274"/>
      <c r="Y70" s="274"/>
      <c r="Z70" s="1162" t="s">
        <v>502</v>
      </c>
      <c r="AA70" s="274"/>
      <c r="AB70" s="274"/>
      <c r="AC70" s="1162" t="s">
        <v>504</v>
      </c>
      <c r="AD70" s="274"/>
      <c r="AE70" s="274"/>
      <c r="AF70" s="1162" t="s">
        <v>512</v>
      </c>
      <c r="AG70" s="274"/>
      <c r="AH70" s="282"/>
      <c r="AI70" s="1179" t="s">
        <v>188</v>
      </c>
      <c r="AJ70" s="1182">
        <f ca="1">SK!AD72</f>
        <v>15</v>
      </c>
    </row>
    <row r="71" spans="1:36" ht="12.6" customHeight="1" thickBot="1">
      <c r="A71" s="1165"/>
      <c r="B71" s="1163"/>
      <c r="C71" s="278"/>
      <c r="D71" s="278"/>
      <c r="E71" s="1163"/>
      <c r="F71" s="278"/>
      <c r="G71" s="278"/>
      <c r="H71" s="1163"/>
      <c r="I71" s="278"/>
      <c r="J71" s="278"/>
      <c r="K71" s="1163"/>
      <c r="L71" s="278"/>
      <c r="M71" s="278"/>
      <c r="N71" s="1163"/>
      <c r="O71" s="278"/>
      <c r="P71" s="284"/>
      <c r="Q71" s="1158"/>
      <c r="R71" s="1158"/>
      <c r="S71" s="1165"/>
      <c r="T71" s="1163"/>
      <c r="U71" s="278"/>
      <c r="V71" s="278"/>
      <c r="W71" s="1163"/>
      <c r="X71" s="278"/>
      <c r="Y71" s="278"/>
      <c r="Z71" s="1163"/>
      <c r="AA71" s="278"/>
      <c r="AB71" s="278"/>
      <c r="AC71" s="1163"/>
      <c r="AD71" s="278"/>
      <c r="AE71" s="278"/>
      <c r="AF71" s="1163"/>
      <c r="AG71" s="278"/>
      <c r="AH71" s="284"/>
      <c r="AI71" s="1180"/>
      <c r="AJ71" s="1182"/>
    </row>
    <row r="72" spans="1:36" ht="12.6" customHeight="1">
      <c r="A72" s="1168">
        <v>7</v>
      </c>
      <c r="B72" s="1166" t="s">
        <v>585</v>
      </c>
      <c r="C72" s="280"/>
      <c r="D72" s="280"/>
      <c r="E72" s="1166" t="s">
        <v>480</v>
      </c>
      <c r="F72" s="280"/>
      <c r="G72" s="280"/>
      <c r="H72" s="1166" t="s">
        <v>476</v>
      </c>
      <c r="I72" s="280"/>
      <c r="J72" s="280"/>
      <c r="K72" s="1166" t="s">
        <v>486</v>
      </c>
      <c r="L72" s="280"/>
      <c r="M72" s="280"/>
      <c r="N72" s="1166" t="s">
        <v>492</v>
      </c>
      <c r="O72" s="280"/>
      <c r="P72" s="285"/>
      <c r="Q72" s="1153" t="s">
        <v>188</v>
      </c>
      <c r="R72" s="1153">
        <f ca="1">SK!E74</f>
        <v>2</v>
      </c>
      <c r="S72" s="1168">
        <v>7</v>
      </c>
      <c r="T72" s="1166" t="s">
        <v>508</v>
      </c>
      <c r="U72" s="280"/>
      <c r="V72" s="280"/>
      <c r="W72" s="1166" t="s">
        <v>510</v>
      </c>
      <c r="X72" s="280"/>
      <c r="Y72" s="280"/>
      <c r="Z72" s="1166" t="s">
        <v>502</v>
      </c>
      <c r="AA72" s="280"/>
      <c r="AB72" s="280"/>
      <c r="AC72" s="1166" t="s">
        <v>504</v>
      </c>
      <c r="AD72" s="280"/>
      <c r="AE72" s="280"/>
      <c r="AF72" s="1166" t="s">
        <v>526</v>
      </c>
      <c r="AG72" s="280"/>
      <c r="AH72" s="285"/>
      <c r="AI72" s="1143" t="s">
        <v>188</v>
      </c>
      <c r="AJ72" s="1181">
        <f ca="1">SK!AD74</f>
        <v>0</v>
      </c>
    </row>
    <row r="73" spans="1:36" ht="12.6" customHeight="1" thickBot="1">
      <c r="A73" s="1169"/>
      <c r="B73" s="1167"/>
      <c r="C73" s="276"/>
      <c r="D73" s="276"/>
      <c r="E73" s="1167"/>
      <c r="F73" s="276"/>
      <c r="G73" s="276"/>
      <c r="H73" s="1167"/>
      <c r="I73" s="276"/>
      <c r="J73" s="276"/>
      <c r="K73" s="1167"/>
      <c r="L73" s="276"/>
      <c r="M73" s="276"/>
      <c r="N73" s="1167"/>
      <c r="O73" s="276"/>
      <c r="P73" s="283"/>
      <c r="Q73" s="1154"/>
      <c r="R73" s="1154"/>
      <c r="S73" s="1169"/>
      <c r="T73" s="1167"/>
      <c r="U73" s="276"/>
      <c r="V73" s="276"/>
      <c r="W73" s="1167"/>
      <c r="X73" s="276"/>
      <c r="Y73" s="276"/>
      <c r="Z73" s="1167"/>
      <c r="AA73" s="276"/>
      <c r="AB73" s="276"/>
      <c r="AC73" s="1167"/>
      <c r="AD73" s="276"/>
      <c r="AE73" s="276"/>
      <c r="AF73" s="1167"/>
      <c r="AG73" s="276"/>
      <c r="AH73" s="283"/>
      <c r="AI73" s="1174"/>
      <c r="AJ73" s="1181"/>
    </row>
    <row r="74" spans="1:36" ht="12.6" customHeight="1">
      <c r="A74" s="1164">
        <v>8</v>
      </c>
      <c r="B74" s="1162" t="s">
        <v>585</v>
      </c>
      <c r="C74" s="274"/>
      <c r="D74" s="274" t="s">
        <v>586</v>
      </c>
      <c r="E74" s="1162" t="s">
        <v>480</v>
      </c>
      <c r="F74" s="274"/>
      <c r="G74" s="274"/>
      <c r="H74" s="1162" t="s">
        <v>476</v>
      </c>
      <c r="I74" s="274" t="s">
        <v>586</v>
      </c>
      <c r="J74" s="274"/>
      <c r="K74" s="1162" t="s">
        <v>486</v>
      </c>
      <c r="L74" s="274"/>
      <c r="M74" s="274"/>
      <c r="N74" s="1162" t="s">
        <v>494</v>
      </c>
      <c r="O74" s="274"/>
      <c r="P74" s="282"/>
      <c r="Q74" s="1157" t="s">
        <v>188</v>
      </c>
      <c r="R74" s="1157">
        <f ca="1">SK!E76</f>
        <v>4</v>
      </c>
      <c r="S74" s="1164">
        <v>8</v>
      </c>
      <c r="T74" s="1162" t="s">
        <v>514</v>
      </c>
      <c r="U74" s="274"/>
      <c r="V74" s="274"/>
      <c r="W74" s="1162" t="s">
        <v>506</v>
      </c>
      <c r="X74" s="274"/>
      <c r="Y74" s="274"/>
      <c r="Z74" s="1162" t="s">
        <v>522</v>
      </c>
      <c r="AA74" s="274"/>
      <c r="AB74" s="274"/>
      <c r="AC74" s="1162" t="s">
        <v>518</v>
      </c>
      <c r="AD74" s="274"/>
      <c r="AE74" s="274"/>
      <c r="AF74" s="1162" t="s">
        <v>520</v>
      </c>
      <c r="AG74" s="274"/>
      <c r="AH74" s="282"/>
      <c r="AI74" s="1179" t="s">
        <v>188</v>
      </c>
      <c r="AJ74" s="1182">
        <f ca="1">SK!AD76</f>
        <v>0</v>
      </c>
    </row>
    <row r="75" spans="1:36" ht="12.6" customHeight="1" thickBot="1">
      <c r="A75" s="1165"/>
      <c r="B75" s="1163"/>
      <c r="C75" s="278"/>
      <c r="D75" s="278"/>
      <c r="E75" s="1163"/>
      <c r="F75" s="278"/>
      <c r="G75" s="278"/>
      <c r="H75" s="1163"/>
      <c r="I75" s="278"/>
      <c r="J75" s="278"/>
      <c r="K75" s="1163"/>
      <c r="L75" s="278"/>
      <c r="M75" s="278"/>
      <c r="N75" s="1163"/>
      <c r="O75" s="278"/>
      <c r="P75" s="284"/>
      <c r="Q75" s="1158"/>
      <c r="R75" s="1158"/>
      <c r="S75" s="1165"/>
      <c r="T75" s="1163"/>
      <c r="U75" s="278"/>
      <c r="V75" s="278"/>
      <c r="W75" s="1163"/>
      <c r="X75" s="278"/>
      <c r="Y75" s="278"/>
      <c r="Z75" s="1163"/>
      <c r="AA75" s="278"/>
      <c r="AB75" s="278"/>
      <c r="AC75" s="1163"/>
      <c r="AD75" s="278"/>
      <c r="AE75" s="278"/>
      <c r="AF75" s="1163"/>
      <c r="AG75" s="278"/>
      <c r="AH75" s="284"/>
      <c r="AI75" s="1180"/>
      <c r="AJ75" s="1182"/>
    </row>
    <row r="76" spans="1:36" ht="12.6" customHeight="1">
      <c r="A76" s="1168">
        <v>9</v>
      </c>
      <c r="B76" s="1166" t="s">
        <v>585</v>
      </c>
      <c r="C76" s="280"/>
      <c r="D76" s="280"/>
      <c r="E76" s="1166" t="s">
        <v>480</v>
      </c>
      <c r="F76" s="280"/>
      <c r="G76" s="280" t="s">
        <v>586</v>
      </c>
      <c r="H76" s="1166" t="s">
        <v>476</v>
      </c>
      <c r="I76" s="280"/>
      <c r="J76" s="280"/>
      <c r="K76" s="1166" t="s">
        <v>490</v>
      </c>
      <c r="L76" s="280"/>
      <c r="M76" s="280"/>
      <c r="N76" s="1166" t="s">
        <v>488</v>
      </c>
      <c r="O76" s="280"/>
      <c r="P76" s="285"/>
      <c r="Q76" s="1153" t="s">
        <v>188</v>
      </c>
      <c r="R76" s="1153">
        <f ca="1">SK!E78</f>
        <v>0</v>
      </c>
      <c r="S76" s="1168">
        <v>9</v>
      </c>
      <c r="T76" s="1166" t="s">
        <v>526</v>
      </c>
      <c r="U76" s="280"/>
      <c r="V76" s="280"/>
      <c r="W76" s="1166" t="s">
        <v>510</v>
      </c>
      <c r="X76" s="280"/>
      <c r="Y76" s="280"/>
      <c r="Z76" s="1166" t="s">
        <v>508</v>
      </c>
      <c r="AA76" s="280"/>
      <c r="AB76" s="280"/>
      <c r="AC76" s="1166" t="s">
        <v>516</v>
      </c>
      <c r="AD76" s="280"/>
      <c r="AE76" s="280"/>
      <c r="AF76" s="1166" t="s">
        <v>512</v>
      </c>
      <c r="AG76" s="280"/>
      <c r="AH76" s="285"/>
      <c r="AI76" s="1143" t="s">
        <v>188</v>
      </c>
      <c r="AJ76" s="1181">
        <f ca="1">SK!AD78</f>
        <v>4</v>
      </c>
    </row>
    <row r="77" spans="1:36" ht="12.6" customHeight="1" thickBot="1">
      <c r="A77" s="1169"/>
      <c r="B77" s="1167"/>
      <c r="C77" s="276"/>
      <c r="D77" s="276"/>
      <c r="E77" s="1167"/>
      <c r="F77" s="276"/>
      <c r="G77" s="276"/>
      <c r="H77" s="1167"/>
      <c r="I77" s="276"/>
      <c r="J77" s="276"/>
      <c r="K77" s="1167"/>
      <c r="L77" s="276"/>
      <c r="M77" s="276"/>
      <c r="N77" s="1167"/>
      <c r="O77" s="276"/>
      <c r="P77" s="283"/>
      <c r="Q77" s="1154"/>
      <c r="R77" s="1154"/>
      <c r="S77" s="1169"/>
      <c r="T77" s="1167"/>
      <c r="U77" s="276"/>
      <c r="V77" s="276"/>
      <c r="W77" s="1167"/>
      <c r="X77" s="276"/>
      <c r="Y77" s="276"/>
      <c r="Z77" s="1167"/>
      <c r="AA77" s="276"/>
      <c r="AB77" s="276"/>
      <c r="AC77" s="1167"/>
      <c r="AD77" s="276"/>
      <c r="AE77" s="276"/>
      <c r="AF77" s="1167"/>
      <c r="AG77" s="276"/>
      <c r="AH77" s="283"/>
      <c r="AI77" s="1174"/>
      <c r="AJ77" s="1181"/>
    </row>
    <row r="78" spans="1:36" ht="12.6" customHeight="1">
      <c r="A78" s="1164">
        <v>10</v>
      </c>
      <c r="B78" s="1162" t="s">
        <v>585</v>
      </c>
      <c r="C78" s="274"/>
      <c r="D78" s="274"/>
      <c r="E78" s="1162" t="s">
        <v>474</v>
      </c>
      <c r="F78" s="274" t="s">
        <v>589</v>
      </c>
      <c r="G78" s="274"/>
      <c r="H78" s="1162" t="s">
        <v>476</v>
      </c>
      <c r="I78" s="274"/>
      <c r="J78" s="274" t="s">
        <v>589</v>
      </c>
      <c r="K78" s="1162" t="s">
        <v>490</v>
      </c>
      <c r="L78" s="274"/>
      <c r="M78" s="274"/>
      <c r="N78" s="1162" t="s">
        <v>498</v>
      </c>
      <c r="O78" s="274"/>
      <c r="P78" s="282"/>
      <c r="Q78" s="1157" t="s">
        <v>188</v>
      </c>
      <c r="R78" s="1157">
        <f ca="1">SK!E80</f>
        <v>4</v>
      </c>
      <c r="S78" s="1164">
        <v>10</v>
      </c>
      <c r="T78" s="1162" t="s">
        <v>520</v>
      </c>
      <c r="U78" s="274"/>
      <c r="V78" s="274"/>
      <c r="W78" s="1162" t="s">
        <v>522</v>
      </c>
      <c r="X78" s="274"/>
      <c r="Y78" s="274"/>
      <c r="Z78" s="1162" t="s">
        <v>590</v>
      </c>
      <c r="AA78" s="274"/>
      <c r="AB78" s="274"/>
      <c r="AC78" s="1162" t="s">
        <v>518</v>
      </c>
      <c r="AD78" s="274"/>
      <c r="AE78" s="274"/>
      <c r="AF78" s="1162" t="s">
        <v>506</v>
      </c>
      <c r="AG78" s="274"/>
      <c r="AH78" s="282"/>
      <c r="AI78" s="1179" t="s">
        <v>188</v>
      </c>
      <c r="AJ78" s="1182">
        <f ca="1">SK!AD80</f>
        <v>0</v>
      </c>
    </row>
    <row r="79" spans="1:36" ht="12.6" customHeight="1" thickBot="1">
      <c r="A79" s="1165"/>
      <c r="B79" s="1163"/>
      <c r="C79" s="278"/>
      <c r="D79" s="278"/>
      <c r="E79" s="1163"/>
      <c r="F79" s="278"/>
      <c r="G79" s="278"/>
      <c r="H79" s="1163"/>
      <c r="I79" s="278"/>
      <c r="J79" s="278"/>
      <c r="K79" s="1163"/>
      <c r="L79" s="278"/>
      <c r="M79" s="278"/>
      <c r="N79" s="1163"/>
      <c r="O79" s="278"/>
      <c r="P79" s="284"/>
      <c r="Q79" s="1158"/>
      <c r="R79" s="1158"/>
      <c r="S79" s="1165"/>
      <c r="T79" s="1163"/>
      <c r="U79" s="278"/>
      <c r="V79" s="278"/>
      <c r="W79" s="1163"/>
      <c r="X79" s="278"/>
      <c r="Y79" s="278"/>
      <c r="Z79" s="1163"/>
      <c r="AA79" s="278"/>
      <c r="AB79" s="278"/>
      <c r="AC79" s="1163"/>
      <c r="AD79" s="278"/>
      <c r="AE79" s="278"/>
      <c r="AF79" s="1163"/>
      <c r="AG79" s="278"/>
      <c r="AH79" s="284"/>
      <c r="AI79" s="1180"/>
      <c r="AJ79" s="1182"/>
    </row>
    <row r="80" spans="1:36" ht="12.6" customHeight="1">
      <c r="A80" s="1168">
        <v>11</v>
      </c>
      <c r="B80" s="1166" t="s">
        <v>496</v>
      </c>
      <c r="C80" s="280"/>
      <c r="D80" s="280"/>
      <c r="E80" s="1166" t="s">
        <v>474</v>
      </c>
      <c r="F80" s="280"/>
      <c r="G80" s="280" t="s">
        <v>586</v>
      </c>
      <c r="H80" s="1166" t="s">
        <v>476</v>
      </c>
      <c r="I80" s="280" t="s">
        <v>510</v>
      </c>
      <c r="J80" s="280"/>
      <c r="K80" s="1166" t="s">
        <v>500</v>
      </c>
      <c r="L80" s="280"/>
      <c r="M80" s="280"/>
      <c r="N80" s="1166" t="s">
        <v>494</v>
      </c>
      <c r="O80" s="280" t="s">
        <v>586</v>
      </c>
      <c r="P80" s="285" t="s">
        <v>510</v>
      </c>
      <c r="Q80" s="1153" t="s">
        <v>188</v>
      </c>
      <c r="R80" s="1153">
        <f ca="1">SK!E82</f>
        <v>7</v>
      </c>
      <c r="S80" s="1168">
        <v>11</v>
      </c>
      <c r="T80" s="1166" t="s">
        <v>520</v>
      </c>
      <c r="U80" s="280"/>
      <c r="V80" s="280"/>
      <c r="W80" s="1166" t="s">
        <v>522</v>
      </c>
      <c r="X80" s="280" t="s">
        <v>589</v>
      </c>
      <c r="Y80" s="280" t="s">
        <v>586</v>
      </c>
      <c r="Z80" s="1166" t="s">
        <v>512</v>
      </c>
      <c r="AA80" s="280"/>
      <c r="AB80" s="280"/>
      <c r="AC80" s="1166" t="s">
        <v>502</v>
      </c>
      <c r="AD80" s="280" t="s">
        <v>586</v>
      </c>
      <c r="AE80" s="280"/>
      <c r="AF80" s="1166" t="s">
        <v>504</v>
      </c>
      <c r="AG80" s="280"/>
      <c r="AH80" s="285"/>
      <c r="AI80" s="1143" t="s">
        <v>188</v>
      </c>
      <c r="AJ80" s="1181">
        <f ca="1">SK!AD82</f>
        <v>10</v>
      </c>
    </row>
    <row r="81" spans="1:36" ht="12.6" customHeight="1" thickBot="1">
      <c r="A81" s="1169"/>
      <c r="B81" s="1167"/>
      <c r="C81" s="276"/>
      <c r="D81" s="276"/>
      <c r="E81" s="1167"/>
      <c r="F81" s="276"/>
      <c r="G81" s="276"/>
      <c r="H81" s="1167"/>
      <c r="I81" s="276"/>
      <c r="J81" s="276"/>
      <c r="K81" s="1167"/>
      <c r="L81" s="276"/>
      <c r="M81" s="276"/>
      <c r="N81" s="1167"/>
      <c r="O81" s="276"/>
      <c r="P81" s="283"/>
      <c r="Q81" s="1154"/>
      <c r="R81" s="1154"/>
      <c r="S81" s="1169"/>
      <c r="T81" s="1167"/>
      <c r="U81" s="276"/>
      <c r="V81" s="276"/>
      <c r="W81" s="1167"/>
      <c r="X81" s="276"/>
      <c r="Y81" s="276"/>
      <c r="Z81" s="1167"/>
      <c r="AA81" s="276"/>
      <c r="AB81" s="276"/>
      <c r="AC81" s="1167"/>
      <c r="AD81" s="276"/>
      <c r="AE81" s="276"/>
      <c r="AF81" s="1167"/>
      <c r="AG81" s="276"/>
      <c r="AH81" s="283"/>
      <c r="AI81" s="1174"/>
      <c r="AJ81" s="1181"/>
    </row>
    <row r="82" spans="1:36" ht="12.6" customHeight="1">
      <c r="A82" s="1164">
        <v>12</v>
      </c>
      <c r="B82" s="1162" t="s">
        <v>585</v>
      </c>
      <c r="C82" s="274"/>
      <c r="D82" s="274"/>
      <c r="E82" s="1162" t="s">
        <v>480</v>
      </c>
      <c r="F82" s="274"/>
      <c r="G82" s="274"/>
      <c r="H82" s="1162" t="s">
        <v>476</v>
      </c>
      <c r="I82" s="274"/>
      <c r="J82" s="274"/>
      <c r="K82" s="1162" t="s">
        <v>490</v>
      </c>
      <c r="L82" s="274"/>
      <c r="M82" s="274"/>
      <c r="N82" s="1162" t="s">
        <v>488</v>
      </c>
      <c r="O82" s="274" t="s">
        <v>586</v>
      </c>
      <c r="P82" s="282"/>
      <c r="Q82" s="1157" t="s">
        <v>188</v>
      </c>
      <c r="R82" s="1157">
        <f ca="1">SK!E84</f>
        <v>4</v>
      </c>
      <c r="S82" s="1164">
        <v>12</v>
      </c>
      <c r="T82" s="1162" t="s">
        <v>508</v>
      </c>
      <c r="U82" s="274"/>
      <c r="V82" s="274"/>
      <c r="W82" s="1162" t="s">
        <v>522</v>
      </c>
      <c r="X82" s="274"/>
      <c r="Y82" s="274"/>
      <c r="Z82" s="1162" t="s">
        <v>512</v>
      </c>
      <c r="AA82" s="274"/>
      <c r="AB82" s="274"/>
      <c r="AC82" s="1162" t="s">
        <v>516</v>
      </c>
      <c r="AD82" s="274"/>
      <c r="AE82" s="274"/>
      <c r="AF82" s="1162" t="s">
        <v>526</v>
      </c>
      <c r="AG82" s="274"/>
      <c r="AH82" s="282"/>
      <c r="AI82" s="1179" t="s">
        <v>188</v>
      </c>
      <c r="AJ82" s="1182">
        <f ca="1">SK!AD84</f>
        <v>0</v>
      </c>
    </row>
    <row r="83" spans="1:36" ht="12.6" customHeight="1" thickBot="1">
      <c r="A83" s="1165"/>
      <c r="B83" s="1163"/>
      <c r="C83" s="278"/>
      <c r="D83" s="278"/>
      <c r="E83" s="1163"/>
      <c r="F83" s="278"/>
      <c r="G83" s="278"/>
      <c r="H83" s="1163"/>
      <c r="I83" s="278"/>
      <c r="J83" s="278"/>
      <c r="K83" s="1163"/>
      <c r="L83" s="278"/>
      <c r="M83" s="278"/>
      <c r="N83" s="1163"/>
      <c r="O83" s="278"/>
      <c r="P83" s="284"/>
      <c r="Q83" s="1158"/>
      <c r="R83" s="1158"/>
      <c r="S83" s="1165"/>
      <c r="T83" s="1163"/>
      <c r="U83" s="278"/>
      <c r="V83" s="278"/>
      <c r="W83" s="1163"/>
      <c r="X83" s="278"/>
      <c r="Y83" s="278"/>
      <c r="Z83" s="1163"/>
      <c r="AA83" s="278"/>
      <c r="AB83" s="278"/>
      <c r="AC83" s="1163"/>
      <c r="AD83" s="278"/>
      <c r="AE83" s="278"/>
      <c r="AF83" s="1163"/>
      <c r="AG83" s="278"/>
      <c r="AH83" s="284"/>
      <c r="AI83" s="1180"/>
      <c r="AJ83" s="1182"/>
    </row>
    <row r="84" spans="1:36" ht="12.6" customHeight="1">
      <c r="A84" s="1168">
        <v>13</v>
      </c>
      <c r="B84" s="1166" t="s">
        <v>585</v>
      </c>
      <c r="C84" s="280"/>
      <c r="D84" s="280"/>
      <c r="E84" s="1166" t="s">
        <v>480</v>
      </c>
      <c r="F84" s="280"/>
      <c r="G84" s="280"/>
      <c r="H84" s="1166" t="s">
        <v>476</v>
      </c>
      <c r="I84" s="280"/>
      <c r="J84" s="280" t="s">
        <v>586</v>
      </c>
      <c r="K84" s="1166" t="s">
        <v>490</v>
      </c>
      <c r="L84" s="280"/>
      <c r="M84" s="280"/>
      <c r="N84" s="1166" t="s">
        <v>488</v>
      </c>
      <c r="O84" s="280"/>
      <c r="P84" s="285" t="s">
        <v>510</v>
      </c>
      <c r="Q84" s="1153" t="s">
        <v>188</v>
      </c>
      <c r="R84" s="1153">
        <f ca="1">SK!E86</f>
        <v>4</v>
      </c>
      <c r="S84" s="1168">
        <v>13</v>
      </c>
      <c r="T84" s="1166" t="s">
        <v>514</v>
      </c>
      <c r="U84" s="280"/>
      <c r="V84" s="280"/>
      <c r="W84" s="1166" t="s">
        <v>520</v>
      </c>
      <c r="X84" s="280" t="s">
        <v>589</v>
      </c>
      <c r="Y84" s="280" t="s">
        <v>510</v>
      </c>
      <c r="Z84" s="1166" t="s">
        <v>591</v>
      </c>
      <c r="AA84" s="280"/>
      <c r="AB84" s="280"/>
      <c r="AC84" s="1166" t="s">
        <v>516</v>
      </c>
      <c r="AD84" s="280"/>
      <c r="AE84" s="280" t="s">
        <v>589</v>
      </c>
      <c r="AF84" s="1166" t="s">
        <v>506</v>
      </c>
      <c r="AG84" s="280"/>
      <c r="AH84" s="285"/>
      <c r="AI84" s="1143" t="s">
        <v>188</v>
      </c>
      <c r="AJ84" s="1181">
        <f ca="1">SK!AD86</f>
        <v>9</v>
      </c>
    </row>
    <row r="85" spans="1:36" ht="12.6" customHeight="1" thickBot="1">
      <c r="A85" s="1169"/>
      <c r="B85" s="1167"/>
      <c r="C85" s="276"/>
      <c r="D85" s="276"/>
      <c r="E85" s="1167"/>
      <c r="F85" s="276"/>
      <c r="G85" s="276"/>
      <c r="H85" s="1167"/>
      <c r="I85" s="276" t="s">
        <v>510</v>
      </c>
      <c r="J85" s="276"/>
      <c r="K85" s="1167"/>
      <c r="L85" s="276"/>
      <c r="M85" s="276"/>
      <c r="N85" s="1167"/>
      <c r="O85" s="276"/>
      <c r="P85" s="283"/>
      <c r="Q85" s="1154"/>
      <c r="R85" s="1154"/>
      <c r="S85" s="1169"/>
      <c r="T85" s="1167"/>
      <c r="U85" s="276"/>
      <c r="V85" s="276"/>
      <c r="W85" s="1167"/>
      <c r="X85" s="276"/>
      <c r="Y85" s="276"/>
      <c r="Z85" s="1167"/>
      <c r="AA85" s="276"/>
      <c r="AB85" s="276"/>
      <c r="AC85" s="1167"/>
      <c r="AD85" s="276"/>
      <c r="AE85" s="276"/>
      <c r="AF85" s="1167"/>
      <c r="AG85" s="276"/>
      <c r="AH85" s="283"/>
      <c r="AI85" s="1174"/>
      <c r="AJ85" s="1181"/>
    </row>
    <row r="86" spans="1:36" ht="12.6" customHeight="1">
      <c r="A86" s="1164">
        <v>14</v>
      </c>
      <c r="B86" s="1162" t="s">
        <v>496</v>
      </c>
      <c r="C86" s="274"/>
      <c r="D86" s="274"/>
      <c r="E86" s="1162" t="s">
        <v>500</v>
      </c>
      <c r="F86" s="274"/>
      <c r="G86" s="274"/>
      <c r="H86" s="1162" t="s">
        <v>476</v>
      </c>
      <c r="I86" s="274"/>
      <c r="J86" s="274"/>
      <c r="K86" s="1162" t="s">
        <v>486</v>
      </c>
      <c r="L86" s="274"/>
      <c r="M86" s="274"/>
      <c r="N86" s="1162" t="s">
        <v>492</v>
      </c>
      <c r="O86" s="274"/>
      <c r="P86" s="282"/>
      <c r="Q86" s="1157" t="s">
        <v>188</v>
      </c>
      <c r="R86" s="1157">
        <f ca="1">SK!E88</f>
        <v>0</v>
      </c>
      <c r="S86" s="1164">
        <v>14</v>
      </c>
      <c r="T86" s="1162" t="s">
        <v>526</v>
      </c>
      <c r="U86" s="274"/>
      <c r="V86" s="274"/>
      <c r="W86" s="1162" t="s">
        <v>504</v>
      </c>
      <c r="X86" s="274" t="s">
        <v>586</v>
      </c>
      <c r="Y86" s="274"/>
      <c r="Z86" s="1162" t="s">
        <v>510</v>
      </c>
      <c r="AA86" s="274"/>
      <c r="AB86" s="274"/>
      <c r="AC86" s="1162" t="s">
        <v>524</v>
      </c>
      <c r="AD86" s="274"/>
      <c r="AE86" s="274"/>
      <c r="AF86" s="1162" t="s">
        <v>512</v>
      </c>
      <c r="AG86" s="274"/>
      <c r="AH86" s="282"/>
      <c r="AI86" s="1179" t="s">
        <v>188</v>
      </c>
      <c r="AJ86" s="1182">
        <f ca="1">SK!AD88</f>
        <v>3</v>
      </c>
    </row>
    <row r="87" spans="1:36" ht="12.6" customHeight="1" thickBot="1">
      <c r="A87" s="1165"/>
      <c r="B87" s="1163"/>
      <c r="C87" s="278"/>
      <c r="D87" s="278"/>
      <c r="E87" s="1163"/>
      <c r="F87" s="278"/>
      <c r="G87" s="278"/>
      <c r="H87" s="1163"/>
      <c r="I87" s="278"/>
      <c r="J87" s="278"/>
      <c r="K87" s="1163"/>
      <c r="L87" s="278"/>
      <c r="M87" s="278"/>
      <c r="N87" s="1163"/>
      <c r="O87" s="278"/>
      <c r="P87" s="284"/>
      <c r="Q87" s="1158"/>
      <c r="R87" s="1158"/>
      <c r="S87" s="1165"/>
      <c r="T87" s="1163"/>
      <c r="U87" s="278"/>
      <c r="V87" s="278"/>
      <c r="W87" s="1163"/>
      <c r="X87" s="278"/>
      <c r="Y87" s="278"/>
      <c r="Z87" s="1163"/>
      <c r="AA87" s="278"/>
      <c r="AB87" s="278"/>
      <c r="AC87" s="1163"/>
      <c r="AD87" s="278"/>
      <c r="AE87" s="278"/>
      <c r="AF87" s="1163"/>
      <c r="AG87" s="278"/>
      <c r="AH87" s="284"/>
      <c r="AI87" s="1180"/>
      <c r="AJ87" s="1182"/>
    </row>
    <row r="88" spans="1:36" ht="12.6" customHeight="1">
      <c r="A88" s="1168">
        <v>15</v>
      </c>
      <c r="B88" s="1166" t="s">
        <v>496</v>
      </c>
      <c r="C88" s="280" t="s">
        <v>586</v>
      </c>
      <c r="D88" s="280"/>
      <c r="E88" s="1166" t="s">
        <v>500</v>
      </c>
      <c r="F88" s="280"/>
      <c r="G88" s="280"/>
      <c r="H88" s="1166" t="s">
        <v>476</v>
      </c>
      <c r="I88" s="280"/>
      <c r="J88" s="280" t="s">
        <v>586</v>
      </c>
      <c r="K88" s="1166" t="s">
        <v>486</v>
      </c>
      <c r="L88" s="280"/>
      <c r="M88" s="280"/>
      <c r="N88" s="1166" t="s">
        <v>494</v>
      </c>
      <c r="O88" s="280"/>
      <c r="P88" s="285"/>
      <c r="Q88" s="1153" t="s">
        <v>188</v>
      </c>
      <c r="R88" s="1153">
        <f ca="1">SK!E90</f>
        <v>4</v>
      </c>
      <c r="S88" s="1168">
        <v>15</v>
      </c>
      <c r="T88" s="1166" t="s">
        <v>514</v>
      </c>
      <c r="U88" s="280"/>
      <c r="V88" s="280"/>
      <c r="W88" s="1166" t="s">
        <v>504</v>
      </c>
      <c r="X88" s="280"/>
      <c r="Y88" s="280" t="s">
        <v>586</v>
      </c>
      <c r="Z88" s="1166" t="s">
        <v>518</v>
      </c>
      <c r="AA88" s="280"/>
      <c r="AB88" s="280"/>
      <c r="AC88" s="1166" t="s">
        <v>591</v>
      </c>
      <c r="AD88" s="280"/>
      <c r="AE88" s="280"/>
      <c r="AF88" s="1166" t="s">
        <v>520</v>
      </c>
      <c r="AG88" s="280"/>
      <c r="AH88" s="285"/>
      <c r="AI88" s="1143" t="s">
        <v>188</v>
      </c>
      <c r="AJ88" s="1181">
        <f ca="1">SK!AD90</f>
        <v>3</v>
      </c>
    </row>
    <row r="89" spans="1:36" ht="12.6" customHeight="1" thickBot="1">
      <c r="A89" s="1169"/>
      <c r="B89" s="1167"/>
      <c r="C89" s="276"/>
      <c r="D89" s="276"/>
      <c r="E89" s="1167"/>
      <c r="F89" s="276"/>
      <c r="G89" s="276"/>
      <c r="H89" s="1167"/>
      <c r="I89" s="276"/>
      <c r="J89" s="276"/>
      <c r="K89" s="1167"/>
      <c r="L89" s="276"/>
      <c r="M89" s="276"/>
      <c r="N89" s="1167"/>
      <c r="O89" s="276"/>
      <c r="P89" s="283"/>
      <c r="Q89" s="1154"/>
      <c r="R89" s="1154"/>
      <c r="S89" s="1169"/>
      <c r="T89" s="1167"/>
      <c r="U89" s="276"/>
      <c r="V89" s="276"/>
      <c r="W89" s="1167"/>
      <c r="X89" s="276"/>
      <c r="Y89" s="276"/>
      <c r="Z89" s="1167"/>
      <c r="AA89" s="276"/>
      <c r="AB89" s="276"/>
      <c r="AC89" s="1167"/>
      <c r="AD89" s="276"/>
      <c r="AE89" s="276"/>
      <c r="AF89" s="1167"/>
      <c r="AG89" s="276"/>
      <c r="AH89" s="283"/>
      <c r="AI89" s="1174"/>
      <c r="AJ89" s="1181"/>
    </row>
    <row r="90" spans="1:36" ht="12.6" customHeight="1">
      <c r="A90" s="1164">
        <v>16</v>
      </c>
      <c r="B90" s="1162" t="s">
        <v>496</v>
      </c>
      <c r="C90" s="274"/>
      <c r="D90" s="274" t="s">
        <v>586</v>
      </c>
      <c r="E90" s="1162" t="s">
        <v>474</v>
      </c>
      <c r="F90" s="274"/>
      <c r="G90" s="274"/>
      <c r="H90" s="1162" t="s">
        <v>585</v>
      </c>
      <c r="I90" s="274"/>
      <c r="J90" s="274"/>
      <c r="K90" s="1162" t="s">
        <v>490</v>
      </c>
      <c r="L90" s="274"/>
      <c r="M90" s="274"/>
      <c r="N90" s="1162" t="s">
        <v>488</v>
      </c>
      <c r="O90" s="274"/>
      <c r="P90" s="282"/>
      <c r="Q90" s="1157" t="s">
        <v>188</v>
      </c>
      <c r="R90" s="1157">
        <f ca="1">SK!E92</f>
        <v>4</v>
      </c>
      <c r="S90" s="1164">
        <v>16</v>
      </c>
      <c r="T90" s="1162" t="s">
        <v>520</v>
      </c>
      <c r="U90" s="274"/>
      <c r="V90" s="274"/>
      <c r="W90" s="1162" t="s">
        <v>504</v>
      </c>
      <c r="X90" s="274"/>
      <c r="Y90" s="274"/>
      <c r="Z90" s="1162" t="s">
        <v>506</v>
      </c>
      <c r="AA90" s="274"/>
      <c r="AB90" s="274"/>
      <c r="AC90" s="1162" t="s">
        <v>522</v>
      </c>
      <c r="AD90" s="274"/>
      <c r="AE90" s="274"/>
      <c r="AF90" s="1162" t="s">
        <v>512</v>
      </c>
      <c r="AG90" s="274"/>
      <c r="AH90" s="282"/>
      <c r="AI90" s="1179" t="s">
        <v>188</v>
      </c>
      <c r="AJ90" s="1182">
        <f ca="1">SK!AD92</f>
        <v>0</v>
      </c>
    </row>
    <row r="91" spans="1:36" ht="12.6" customHeight="1" thickBot="1">
      <c r="A91" s="1165"/>
      <c r="B91" s="1163"/>
      <c r="C91" s="278"/>
      <c r="D91" s="278"/>
      <c r="E91" s="1163"/>
      <c r="F91" s="278"/>
      <c r="G91" s="278"/>
      <c r="H91" s="1163"/>
      <c r="I91" s="278"/>
      <c r="J91" s="278"/>
      <c r="K91" s="1163"/>
      <c r="L91" s="278"/>
      <c r="M91" s="278"/>
      <c r="N91" s="1163"/>
      <c r="O91" s="278"/>
      <c r="P91" s="284"/>
      <c r="Q91" s="1158"/>
      <c r="R91" s="1158"/>
      <c r="S91" s="1165"/>
      <c r="T91" s="1163"/>
      <c r="U91" s="278"/>
      <c r="V91" s="278"/>
      <c r="W91" s="1163"/>
      <c r="X91" s="278"/>
      <c r="Y91" s="278"/>
      <c r="Z91" s="1163"/>
      <c r="AA91" s="278"/>
      <c r="AB91" s="278"/>
      <c r="AC91" s="1163"/>
      <c r="AD91" s="278"/>
      <c r="AE91" s="278"/>
      <c r="AF91" s="1163"/>
      <c r="AG91" s="278"/>
      <c r="AH91" s="284"/>
      <c r="AI91" s="1180"/>
      <c r="AJ91" s="1182"/>
    </row>
    <row r="92" spans="1:36" ht="12.6" customHeight="1">
      <c r="A92" s="1168">
        <v>17</v>
      </c>
      <c r="B92" s="1166" t="s">
        <v>585</v>
      </c>
      <c r="C92" s="280"/>
      <c r="D92" s="280"/>
      <c r="E92" s="1166" t="s">
        <v>480</v>
      </c>
      <c r="F92" s="280"/>
      <c r="G92" s="280"/>
      <c r="H92" s="1166" t="s">
        <v>474</v>
      </c>
      <c r="I92" s="274"/>
      <c r="J92" s="280"/>
      <c r="K92" s="1166" t="s">
        <v>490</v>
      </c>
      <c r="L92" s="280"/>
      <c r="M92" s="280"/>
      <c r="N92" s="1166" t="s">
        <v>498</v>
      </c>
      <c r="O92" s="280" t="s">
        <v>589</v>
      </c>
      <c r="P92" s="285" t="s">
        <v>589</v>
      </c>
      <c r="Q92" s="1153" t="s">
        <v>188</v>
      </c>
      <c r="R92" s="1153">
        <f ca="1">SK!E94</f>
        <v>7</v>
      </c>
      <c r="S92" s="1168">
        <v>17</v>
      </c>
      <c r="T92" s="1166" t="s">
        <v>508</v>
      </c>
      <c r="U92" s="280"/>
      <c r="V92" s="280"/>
      <c r="W92" s="1166" t="s">
        <v>504</v>
      </c>
      <c r="X92" s="280"/>
      <c r="Y92" s="280"/>
      <c r="Z92" s="1166" t="s">
        <v>510</v>
      </c>
      <c r="AA92" s="280"/>
      <c r="AB92" s="280"/>
      <c r="AC92" s="1166" t="s">
        <v>516</v>
      </c>
      <c r="AD92" s="280"/>
      <c r="AE92" s="280"/>
      <c r="AF92" s="1166" t="s">
        <v>526</v>
      </c>
      <c r="AG92" s="280" t="s">
        <v>510</v>
      </c>
      <c r="AH92" s="285" t="s">
        <v>510</v>
      </c>
      <c r="AI92" s="1143" t="s">
        <v>188</v>
      </c>
      <c r="AJ92" s="1181">
        <f ca="1">SK!AD94</f>
        <v>0</v>
      </c>
    </row>
    <row r="93" spans="1:36" ht="12.6" customHeight="1" thickBot="1">
      <c r="A93" s="1169"/>
      <c r="B93" s="1167"/>
      <c r="C93" s="276"/>
      <c r="D93" s="276"/>
      <c r="E93" s="1167"/>
      <c r="F93" s="276"/>
      <c r="G93" s="276"/>
      <c r="H93" s="1167"/>
      <c r="I93" s="276"/>
      <c r="J93" s="276"/>
      <c r="K93" s="1167"/>
      <c r="L93" s="276"/>
      <c r="M93" s="276"/>
      <c r="N93" s="1167"/>
      <c r="O93" s="276"/>
      <c r="P93" s="283"/>
      <c r="Q93" s="1154"/>
      <c r="R93" s="1154"/>
      <c r="S93" s="1169"/>
      <c r="T93" s="1167"/>
      <c r="U93" s="276"/>
      <c r="V93" s="276"/>
      <c r="W93" s="1167"/>
      <c r="X93" s="276"/>
      <c r="Y93" s="276"/>
      <c r="Z93" s="1167"/>
      <c r="AA93" s="276"/>
      <c r="AB93" s="276"/>
      <c r="AC93" s="1167"/>
      <c r="AD93" s="276"/>
      <c r="AE93" s="276"/>
      <c r="AF93" s="1167"/>
      <c r="AG93" s="276"/>
      <c r="AH93" s="283"/>
      <c r="AI93" s="1174"/>
      <c r="AJ93" s="1181"/>
    </row>
    <row r="94" spans="1:36" ht="12.6" customHeight="1">
      <c r="A94" s="1164">
        <v>18</v>
      </c>
      <c r="B94" s="1162" t="s">
        <v>496</v>
      </c>
      <c r="C94" s="274"/>
      <c r="D94" s="274"/>
      <c r="E94" s="1162" t="s">
        <v>482</v>
      </c>
      <c r="F94" s="274"/>
      <c r="G94" s="274"/>
      <c r="H94" s="1162" t="s">
        <v>476</v>
      </c>
      <c r="I94" s="274"/>
      <c r="J94" s="274"/>
      <c r="K94" s="1162" t="s">
        <v>486</v>
      </c>
      <c r="L94" s="274"/>
      <c r="M94" s="274"/>
      <c r="N94" s="1162" t="s">
        <v>494</v>
      </c>
      <c r="O94" s="274"/>
      <c r="P94" s="282"/>
      <c r="Q94" s="1157" t="s">
        <v>188</v>
      </c>
      <c r="R94" s="1157">
        <f ca="1">SK!E96</f>
        <v>1</v>
      </c>
      <c r="S94" s="1164">
        <v>18</v>
      </c>
      <c r="T94" s="1162" t="s">
        <v>514</v>
      </c>
      <c r="U94" s="274" t="s">
        <v>586</v>
      </c>
      <c r="V94" s="274"/>
      <c r="W94" s="1162" t="s">
        <v>508</v>
      </c>
      <c r="X94" s="274"/>
      <c r="Y94" s="274"/>
      <c r="Z94" s="1162" t="s">
        <v>506</v>
      </c>
      <c r="AA94" s="274"/>
      <c r="AB94" s="274"/>
      <c r="AC94" s="1162" t="s">
        <v>522</v>
      </c>
      <c r="AD94" s="274"/>
      <c r="AE94" s="274"/>
      <c r="AF94" s="1162" t="s">
        <v>520</v>
      </c>
      <c r="AG94" s="274"/>
      <c r="AH94" s="282"/>
      <c r="AI94" s="1179" t="s">
        <v>188</v>
      </c>
      <c r="AJ94" s="1182">
        <f ca="1">SK!AD96</f>
        <v>0</v>
      </c>
    </row>
    <row r="95" spans="1:36" ht="12.6" customHeight="1" thickBot="1">
      <c r="A95" s="1165"/>
      <c r="B95" s="1163"/>
      <c r="C95" s="278"/>
      <c r="D95" s="278"/>
      <c r="E95" s="1163"/>
      <c r="F95" s="278"/>
      <c r="G95" s="278"/>
      <c r="H95" s="1163"/>
      <c r="I95" s="278"/>
      <c r="J95" s="278"/>
      <c r="K95" s="1163"/>
      <c r="L95" s="278"/>
      <c r="M95" s="278"/>
      <c r="N95" s="1163"/>
      <c r="O95" s="278"/>
      <c r="P95" s="284"/>
      <c r="Q95" s="1158"/>
      <c r="R95" s="1158"/>
      <c r="S95" s="1165"/>
      <c r="T95" s="1163"/>
      <c r="U95" s="278"/>
      <c r="V95" s="278"/>
      <c r="W95" s="1163"/>
      <c r="X95" s="278"/>
      <c r="Y95" s="278"/>
      <c r="Z95" s="1163"/>
      <c r="AA95" s="278"/>
      <c r="AB95" s="278"/>
      <c r="AC95" s="1163"/>
      <c r="AD95" s="278"/>
      <c r="AE95" s="278"/>
      <c r="AF95" s="1163"/>
      <c r="AG95" s="278"/>
      <c r="AH95" s="284"/>
      <c r="AI95" s="1180"/>
      <c r="AJ95" s="1182"/>
    </row>
    <row r="96" spans="1:36" ht="12.6" customHeight="1">
      <c r="A96" s="1168">
        <v>19</v>
      </c>
      <c r="B96" s="1166" t="s">
        <v>496</v>
      </c>
      <c r="C96" s="280"/>
      <c r="D96" s="280"/>
      <c r="E96" s="1166" t="s">
        <v>482</v>
      </c>
      <c r="F96" s="280"/>
      <c r="G96" s="280"/>
      <c r="H96" s="1166" t="s">
        <v>476</v>
      </c>
      <c r="I96" s="280"/>
      <c r="J96" s="280"/>
      <c r="K96" s="1166" t="s">
        <v>486</v>
      </c>
      <c r="L96" s="280"/>
      <c r="M96" s="280"/>
      <c r="N96" s="1166" t="s">
        <v>488</v>
      </c>
      <c r="O96" s="280"/>
      <c r="P96" s="285"/>
      <c r="Q96" s="1153" t="s">
        <v>188</v>
      </c>
      <c r="R96" s="1153">
        <f ca="1">SK!E98</f>
        <v>15</v>
      </c>
      <c r="S96" s="1168">
        <v>19</v>
      </c>
      <c r="T96" s="1166" t="s">
        <v>514</v>
      </c>
      <c r="U96" s="280"/>
      <c r="V96" s="280" t="s">
        <v>587</v>
      </c>
      <c r="W96" s="1166" t="s">
        <v>524</v>
      </c>
      <c r="X96" s="280"/>
      <c r="Y96" s="280"/>
      <c r="Z96" s="1166" t="s">
        <v>510</v>
      </c>
      <c r="AA96" s="280"/>
      <c r="AB96" s="280"/>
      <c r="AC96" s="1166" t="s">
        <v>526</v>
      </c>
      <c r="AD96" s="280"/>
      <c r="AE96" s="280"/>
      <c r="AF96" s="1166" t="s">
        <v>512</v>
      </c>
      <c r="AG96" s="274"/>
      <c r="AH96" s="285"/>
      <c r="AI96" s="1143" t="s">
        <v>188</v>
      </c>
      <c r="AJ96" s="1181">
        <f ca="1">SK!AD98</f>
        <v>0</v>
      </c>
    </row>
    <row r="97" spans="1:36" ht="12.6" customHeight="1" thickBot="1">
      <c r="A97" s="1169"/>
      <c r="B97" s="1167"/>
      <c r="C97" s="276"/>
      <c r="D97" s="276"/>
      <c r="E97" s="1167"/>
      <c r="F97" s="276"/>
      <c r="G97" s="276"/>
      <c r="H97" s="1167"/>
      <c r="I97" s="276"/>
      <c r="J97" s="276"/>
      <c r="K97" s="1167"/>
      <c r="L97" s="276"/>
      <c r="M97" s="276"/>
      <c r="N97" s="1167"/>
      <c r="O97" s="276"/>
      <c r="P97" s="283"/>
      <c r="Q97" s="1154"/>
      <c r="R97" s="1154"/>
      <c r="S97" s="1169"/>
      <c r="T97" s="1167"/>
      <c r="U97" s="276" t="s">
        <v>587</v>
      </c>
      <c r="V97" s="276"/>
      <c r="W97" s="1167"/>
      <c r="X97" s="276"/>
      <c r="Y97" s="276"/>
      <c r="Z97" s="1167"/>
      <c r="AA97" s="276"/>
      <c r="AB97" s="276"/>
      <c r="AC97" s="1167"/>
      <c r="AD97" s="276"/>
      <c r="AE97" s="276"/>
      <c r="AF97" s="1167"/>
      <c r="AG97" s="276"/>
      <c r="AH97" s="283"/>
      <c r="AI97" s="1174"/>
      <c r="AJ97" s="1181"/>
    </row>
    <row r="98" spans="1:36" ht="12.6" customHeight="1">
      <c r="A98" s="1164">
        <v>20</v>
      </c>
      <c r="B98" s="1162" t="s">
        <v>585</v>
      </c>
      <c r="C98" s="274"/>
      <c r="D98" s="274"/>
      <c r="E98" s="1162" t="s">
        <v>474</v>
      </c>
      <c r="F98" s="274"/>
      <c r="G98" s="274"/>
      <c r="H98" s="1162" t="s">
        <v>480</v>
      </c>
      <c r="I98" s="274"/>
      <c r="J98" s="274"/>
      <c r="K98" s="1162" t="s">
        <v>490</v>
      </c>
      <c r="L98" s="274"/>
      <c r="M98" s="274"/>
      <c r="N98" s="1162" t="s">
        <v>492</v>
      </c>
      <c r="O98" s="274" t="s">
        <v>589</v>
      </c>
      <c r="P98" s="282"/>
      <c r="Q98" s="1157" t="s">
        <v>188</v>
      </c>
      <c r="R98" s="1157">
        <f ca="1">SK!E100</f>
        <v>10</v>
      </c>
      <c r="S98" s="1164">
        <v>20</v>
      </c>
      <c r="T98" s="1162" t="s">
        <v>514</v>
      </c>
      <c r="U98" s="274"/>
      <c r="V98" s="274" t="s">
        <v>510</v>
      </c>
      <c r="W98" s="1162" t="s">
        <v>591</v>
      </c>
      <c r="X98" s="274" t="s">
        <v>510</v>
      </c>
      <c r="Y98" s="274"/>
      <c r="Z98" s="1162" t="s">
        <v>522</v>
      </c>
      <c r="AA98" s="274"/>
      <c r="AB98" s="274"/>
      <c r="AC98" s="1162" t="s">
        <v>520</v>
      </c>
      <c r="AD98" s="274" t="s">
        <v>510</v>
      </c>
      <c r="AE98" s="274"/>
      <c r="AF98" s="1162" t="s">
        <v>506</v>
      </c>
      <c r="AG98" s="274"/>
      <c r="AH98" s="282"/>
      <c r="AI98" s="1179" t="s">
        <v>188</v>
      </c>
      <c r="AJ98" s="1182">
        <f ca="1">SK!AD100</f>
        <v>0</v>
      </c>
    </row>
    <row r="99" spans="1:36" ht="12.6" customHeight="1" thickBot="1">
      <c r="A99" s="1165"/>
      <c r="B99" s="1163"/>
      <c r="C99" s="278"/>
      <c r="D99" s="278"/>
      <c r="E99" s="1163"/>
      <c r="F99" s="278"/>
      <c r="G99" s="278"/>
      <c r="H99" s="1163"/>
      <c r="I99" s="278"/>
      <c r="J99" s="278"/>
      <c r="K99" s="1163"/>
      <c r="L99" s="278"/>
      <c r="M99" s="278"/>
      <c r="N99" s="1163"/>
      <c r="O99" s="278"/>
      <c r="P99" s="284"/>
      <c r="Q99" s="1158"/>
      <c r="R99" s="1158"/>
      <c r="S99" s="1165"/>
      <c r="T99" s="1163"/>
      <c r="U99" s="278"/>
      <c r="V99" s="278"/>
      <c r="W99" s="1163"/>
      <c r="X99" s="278"/>
      <c r="Y99" s="278"/>
      <c r="Z99" s="1163"/>
      <c r="AA99" s="278"/>
      <c r="AB99" s="278"/>
      <c r="AC99" s="1163"/>
      <c r="AD99" s="278"/>
      <c r="AE99" s="278"/>
      <c r="AF99" s="1163"/>
      <c r="AG99" s="278"/>
      <c r="AH99" s="284"/>
      <c r="AI99" s="1180"/>
      <c r="AJ99" s="1182"/>
    </row>
    <row r="100" spans="1:36" ht="12.6" customHeight="1">
      <c r="A100" s="1151">
        <v>21</v>
      </c>
      <c r="B100" s="1134" t="s">
        <v>496</v>
      </c>
      <c r="C100" s="280"/>
      <c r="D100" s="280"/>
      <c r="E100" s="1136" t="s">
        <v>482</v>
      </c>
      <c r="F100" s="280"/>
      <c r="G100" s="280"/>
      <c r="H100" s="1136" t="s">
        <v>486</v>
      </c>
      <c r="I100" s="280"/>
      <c r="J100" s="280"/>
      <c r="K100" s="1136" t="s">
        <v>476</v>
      </c>
      <c r="L100" s="280"/>
      <c r="M100" s="280"/>
      <c r="N100" s="1136" t="s">
        <v>492</v>
      </c>
      <c r="O100" s="280"/>
      <c r="P100" s="285" t="s">
        <v>510</v>
      </c>
      <c r="Q100" s="1153" t="s">
        <v>188</v>
      </c>
      <c r="R100" s="1153">
        <f ca="1">SK!E102</f>
        <v>0</v>
      </c>
      <c r="S100" s="1151">
        <v>21</v>
      </c>
      <c r="T100" s="1134" t="s">
        <v>512</v>
      </c>
      <c r="U100" s="280"/>
      <c r="V100" s="280"/>
      <c r="W100" s="1136" t="s">
        <v>591</v>
      </c>
      <c r="X100" s="280"/>
      <c r="Y100" s="280" t="s">
        <v>586</v>
      </c>
      <c r="Z100" s="1136" t="s">
        <v>504</v>
      </c>
      <c r="AA100" s="280"/>
      <c r="AB100" s="280"/>
      <c r="AC100" s="1136" t="s">
        <v>520</v>
      </c>
      <c r="AD100" s="280"/>
      <c r="AE100" s="280" t="s">
        <v>589</v>
      </c>
      <c r="AF100" s="1136" t="s">
        <v>522</v>
      </c>
      <c r="AG100" s="280"/>
      <c r="AH100" s="285"/>
      <c r="AI100" s="1143" t="s">
        <v>188</v>
      </c>
      <c r="AJ100" s="1181">
        <f ca="1">SK!AD102</f>
        <v>8</v>
      </c>
    </row>
    <row r="101" spans="1:36" ht="12.6" customHeight="1" thickBot="1">
      <c r="A101" s="1159"/>
      <c r="B101" s="1160"/>
      <c r="C101" s="276"/>
      <c r="D101" s="276"/>
      <c r="E101" s="1161"/>
      <c r="F101" s="276"/>
      <c r="G101" s="276"/>
      <c r="H101" s="1161"/>
      <c r="I101" s="276"/>
      <c r="J101" s="276"/>
      <c r="K101" s="1161"/>
      <c r="L101" s="276"/>
      <c r="M101" s="276"/>
      <c r="N101" s="1161"/>
      <c r="O101" s="276"/>
      <c r="P101" s="283"/>
      <c r="Q101" s="1154"/>
      <c r="R101" s="1154"/>
      <c r="S101" s="1159"/>
      <c r="T101" s="1160"/>
      <c r="U101" s="276"/>
      <c r="V101" s="276"/>
      <c r="W101" s="1161"/>
      <c r="X101" s="276"/>
      <c r="Y101" s="276"/>
      <c r="Z101" s="1161"/>
      <c r="AA101" s="276"/>
      <c r="AB101" s="276"/>
      <c r="AC101" s="1161"/>
      <c r="AD101" s="276"/>
      <c r="AE101" s="276"/>
      <c r="AF101" s="1161"/>
      <c r="AG101" s="276"/>
      <c r="AH101" s="283"/>
      <c r="AI101" s="1174"/>
      <c r="AJ101" s="1181"/>
    </row>
    <row r="102" spans="1:36" ht="12.6" customHeight="1">
      <c r="A102" s="1155">
        <v>22</v>
      </c>
      <c r="B102" s="1138" t="s">
        <v>496</v>
      </c>
      <c r="C102" s="274"/>
      <c r="D102" s="274"/>
      <c r="E102" s="1132" t="s">
        <v>482</v>
      </c>
      <c r="F102" s="274"/>
      <c r="G102" s="274"/>
      <c r="H102" s="1132" t="s">
        <v>486</v>
      </c>
      <c r="I102" s="274"/>
      <c r="J102" s="274"/>
      <c r="K102" s="1132" t="s">
        <v>476</v>
      </c>
      <c r="L102" s="274"/>
      <c r="M102" s="274"/>
      <c r="N102" s="1132" t="s">
        <v>500</v>
      </c>
      <c r="O102" s="274"/>
      <c r="P102" s="282"/>
      <c r="Q102" s="1157" t="s">
        <v>188</v>
      </c>
      <c r="R102" s="1157">
        <f ca="1">SK!E104</f>
        <v>30</v>
      </c>
      <c r="S102" s="1155">
        <v>22</v>
      </c>
      <c r="T102" s="1138" t="s">
        <v>508</v>
      </c>
      <c r="U102" s="274"/>
      <c r="V102" s="274"/>
      <c r="W102" s="1132" t="s">
        <v>524</v>
      </c>
      <c r="X102" s="274"/>
      <c r="Y102" s="274"/>
      <c r="Z102" s="1132" t="s">
        <v>516</v>
      </c>
      <c r="AA102" s="274"/>
      <c r="AB102" s="274"/>
      <c r="AC102" s="1132" t="s">
        <v>512</v>
      </c>
      <c r="AD102" s="274" t="s">
        <v>588</v>
      </c>
      <c r="AE102" s="274"/>
      <c r="AF102" s="1132" t="s">
        <v>526</v>
      </c>
      <c r="AG102" s="274"/>
      <c r="AH102" s="282"/>
      <c r="AI102" s="1179" t="s">
        <v>188</v>
      </c>
      <c r="AJ102" s="1182">
        <f ca="1">SK!AD104</f>
        <v>0</v>
      </c>
    </row>
    <row r="103" spans="1:36" ht="12.6" customHeight="1" thickBot="1">
      <c r="A103" s="1156"/>
      <c r="B103" s="1139"/>
      <c r="C103" s="278"/>
      <c r="D103" s="278"/>
      <c r="E103" s="1133"/>
      <c r="F103" s="278"/>
      <c r="G103" s="278"/>
      <c r="H103" s="1133"/>
      <c r="I103" s="278"/>
      <c r="J103" s="278"/>
      <c r="K103" s="1133"/>
      <c r="L103" s="278"/>
      <c r="M103" s="278"/>
      <c r="N103" s="1133"/>
      <c r="O103" s="278"/>
      <c r="P103" s="284"/>
      <c r="Q103" s="1158"/>
      <c r="R103" s="1158"/>
      <c r="S103" s="1156"/>
      <c r="T103" s="1139"/>
      <c r="U103" s="278"/>
      <c r="V103" s="278"/>
      <c r="W103" s="1133"/>
      <c r="X103" s="278"/>
      <c r="Y103" s="278"/>
      <c r="Z103" s="1133"/>
      <c r="AA103" s="278"/>
      <c r="AB103" s="278"/>
      <c r="AC103" s="1133"/>
      <c r="AD103" s="278"/>
      <c r="AE103" s="278"/>
      <c r="AF103" s="1133"/>
      <c r="AG103" s="278"/>
      <c r="AH103" s="284"/>
      <c r="AI103" s="1180"/>
      <c r="AJ103" s="1182"/>
    </row>
    <row r="104" spans="1:36" ht="12.6" customHeight="1">
      <c r="A104" s="1151"/>
      <c r="B104" s="1134"/>
      <c r="C104" s="280"/>
      <c r="D104" s="280"/>
      <c r="E104" s="1136"/>
      <c r="F104" s="280"/>
      <c r="G104" s="280"/>
      <c r="H104" s="1136"/>
      <c r="I104" s="280"/>
      <c r="J104" s="280"/>
      <c r="K104" s="1136"/>
      <c r="L104" s="280"/>
      <c r="M104" s="280"/>
      <c r="N104" s="1136"/>
      <c r="O104" s="280"/>
      <c r="P104" s="285"/>
      <c r="Q104" s="1153" t="s">
        <v>188</v>
      </c>
      <c r="R104" s="1153" t="str">
        <f>SK!E106</f>
        <v/>
      </c>
      <c r="S104" s="1151"/>
      <c r="T104" s="1134"/>
      <c r="U104" s="280"/>
      <c r="V104" s="280"/>
      <c r="W104" s="1136"/>
      <c r="X104" s="280"/>
      <c r="Y104" s="280"/>
      <c r="Z104" s="1136"/>
      <c r="AA104" s="280"/>
      <c r="AB104" s="280"/>
      <c r="AC104" s="1136"/>
      <c r="AD104" s="280"/>
      <c r="AE104" s="280"/>
      <c r="AF104" s="1136"/>
      <c r="AG104" s="280"/>
      <c r="AH104" s="285"/>
      <c r="AI104" s="1143" t="s">
        <v>188</v>
      </c>
      <c r="AJ104" s="1181" t="str">
        <f>SK!AD106</f>
        <v/>
      </c>
    </row>
    <row r="105" spans="1:36" ht="12.6" customHeight="1" thickBot="1">
      <c r="A105" s="1159"/>
      <c r="B105" s="1160"/>
      <c r="C105" s="276"/>
      <c r="D105" s="276"/>
      <c r="E105" s="1161"/>
      <c r="F105" s="276"/>
      <c r="G105" s="276"/>
      <c r="H105" s="1161"/>
      <c r="I105" s="276"/>
      <c r="J105" s="276"/>
      <c r="K105" s="1161"/>
      <c r="L105" s="276"/>
      <c r="M105" s="276"/>
      <c r="N105" s="1161"/>
      <c r="O105" s="276"/>
      <c r="P105" s="283"/>
      <c r="Q105" s="1154"/>
      <c r="R105" s="1154"/>
      <c r="S105" s="1159"/>
      <c r="T105" s="1160"/>
      <c r="U105" s="276"/>
      <c r="V105" s="276"/>
      <c r="W105" s="1161"/>
      <c r="X105" s="276"/>
      <c r="Y105" s="276"/>
      <c r="Z105" s="1161"/>
      <c r="AA105" s="276"/>
      <c r="AB105" s="276"/>
      <c r="AC105" s="1161"/>
      <c r="AD105" s="276"/>
      <c r="AE105" s="276"/>
      <c r="AF105" s="1161"/>
      <c r="AG105" s="276"/>
      <c r="AH105" s="283"/>
      <c r="AI105" s="1174"/>
      <c r="AJ105" s="1181"/>
    </row>
    <row r="106" spans="1:36" ht="12.6" customHeight="1">
      <c r="A106" s="1155"/>
      <c r="B106" s="1138"/>
      <c r="C106" s="274"/>
      <c r="D106" s="274"/>
      <c r="E106" s="1132"/>
      <c r="F106" s="274"/>
      <c r="G106" s="274"/>
      <c r="H106" s="1132"/>
      <c r="I106" s="274"/>
      <c r="J106" s="274"/>
      <c r="K106" s="1132"/>
      <c r="L106" s="274"/>
      <c r="M106" s="274"/>
      <c r="N106" s="1132"/>
      <c r="O106" s="274"/>
      <c r="P106" s="282"/>
      <c r="Q106" s="1157" t="s">
        <v>188</v>
      </c>
      <c r="R106" s="1157" t="str">
        <f>SK!E108</f>
        <v/>
      </c>
      <c r="S106" s="1155"/>
      <c r="T106" s="1138"/>
      <c r="U106" s="274"/>
      <c r="V106" s="274"/>
      <c r="W106" s="1132"/>
      <c r="X106" s="274"/>
      <c r="Y106" s="274"/>
      <c r="Z106" s="1132"/>
      <c r="AA106" s="274"/>
      <c r="AB106" s="274"/>
      <c r="AC106" s="1132"/>
      <c r="AD106" s="274"/>
      <c r="AE106" s="274"/>
      <c r="AF106" s="1132"/>
      <c r="AG106" s="274"/>
      <c r="AH106" s="282"/>
      <c r="AI106" s="1179" t="s">
        <v>188</v>
      </c>
      <c r="AJ106" s="1182" t="str">
        <f>SK!AD108</f>
        <v/>
      </c>
    </row>
    <row r="107" spans="1:36" ht="12.6" customHeight="1" thickBot="1">
      <c r="A107" s="1156"/>
      <c r="B107" s="1139"/>
      <c r="C107" s="278"/>
      <c r="D107" s="278"/>
      <c r="E107" s="1133"/>
      <c r="F107" s="278"/>
      <c r="G107" s="278"/>
      <c r="H107" s="1133"/>
      <c r="I107" s="278"/>
      <c r="J107" s="278"/>
      <c r="K107" s="1133"/>
      <c r="L107" s="278"/>
      <c r="M107" s="278"/>
      <c r="N107" s="1133"/>
      <c r="O107" s="278"/>
      <c r="P107" s="284"/>
      <c r="Q107" s="1158"/>
      <c r="R107" s="1158"/>
      <c r="S107" s="1156"/>
      <c r="T107" s="1139"/>
      <c r="U107" s="278"/>
      <c r="V107" s="278"/>
      <c r="W107" s="1133"/>
      <c r="X107" s="278"/>
      <c r="Y107" s="278"/>
      <c r="Z107" s="1133"/>
      <c r="AA107" s="278"/>
      <c r="AB107" s="278"/>
      <c r="AC107" s="1133"/>
      <c r="AD107" s="278"/>
      <c r="AE107" s="278"/>
      <c r="AF107" s="1133"/>
      <c r="AG107" s="278"/>
      <c r="AH107" s="284"/>
      <c r="AI107" s="1180"/>
      <c r="AJ107" s="1182"/>
    </row>
    <row r="108" spans="1:36" ht="12.6" customHeight="1">
      <c r="A108" s="1151"/>
      <c r="B108" s="1134"/>
      <c r="C108" s="280"/>
      <c r="D108" s="280"/>
      <c r="E108" s="1136"/>
      <c r="F108" s="280"/>
      <c r="G108" s="280"/>
      <c r="H108" s="1136"/>
      <c r="I108" s="280"/>
      <c r="J108" s="280"/>
      <c r="K108" s="1136"/>
      <c r="L108" s="280"/>
      <c r="M108" s="280"/>
      <c r="N108" s="1136"/>
      <c r="O108" s="280"/>
      <c r="P108" s="285"/>
      <c r="Q108" s="1153" t="s">
        <v>188</v>
      </c>
      <c r="R108" s="1153" t="str">
        <f>SK!E110</f>
        <v/>
      </c>
      <c r="S108" s="1151"/>
      <c r="T108" s="1134"/>
      <c r="U108" s="280"/>
      <c r="V108" s="280"/>
      <c r="W108" s="1136"/>
      <c r="X108" s="280"/>
      <c r="Y108" s="280"/>
      <c r="Z108" s="1136"/>
      <c r="AA108" s="280"/>
      <c r="AB108" s="280"/>
      <c r="AC108" s="1136"/>
      <c r="AD108" s="280"/>
      <c r="AE108" s="280"/>
      <c r="AF108" s="1136"/>
      <c r="AG108" s="280"/>
      <c r="AH108" s="285"/>
      <c r="AI108" s="1143" t="s">
        <v>188</v>
      </c>
      <c r="AJ108" s="1181" t="str">
        <f>SK!AD110</f>
        <v/>
      </c>
    </row>
    <row r="109" spans="1:36" ht="12" customHeight="1" thickBot="1">
      <c r="A109" s="1152"/>
      <c r="B109" s="1135"/>
      <c r="C109" s="278"/>
      <c r="D109" s="278"/>
      <c r="E109" s="1137"/>
      <c r="F109" s="278"/>
      <c r="G109" s="278"/>
      <c r="H109" s="1137"/>
      <c r="I109" s="278"/>
      <c r="J109" s="278"/>
      <c r="K109" s="1137"/>
      <c r="L109" s="278"/>
      <c r="M109" s="278"/>
      <c r="N109" s="1137"/>
      <c r="O109" s="278"/>
      <c r="P109" s="284"/>
      <c r="Q109" s="1154"/>
      <c r="R109" s="1154"/>
      <c r="S109" s="1152"/>
      <c r="T109" s="1135"/>
      <c r="U109" s="278"/>
      <c r="V109" s="278"/>
      <c r="W109" s="1137"/>
      <c r="X109" s="278"/>
      <c r="Y109" s="278"/>
      <c r="Z109" s="1137"/>
      <c r="AA109" s="278"/>
      <c r="AB109" s="278"/>
      <c r="AC109" s="1137"/>
      <c r="AD109" s="278"/>
      <c r="AE109" s="278"/>
      <c r="AF109" s="1137"/>
      <c r="AG109" s="278"/>
      <c r="AH109" s="284"/>
      <c r="AI109" s="1144"/>
      <c r="AJ109" s="1181"/>
    </row>
    <row r="110" spans="1:36" ht="12" customHeight="1">
      <c r="A110" s="1148" t="s">
        <v>421</v>
      </c>
      <c r="B110" s="1149"/>
      <c r="C110" s="1149"/>
      <c r="D110" s="1149"/>
      <c r="E110" s="1149"/>
      <c r="F110" s="1149"/>
      <c r="G110" s="1149"/>
      <c r="H110" s="1149"/>
      <c r="I110" s="1149"/>
      <c r="J110" s="1149"/>
      <c r="K110" s="1149"/>
      <c r="L110" s="1149"/>
      <c r="M110" s="1149"/>
      <c r="N110" s="1149"/>
      <c r="O110" s="1149"/>
      <c r="P110" s="1149"/>
      <c r="Q110" s="1150"/>
      <c r="R110" s="271"/>
      <c r="S110" s="1148" t="s">
        <v>421</v>
      </c>
      <c r="T110" s="1149"/>
      <c r="U110" s="1149"/>
      <c r="V110" s="1149"/>
      <c r="W110" s="1149"/>
      <c r="X110" s="1149"/>
      <c r="Y110" s="1149"/>
      <c r="Z110" s="1149"/>
      <c r="AA110" s="1149"/>
      <c r="AB110" s="1149"/>
      <c r="AC110" s="1149"/>
      <c r="AD110" s="1149"/>
      <c r="AE110" s="1149"/>
      <c r="AF110" s="1149"/>
      <c r="AG110" s="1149"/>
      <c r="AH110" s="1149"/>
      <c r="AI110" s="1150"/>
    </row>
    <row r="111" spans="1:36" ht="12" customHeight="1">
      <c r="A111" s="1145" t="s">
        <v>423</v>
      </c>
      <c r="B111" s="1146"/>
      <c r="C111" s="1146"/>
      <c r="D111" s="1146"/>
      <c r="E111" s="1146"/>
      <c r="F111" s="1146"/>
      <c r="G111" s="1146"/>
      <c r="H111" s="1146"/>
      <c r="I111" s="1146"/>
      <c r="J111" s="1146"/>
      <c r="K111" s="1146"/>
      <c r="L111" s="1146"/>
      <c r="M111" s="1146"/>
      <c r="N111" s="1146"/>
      <c r="O111" s="1146"/>
      <c r="P111" s="1146"/>
      <c r="Q111" s="1147"/>
      <c r="R111" s="272"/>
      <c r="S111" s="1145" t="s">
        <v>423</v>
      </c>
      <c r="T111" s="1146"/>
      <c r="U111" s="1146"/>
      <c r="V111" s="1146"/>
      <c r="W111" s="1146"/>
      <c r="X111" s="1146"/>
      <c r="Y111" s="1146"/>
      <c r="Z111" s="1146"/>
      <c r="AA111" s="1146"/>
      <c r="AB111" s="1146"/>
      <c r="AC111" s="1146"/>
      <c r="AD111" s="1146"/>
      <c r="AE111" s="1146"/>
      <c r="AF111" s="1146"/>
      <c r="AG111" s="1146"/>
      <c r="AH111" s="1146"/>
      <c r="AI111" s="1147"/>
    </row>
    <row r="112" spans="1:36" ht="12" customHeight="1">
      <c r="A112" s="1145" t="s">
        <v>424</v>
      </c>
      <c r="B112" s="1146"/>
      <c r="C112" s="1146"/>
      <c r="D112" s="1146"/>
      <c r="E112" s="1146"/>
      <c r="F112" s="1146"/>
      <c r="G112" s="1146"/>
      <c r="H112" s="1146"/>
      <c r="I112" s="1146"/>
      <c r="J112" s="1146"/>
      <c r="K112" s="1146"/>
      <c r="L112" s="1146"/>
      <c r="M112" s="1146"/>
      <c r="N112" s="1146"/>
      <c r="O112" s="1146"/>
      <c r="P112" s="1146"/>
      <c r="Q112" s="1147"/>
      <c r="R112" s="272"/>
      <c r="S112" s="1145" t="s">
        <v>424</v>
      </c>
      <c r="T112" s="1146"/>
      <c r="U112" s="1146"/>
      <c r="V112" s="1146"/>
      <c r="W112" s="1146"/>
      <c r="X112" s="1146"/>
      <c r="Y112" s="1146"/>
      <c r="Z112" s="1146"/>
      <c r="AA112" s="1146"/>
      <c r="AB112" s="1146"/>
      <c r="AC112" s="1146"/>
      <c r="AD112" s="1146"/>
      <c r="AE112" s="1146"/>
      <c r="AF112" s="1146"/>
      <c r="AG112" s="1146"/>
      <c r="AH112" s="1146"/>
      <c r="AI112" s="1147"/>
    </row>
    <row r="113" spans="1:35" ht="12" customHeight="1">
      <c r="A113" s="1145" t="s">
        <v>425</v>
      </c>
      <c r="B113" s="1146"/>
      <c r="C113" s="1146"/>
      <c r="D113" s="1146"/>
      <c r="E113" s="1146"/>
      <c r="F113" s="1146"/>
      <c r="G113" s="1146"/>
      <c r="H113" s="1146"/>
      <c r="I113" s="1146"/>
      <c r="J113" s="1146"/>
      <c r="K113" s="1146"/>
      <c r="L113" s="1146"/>
      <c r="M113" s="1146"/>
      <c r="N113" s="1146"/>
      <c r="O113" s="1146"/>
      <c r="P113" s="1146"/>
      <c r="Q113" s="1147"/>
      <c r="R113" s="713"/>
      <c r="S113" s="1145" t="s">
        <v>425</v>
      </c>
      <c r="T113" s="1146"/>
      <c r="U113" s="1146"/>
      <c r="V113" s="1146"/>
      <c r="W113" s="1146"/>
      <c r="X113" s="1146"/>
      <c r="Y113" s="1146"/>
      <c r="Z113" s="1146"/>
      <c r="AA113" s="1146"/>
      <c r="AB113" s="1146"/>
      <c r="AC113" s="1146"/>
      <c r="AD113" s="1146"/>
      <c r="AE113" s="1146"/>
      <c r="AF113" s="1146"/>
      <c r="AG113" s="1146"/>
      <c r="AH113" s="1146"/>
      <c r="AI113" s="1147"/>
    </row>
    <row r="114" spans="1:35" ht="12" customHeight="1" thickBot="1">
      <c r="A114" s="1140" t="s">
        <v>422</v>
      </c>
      <c r="B114" s="1141"/>
      <c r="C114" s="1141"/>
      <c r="D114" s="1141"/>
      <c r="E114" s="1141"/>
      <c r="F114" s="1141"/>
      <c r="G114" s="1141"/>
      <c r="H114" s="1141"/>
      <c r="I114" s="1141"/>
      <c r="J114" s="1141"/>
      <c r="K114" s="1141"/>
      <c r="L114" s="1141"/>
      <c r="M114" s="1141"/>
      <c r="N114" s="1141"/>
      <c r="O114" s="1141"/>
      <c r="P114" s="1141"/>
      <c r="Q114" s="1142"/>
      <c r="R114" s="273"/>
      <c r="S114" s="1140" t="s">
        <v>422</v>
      </c>
      <c r="T114" s="1141"/>
      <c r="U114" s="1141"/>
      <c r="V114" s="1141"/>
      <c r="W114" s="1141"/>
      <c r="X114" s="1141"/>
      <c r="Y114" s="1141"/>
      <c r="Z114" s="1141"/>
      <c r="AA114" s="1141"/>
      <c r="AB114" s="1141"/>
      <c r="AC114" s="1141"/>
      <c r="AD114" s="1141"/>
      <c r="AE114" s="1141"/>
      <c r="AF114" s="1141"/>
      <c r="AG114" s="1141"/>
      <c r="AH114" s="1141"/>
      <c r="AI114" s="1142"/>
    </row>
  </sheetData>
  <mergeCells count="856">
    <mergeCell ref="AC102:AC103"/>
    <mergeCell ref="AJ102:AJ103"/>
    <mergeCell ref="AC104:AC105"/>
    <mergeCell ref="AI106:AI107"/>
    <mergeCell ref="AI102:AI103"/>
    <mergeCell ref="AF102:AF103"/>
    <mergeCell ref="AF104:AF105"/>
    <mergeCell ref="AI104:AI105"/>
    <mergeCell ref="AJ108:AJ109"/>
    <mergeCell ref="AJ104:AJ105"/>
    <mergeCell ref="AJ106:AJ107"/>
    <mergeCell ref="AJ88:AJ89"/>
    <mergeCell ref="AC84:AC85"/>
    <mergeCell ref="AC88:AC89"/>
    <mergeCell ref="AJ100:AJ101"/>
    <mergeCell ref="AI96:AI97"/>
    <mergeCell ref="AF96:AF97"/>
    <mergeCell ref="AI100:AI101"/>
    <mergeCell ref="AC96:AC97"/>
    <mergeCell ref="AI98:AI99"/>
    <mergeCell ref="AF98:AF99"/>
    <mergeCell ref="AF100:AF101"/>
    <mergeCell ref="AC98:AC99"/>
    <mergeCell ref="AC100:AC101"/>
    <mergeCell ref="AJ96:AJ97"/>
    <mergeCell ref="AJ98:AJ99"/>
    <mergeCell ref="AI94:AI95"/>
    <mergeCell ref="AJ92:AJ93"/>
    <mergeCell ref="AJ94:AJ95"/>
    <mergeCell ref="AF90:AF91"/>
    <mergeCell ref="AI92:AI93"/>
    <mergeCell ref="AJ90:AJ91"/>
    <mergeCell ref="AI90:AI91"/>
    <mergeCell ref="Z90:Z91"/>
    <mergeCell ref="Z92:Z93"/>
    <mergeCell ref="Z94:Z95"/>
    <mergeCell ref="Z76:Z77"/>
    <mergeCell ref="AF80:AF81"/>
    <mergeCell ref="AC78:AC79"/>
    <mergeCell ref="Z74:Z75"/>
    <mergeCell ref="Z84:Z85"/>
    <mergeCell ref="Z82:Z83"/>
    <mergeCell ref="Z80:Z81"/>
    <mergeCell ref="AF84:AF85"/>
    <mergeCell ref="AF78:AF79"/>
    <mergeCell ref="AF94:AF95"/>
    <mergeCell ref="AC92:AC93"/>
    <mergeCell ref="AC94:AC95"/>
    <mergeCell ref="Z78:Z79"/>
    <mergeCell ref="AC80:AC81"/>
    <mergeCell ref="AC82:AC83"/>
    <mergeCell ref="Z88:Z89"/>
    <mergeCell ref="AF88:AF89"/>
    <mergeCell ref="Z86:Z87"/>
    <mergeCell ref="AF92:AF93"/>
    <mergeCell ref="AF82:AF83"/>
    <mergeCell ref="AF86:AF87"/>
    <mergeCell ref="AJ70:AJ71"/>
    <mergeCell ref="AC70:AC71"/>
    <mergeCell ref="AF70:AF71"/>
    <mergeCell ref="AI74:AI75"/>
    <mergeCell ref="AC74:AC75"/>
    <mergeCell ref="AC90:AC91"/>
    <mergeCell ref="AF72:AF73"/>
    <mergeCell ref="AJ82:AJ83"/>
    <mergeCell ref="AI82:AI83"/>
    <mergeCell ref="AI84:AI85"/>
    <mergeCell ref="AI76:AI77"/>
    <mergeCell ref="AC76:AC77"/>
    <mergeCell ref="AF76:AF77"/>
    <mergeCell ref="AC86:AC87"/>
    <mergeCell ref="AJ74:AJ75"/>
    <mergeCell ref="AJ76:AJ77"/>
    <mergeCell ref="AJ78:AJ79"/>
    <mergeCell ref="AJ80:AJ81"/>
    <mergeCell ref="AI78:AI79"/>
    <mergeCell ref="AI80:AI81"/>
    <mergeCell ref="AI86:AI87"/>
    <mergeCell ref="AI88:AI89"/>
    <mergeCell ref="AJ84:AJ85"/>
    <mergeCell ref="AJ86:AJ87"/>
    <mergeCell ref="AJ62:AJ63"/>
    <mergeCell ref="AJ72:AJ73"/>
    <mergeCell ref="AF74:AF75"/>
    <mergeCell ref="AI70:AI71"/>
    <mergeCell ref="AI72:AI73"/>
    <mergeCell ref="AC72:AC73"/>
    <mergeCell ref="AJ68:AJ69"/>
    <mergeCell ref="AJ47:AJ48"/>
    <mergeCell ref="AF47:AF48"/>
    <mergeCell ref="AJ49:AJ50"/>
    <mergeCell ref="S56:AI56"/>
    <mergeCell ref="S51:S52"/>
    <mergeCell ref="S49:S50"/>
    <mergeCell ref="AI68:AI69"/>
    <mergeCell ref="AC68:AC69"/>
    <mergeCell ref="AF68:AF69"/>
    <mergeCell ref="AC66:AC67"/>
    <mergeCell ref="AJ60:AJ61"/>
    <mergeCell ref="AJ66:AJ67"/>
    <mergeCell ref="AI64:AI65"/>
    <mergeCell ref="AF62:AF63"/>
    <mergeCell ref="AJ64:AJ65"/>
    <mergeCell ref="AI66:AI67"/>
    <mergeCell ref="AI62:AI63"/>
    <mergeCell ref="AF66:AF67"/>
    <mergeCell ref="AC60:AC61"/>
    <mergeCell ref="AC64:AC65"/>
    <mergeCell ref="AA58:AE58"/>
    <mergeCell ref="AA59:AB59"/>
    <mergeCell ref="AC41:AC42"/>
    <mergeCell ref="AC47:AC48"/>
    <mergeCell ref="AI47:AI48"/>
    <mergeCell ref="AI49:AI50"/>
    <mergeCell ref="AI41:AI42"/>
    <mergeCell ref="AF49:AF50"/>
    <mergeCell ref="AF43:AF44"/>
    <mergeCell ref="AI43:AI44"/>
    <mergeCell ref="AC43:AC44"/>
    <mergeCell ref="AI45:AI46"/>
    <mergeCell ref="AF45:AF46"/>
    <mergeCell ref="AF64:AF65"/>
    <mergeCell ref="AG59:AH59"/>
    <mergeCell ref="AI60:AI61"/>
    <mergeCell ref="AD59:AE59"/>
    <mergeCell ref="AF60:AF61"/>
    <mergeCell ref="AC62:AC63"/>
    <mergeCell ref="AG58:AH58"/>
    <mergeCell ref="S57:AI57"/>
    <mergeCell ref="Y58:Z58"/>
    <mergeCell ref="AJ51:AJ52"/>
    <mergeCell ref="AJ43:AJ44"/>
    <mergeCell ref="Z47:Z48"/>
    <mergeCell ref="W51:W52"/>
    <mergeCell ref="W49:W50"/>
    <mergeCell ref="W45:W46"/>
    <mergeCell ref="W47:W48"/>
    <mergeCell ref="AI51:AI52"/>
    <mergeCell ref="AC49:AC50"/>
    <mergeCell ref="AF51:AF52"/>
    <mergeCell ref="Z49:Z50"/>
    <mergeCell ref="AC45:AC46"/>
    <mergeCell ref="AF41:AF42"/>
    <mergeCell ref="AJ41:AJ42"/>
    <mergeCell ref="AF31:AF32"/>
    <mergeCell ref="AF33:AF34"/>
    <mergeCell ref="AI33:AI34"/>
    <mergeCell ref="AI31:AI32"/>
    <mergeCell ref="T49:T50"/>
    <mergeCell ref="S55:AI55"/>
    <mergeCell ref="T51:T52"/>
    <mergeCell ref="S39:S40"/>
    <mergeCell ref="AC51:AC52"/>
    <mergeCell ref="Z51:Z52"/>
    <mergeCell ref="AJ45:AJ46"/>
    <mergeCell ref="AC29:AC30"/>
    <mergeCell ref="AF29:AF30"/>
    <mergeCell ref="AC31:AC32"/>
    <mergeCell ref="AJ29:AJ30"/>
    <mergeCell ref="AI29:AI30"/>
    <mergeCell ref="AJ39:AJ40"/>
    <mergeCell ref="AI37:AI38"/>
    <mergeCell ref="AI35:AI36"/>
    <mergeCell ref="AJ37:AJ38"/>
    <mergeCell ref="AI39:AI40"/>
    <mergeCell ref="AJ31:AJ32"/>
    <mergeCell ref="AJ33:AJ34"/>
    <mergeCell ref="AC33:AC34"/>
    <mergeCell ref="AC35:AC36"/>
    <mergeCell ref="AC37:AC38"/>
    <mergeCell ref="AC39:AC40"/>
    <mergeCell ref="AF37:AF38"/>
    <mergeCell ref="AF39:AF40"/>
    <mergeCell ref="AJ35:AJ36"/>
    <mergeCell ref="AF35:AF36"/>
    <mergeCell ref="AJ27:AJ28"/>
    <mergeCell ref="Z25:Z26"/>
    <mergeCell ref="AJ25:AJ26"/>
    <mergeCell ref="AC25:AC26"/>
    <mergeCell ref="Z27:Z28"/>
    <mergeCell ref="AI23:AI24"/>
    <mergeCell ref="AI25:AI26"/>
    <mergeCell ref="W27:W28"/>
    <mergeCell ref="W19:W20"/>
    <mergeCell ref="AC19:AC20"/>
    <mergeCell ref="Z21:Z22"/>
    <mergeCell ref="Z23:Z24"/>
    <mergeCell ref="AC23:AC24"/>
    <mergeCell ref="W21:W22"/>
    <mergeCell ref="W25:W26"/>
    <mergeCell ref="AF25:AF26"/>
    <mergeCell ref="W23:W24"/>
    <mergeCell ref="AF23:AF24"/>
    <mergeCell ref="AI27:AI28"/>
    <mergeCell ref="AC27:AC28"/>
    <mergeCell ref="AF27:AF28"/>
    <mergeCell ref="AI3:AI4"/>
    <mergeCell ref="AJ5:AJ6"/>
    <mergeCell ref="AF7:AF8"/>
    <mergeCell ref="AJ3:AJ4"/>
    <mergeCell ref="AJ7:AJ8"/>
    <mergeCell ref="AJ19:AJ20"/>
    <mergeCell ref="AF9:AF10"/>
    <mergeCell ref="AJ9:AJ10"/>
    <mergeCell ref="AI17:AI18"/>
    <mergeCell ref="AF19:AF20"/>
    <mergeCell ref="AJ23:AJ24"/>
    <mergeCell ref="AF21:AF22"/>
    <mergeCell ref="AC21:AC22"/>
    <mergeCell ref="Z7:Z8"/>
    <mergeCell ref="AF17:AF18"/>
    <mergeCell ref="AJ17:AJ18"/>
    <mergeCell ref="AI9:AI10"/>
    <mergeCell ref="AF15:AF16"/>
    <mergeCell ref="AC17:AC18"/>
    <mergeCell ref="AI13:AI14"/>
    <mergeCell ref="AC9:AC10"/>
    <mergeCell ref="AI21:AI22"/>
    <mergeCell ref="AJ21:AJ22"/>
    <mergeCell ref="Z19:Z20"/>
    <mergeCell ref="Z17:Z18"/>
    <mergeCell ref="AI19:AI20"/>
    <mergeCell ref="Z15:Z16"/>
    <mergeCell ref="Z11:Z12"/>
    <mergeCell ref="Z9:Z10"/>
    <mergeCell ref="Z13:Z14"/>
    <mergeCell ref="W9:W10"/>
    <mergeCell ref="AC15:AC16"/>
    <mergeCell ref="AJ11:AJ12"/>
    <mergeCell ref="AJ15:AJ16"/>
    <mergeCell ref="AJ13:AJ14"/>
    <mergeCell ref="AF13:AF14"/>
    <mergeCell ref="S17:S18"/>
    <mergeCell ref="T17:T18"/>
    <mergeCell ref="W17:W18"/>
    <mergeCell ref="AI15:AI16"/>
    <mergeCell ref="S15:S16"/>
    <mergeCell ref="W15:W16"/>
    <mergeCell ref="T15:T16"/>
    <mergeCell ref="X2:Y2"/>
    <mergeCell ref="T3:T4"/>
    <mergeCell ref="W3:W4"/>
    <mergeCell ref="AI5:AI6"/>
    <mergeCell ref="AI7:AI8"/>
    <mergeCell ref="AC13:AC14"/>
    <mergeCell ref="AI11:AI12"/>
    <mergeCell ref="AF11:AF12"/>
    <mergeCell ref="AC11:AC12"/>
    <mergeCell ref="AC7:AC8"/>
    <mergeCell ref="AD2:AE2"/>
    <mergeCell ref="W5:W6"/>
    <mergeCell ref="S5:S6"/>
    <mergeCell ref="S7:S8"/>
    <mergeCell ref="T13:T14"/>
    <mergeCell ref="W13:W14"/>
    <mergeCell ref="T9:T10"/>
    <mergeCell ref="AG2:AH2"/>
    <mergeCell ref="AA2:AB2"/>
    <mergeCell ref="AF3:AF4"/>
    <mergeCell ref="AC3:AC4"/>
    <mergeCell ref="AA1:AE1"/>
    <mergeCell ref="S9:S10"/>
    <mergeCell ref="S13:S14"/>
    <mergeCell ref="S11:S12"/>
    <mergeCell ref="T5:T6"/>
    <mergeCell ref="T7:T8"/>
    <mergeCell ref="W7:W8"/>
    <mergeCell ref="S3:S4"/>
    <mergeCell ref="Z3:Z4"/>
    <mergeCell ref="U2:V2"/>
    <mergeCell ref="Y1:Z1"/>
    <mergeCell ref="Z5:Z6"/>
    <mergeCell ref="AF5:AF6"/>
    <mergeCell ref="AC5:AC6"/>
    <mergeCell ref="W11:W12"/>
    <mergeCell ref="T1:X1"/>
    <mergeCell ref="AG1:AH1"/>
    <mergeCell ref="T11:T12"/>
    <mergeCell ref="I2:J2"/>
    <mergeCell ref="H5:H6"/>
    <mergeCell ref="K5:K6"/>
    <mergeCell ref="K7:K8"/>
    <mergeCell ref="Q7:Q8"/>
    <mergeCell ref="Q3:Q4"/>
    <mergeCell ref="Q15:Q16"/>
    <mergeCell ref="R9:R10"/>
    <mergeCell ref="R13:R14"/>
    <mergeCell ref="R11:R12"/>
    <mergeCell ref="R15:R16"/>
    <mergeCell ref="Q9:Q10"/>
    <mergeCell ref="Q13:Q14"/>
    <mergeCell ref="N15:N16"/>
    <mergeCell ref="H13:H14"/>
    <mergeCell ref="N13:N14"/>
    <mergeCell ref="N9:N10"/>
    <mergeCell ref="N11:N12"/>
    <mergeCell ref="Q11:Q12"/>
    <mergeCell ref="K3:K4"/>
    <mergeCell ref="H7:H8"/>
    <mergeCell ref="E11:E12"/>
    <mergeCell ref="K9:K10"/>
    <mergeCell ref="K11:K12"/>
    <mergeCell ref="H9:H10"/>
    <mergeCell ref="H11:H12"/>
    <mergeCell ref="R7:R8"/>
    <mergeCell ref="R3:R4"/>
    <mergeCell ref="Q5:Q6"/>
    <mergeCell ref="N7:N8"/>
    <mergeCell ref="N3:N4"/>
    <mergeCell ref="N5:N6"/>
    <mergeCell ref="R5:R6"/>
    <mergeCell ref="O1:P1"/>
    <mergeCell ref="O2:P2"/>
    <mergeCell ref="I1:M1"/>
    <mergeCell ref="G1:H1"/>
    <mergeCell ref="L2:M2"/>
    <mergeCell ref="H3:H4"/>
    <mergeCell ref="B13:B14"/>
    <mergeCell ref="B15:B16"/>
    <mergeCell ref="E21:E22"/>
    <mergeCell ref="E13:E14"/>
    <mergeCell ref="E15:E16"/>
    <mergeCell ref="E17:E18"/>
    <mergeCell ref="E19:E20"/>
    <mergeCell ref="E5:E6"/>
    <mergeCell ref="E9:E10"/>
    <mergeCell ref="K13:K14"/>
    <mergeCell ref="K15:K16"/>
    <mergeCell ref="K21:K22"/>
    <mergeCell ref="H21:H22"/>
    <mergeCell ref="H19:H20"/>
    <mergeCell ref="K19:K20"/>
    <mergeCell ref="K17:K18"/>
    <mergeCell ref="H15:H16"/>
    <mergeCell ref="H17:H18"/>
    <mergeCell ref="A23:A24"/>
    <mergeCell ref="B21:B22"/>
    <mergeCell ref="A21:A22"/>
    <mergeCell ref="A13:A14"/>
    <mergeCell ref="B1:F1"/>
    <mergeCell ref="B9:B10"/>
    <mergeCell ref="B11:B12"/>
    <mergeCell ref="A7:A8"/>
    <mergeCell ref="A9:A10"/>
    <mergeCell ref="B7:B8"/>
    <mergeCell ref="B3:B4"/>
    <mergeCell ref="E7:E8"/>
    <mergeCell ref="C2:D2"/>
    <mergeCell ref="A11:A12"/>
    <mergeCell ref="A3:A4"/>
    <mergeCell ref="A15:A16"/>
    <mergeCell ref="B17:B18"/>
    <mergeCell ref="B19:B20"/>
    <mergeCell ref="A17:A18"/>
    <mergeCell ref="A19:A20"/>
    <mergeCell ref="B5:B6"/>
    <mergeCell ref="E3:E4"/>
    <mergeCell ref="A5:A6"/>
    <mergeCell ref="F2:G2"/>
    <mergeCell ref="A33:A34"/>
    <mergeCell ref="A37:A38"/>
    <mergeCell ref="E27:E28"/>
    <mergeCell ref="E31:E32"/>
    <mergeCell ref="E29:E30"/>
    <mergeCell ref="N25:N26"/>
    <mergeCell ref="N31:N32"/>
    <mergeCell ref="H33:H34"/>
    <mergeCell ref="H31:H32"/>
    <mergeCell ref="K33:K34"/>
    <mergeCell ref="K29:K30"/>
    <mergeCell ref="H29:H30"/>
    <mergeCell ref="A27:A28"/>
    <mergeCell ref="A31:A32"/>
    <mergeCell ref="A29:A30"/>
    <mergeCell ref="A25:A26"/>
    <mergeCell ref="B27:B28"/>
    <mergeCell ref="B25:B26"/>
    <mergeCell ref="B29:B30"/>
    <mergeCell ref="B31:B32"/>
    <mergeCell ref="H23:H24"/>
    <mergeCell ref="K25:K26"/>
    <mergeCell ref="H25:H26"/>
    <mergeCell ref="K31:K32"/>
    <mergeCell ref="B33:B34"/>
    <mergeCell ref="B37:B38"/>
    <mergeCell ref="E37:E38"/>
    <mergeCell ref="E35:E36"/>
    <mergeCell ref="E33:E34"/>
    <mergeCell ref="E23:E24"/>
    <mergeCell ref="E25:E26"/>
    <mergeCell ref="K27:K28"/>
    <mergeCell ref="H35:H36"/>
    <mergeCell ref="H37:H38"/>
    <mergeCell ref="H27:H28"/>
    <mergeCell ref="K23:K24"/>
    <mergeCell ref="K35:K36"/>
    <mergeCell ref="B35:B36"/>
    <mergeCell ref="B23:B24"/>
    <mergeCell ref="Q21:Q22"/>
    <mergeCell ref="Q31:Q32"/>
    <mergeCell ref="R27:R28"/>
    <mergeCell ref="Q29:Q30"/>
    <mergeCell ref="R29:R30"/>
    <mergeCell ref="R31:R32"/>
    <mergeCell ref="R33:R34"/>
    <mergeCell ref="N33:N34"/>
    <mergeCell ref="R17:R18"/>
    <mergeCell ref="Q19:Q20"/>
    <mergeCell ref="N17:N18"/>
    <mergeCell ref="R19:R20"/>
    <mergeCell ref="N19:N20"/>
    <mergeCell ref="Q17:Q18"/>
    <mergeCell ref="R21:R22"/>
    <mergeCell ref="R23:R24"/>
    <mergeCell ref="N21:N22"/>
    <mergeCell ref="N23:N24"/>
    <mergeCell ref="N27:N28"/>
    <mergeCell ref="Q25:Q26"/>
    <mergeCell ref="Q23:Q24"/>
    <mergeCell ref="Q33:Q34"/>
    <mergeCell ref="N29:N30"/>
    <mergeCell ref="Q27:Q28"/>
    <mergeCell ref="R37:R38"/>
    <mergeCell ref="R35:R36"/>
    <mergeCell ref="R41:R42"/>
    <mergeCell ref="N41:N42"/>
    <mergeCell ref="H41:H42"/>
    <mergeCell ref="K41:K42"/>
    <mergeCell ref="Q41:Q42"/>
    <mergeCell ref="R39:R40"/>
    <mergeCell ref="R25:R26"/>
    <mergeCell ref="N39:N40"/>
    <mergeCell ref="N37:N38"/>
    <mergeCell ref="K37:K38"/>
    <mergeCell ref="H39:H40"/>
    <mergeCell ref="Q37:Q38"/>
    <mergeCell ref="K39:K40"/>
    <mergeCell ref="K43:K44"/>
    <mergeCell ref="A45:A46"/>
    <mergeCell ref="N43:N44"/>
    <mergeCell ref="B43:B44"/>
    <mergeCell ref="E43:E44"/>
    <mergeCell ref="B45:B46"/>
    <mergeCell ref="E45:E46"/>
    <mergeCell ref="Q39:Q40"/>
    <mergeCell ref="N35:N36"/>
    <mergeCell ref="Q35:Q36"/>
    <mergeCell ref="A39:A40"/>
    <mergeCell ref="E39:E40"/>
    <mergeCell ref="B39:B40"/>
    <mergeCell ref="A35:A36"/>
    <mergeCell ref="Q51:Q52"/>
    <mergeCell ref="N51:N52"/>
    <mergeCell ref="N49:N50"/>
    <mergeCell ref="A41:A42"/>
    <mergeCell ref="B47:B48"/>
    <mergeCell ref="K49:K50"/>
    <mergeCell ref="A49:A50"/>
    <mergeCell ref="A47:A48"/>
    <mergeCell ref="K47:K48"/>
    <mergeCell ref="B49:B50"/>
    <mergeCell ref="H49:H50"/>
    <mergeCell ref="B41:B42"/>
    <mergeCell ref="Q43:Q44"/>
    <mergeCell ref="N47:N48"/>
    <mergeCell ref="E47:E48"/>
    <mergeCell ref="K45:K46"/>
    <mergeCell ref="H47:H48"/>
    <mergeCell ref="H45:H46"/>
    <mergeCell ref="N45:N46"/>
    <mergeCell ref="E41:E42"/>
    <mergeCell ref="Q47:Q48"/>
    <mergeCell ref="A43:A44"/>
    <mergeCell ref="Q45:Q46"/>
    <mergeCell ref="H43:H44"/>
    <mergeCell ref="A74:A75"/>
    <mergeCell ref="B70:B71"/>
    <mergeCell ref="A54:Q54"/>
    <mergeCell ref="A68:A69"/>
    <mergeCell ref="A92:A93"/>
    <mergeCell ref="A90:A91"/>
    <mergeCell ref="A80:A81"/>
    <mergeCell ref="A84:A85"/>
    <mergeCell ref="E70:E71"/>
    <mergeCell ref="B74:B75"/>
    <mergeCell ref="B78:B79"/>
    <mergeCell ref="A60:A61"/>
    <mergeCell ref="B60:B61"/>
    <mergeCell ref="B68:B69"/>
    <mergeCell ref="A64:A65"/>
    <mergeCell ref="A76:A77"/>
    <mergeCell ref="A82:A83"/>
    <mergeCell ref="A66:A67"/>
    <mergeCell ref="B72:B73"/>
    <mergeCell ref="B66:B67"/>
    <mergeCell ref="A72:A73"/>
    <mergeCell ref="A70:A71"/>
    <mergeCell ref="Q66:Q67"/>
    <mergeCell ref="E64:E65"/>
    <mergeCell ref="G58:H58"/>
    <mergeCell ref="B64:B65"/>
    <mergeCell ref="B62:B63"/>
    <mergeCell ref="C59:D59"/>
    <mergeCell ref="E60:E61"/>
    <mergeCell ref="H80:H81"/>
    <mergeCell ref="E94:E95"/>
    <mergeCell ref="E76:E77"/>
    <mergeCell ref="E74:E75"/>
    <mergeCell ref="H72:H73"/>
    <mergeCell ref="H74:H75"/>
    <mergeCell ref="H94:H95"/>
    <mergeCell ref="E66:E67"/>
    <mergeCell ref="K74:K75"/>
    <mergeCell ref="E72:E73"/>
    <mergeCell ref="R70:R71"/>
    <mergeCell ref="R72:R73"/>
    <mergeCell ref="K70:K71"/>
    <mergeCell ref="H66:H67"/>
    <mergeCell ref="H68:H69"/>
    <mergeCell ref="H70:H71"/>
    <mergeCell ref="K66:K67"/>
    <mergeCell ref="N66:N67"/>
    <mergeCell ref="N72:N73"/>
    <mergeCell ref="E68:E69"/>
    <mergeCell ref="L59:M59"/>
    <mergeCell ref="H62:H63"/>
    <mergeCell ref="H60:H61"/>
    <mergeCell ref="N60:N61"/>
    <mergeCell ref="N64:N65"/>
    <mergeCell ref="N68:N69"/>
    <mergeCell ref="K64:K65"/>
    <mergeCell ref="R78:R79"/>
    <mergeCell ref="Q76:Q77"/>
    <mergeCell ref="N76:N77"/>
    <mergeCell ref="N74:N75"/>
    <mergeCell ref="R60:R61"/>
    <mergeCell ref="H78:H79"/>
    <mergeCell ref="I59:J59"/>
    <mergeCell ref="K60:K61"/>
    <mergeCell ref="R62:R63"/>
    <mergeCell ref="R64:R65"/>
    <mergeCell ref="Q68:Q69"/>
    <mergeCell ref="R68:R69"/>
    <mergeCell ref="R66:R67"/>
    <mergeCell ref="K68:K69"/>
    <mergeCell ref="K72:K73"/>
    <mergeCell ref="N70:N71"/>
    <mergeCell ref="H64:H65"/>
    <mergeCell ref="T62:T63"/>
    <mergeCell ref="S64:S65"/>
    <mergeCell ref="S62:S63"/>
    <mergeCell ref="S60:S61"/>
    <mergeCell ref="T64:T65"/>
    <mergeCell ref="R76:R77"/>
    <mergeCell ref="R74:R75"/>
    <mergeCell ref="Q62:Q63"/>
    <mergeCell ref="T60:T61"/>
    <mergeCell ref="Q70:Q71"/>
    <mergeCell ref="S76:S77"/>
    <mergeCell ref="T76:T77"/>
    <mergeCell ref="S68:S69"/>
    <mergeCell ref="S66:S67"/>
    <mergeCell ref="R43:R44"/>
    <mergeCell ref="R47:R48"/>
    <mergeCell ref="A62:A63"/>
    <mergeCell ref="Q60:Q61"/>
    <mergeCell ref="A57:Q57"/>
    <mergeCell ref="O58:P58"/>
    <mergeCell ref="B58:F58"/>
    <mergeCell ref="I58:M58"/>
    <mergeCell ref="F59:G59"/>
    <mergeCell ref="O59:P59"/>
    <mergeCell ref="N62:N63"/>
    <mergeCell ref="K62:K63"/>
    <mergeCell ref="E62:E63"/>
    <mergeCell ref="A56:Q56"/>
    <mergeCell ref="A51:A52"/>
    <mergeCell ref="E51:E52"/>
    <mergeCell ref="K51:K52"/>
    <mergeCell ref="H51:H52"/>
    <mergeCell ref="B51:B52"/>
    <mergeCell ref="R49:R50"/>
    <mergeCell ref="Q49:Q50"/>
    <mergeCell ref="E49:E50"/>
    <mergeCell ref="A53:Q53"/>
    <mergeCell ref="R51:R52"/>
    <mergeCell ref="A78:A79"/>
    <mergeCell ref="E96:E97"/>
    <mergeCell ref="B88:B89"/>
    <mergeCell ref="B82:B83"/>
    <mergeCell ref="A86:A87"/>
    <mergeCell ref="E82:E83"/>
    <mergeCell ref="E80:E81"/>
    <mergeCell ref="B86:B87"/>
    <mergeCell ref="B84:B85"/>
    <mergeCell ref="B94:B95"/>
    <mergeCell ref="B90:B91"/>
    <mergeCell ref="B92:B93"/>
    <mergeCell ref="A88:A89"/>
    <mergeCell ref="A94:A95"/>
    <mergeCell ref="E84:E85"/>
    <mergeCell ref="S74:S75"/>
    <mergeCell ref="S70:S71"/>
    <mergeCell ref="T70:T71"/>
    <mergeCell ref="T74:T75"/>
    <mergeCell ref="K84:K85"/>
    <mergeCell ref="E90:E91"/>
    <mergeCell ref="H88:H89"/>
    <mergeCell ref="E86:E87"/>
    <mergeCell ref="N82:N83"/>
    <mergeCell ref="K86:K87"/>
    <mergeCell ref="H86:H87"/>
    <mergeCell ref="H84:H85"/>
    <mergeCell ref="K88:K89"/>
    <mergeCell ref="N86:N87"/>
    <mergeCell ref="Q82:Q83"/>
    <mergeCell ref="Q84:Q85"/>
    <mergeCell ref="N84:N85"/>
    <mergeCell ref="K82:K83"/>
    <mergeCell ref="K76:K77"/>
    <mergeCell ref="K78:K79"/>
    <mergeCell ref="N78:N79"/>
    <mergeCell ref="H76:H77"/>
    <mergeCell ref="E88:E89"/>
    <mergeCell ref="T78:T79"/>
    <mergeCell ref="H82:H83"/>
    <mergeCell ref="E92:E93"/>
    <mergeCell ref="Z29:Z30"/>
    <mergeCell ref="Z31:Z32"/>
    <mergeCell ref="W29:W30"/>
    <mergeCell ref="W31:W32"/>
    <mergeCell ref="N80:N81"/>
    <mergeCell ref="T37:T38"/>
    <mergeCell ref="T39:T40"/>
    <mergeCell ref="R45:R46"/>
    <mergeCell ref="T68:T69"/>
    <mergeCell ref="A55:Q55"/>
    <mergeCell ref="B76:B77"/>
    <mergeCell ref="B80:B81"/>
    <mergeCell ref="E78:E79"/>
    <mergeCell ref="Q64:Q65"/>
    <mergeCell ref="Q80:Q81"/>
    <mergeCell ref="Q72:Q73"/>
    <mergeCell ref="Q74:Q75"/>
    <mergeCell ref="R86:R87"/>
    <mergeCell ref="H92:H93"/>
    <mergeCell ref="N88:N89"/>
    <mergeCell ref="H90:H91"/>
    <mergeCell ref="Q78:Q79"/>
    <mergeCell ref="Q86:Q87"/>
    <mergeCell ref="N94:N95"/>
    <mergeCell ref="K94:K95"/>
    <mergeCell ref="W80:W81"/>
    <mergeCell ref="R82:R83"/>
    <mergeCell ref="R80:R81"/>
    <mergeCell ref="W82:W83"/>
    <mergeCell ref="S88:S89"/>
    <mergeCell ref="W94:W95"/>
    <mergeCell ref="W92:W93"/>
    <mergeCell ref="T84:T85"/>
    <mergeCell ref="K92:K93"/>
    <mergeCell ref="N90:N91"/>
    <mergeCell ref="N92:N93"/>
    <mergeCell ref="K90:K91"/>
    <mergeCell ref="T88:T89"/>
    <mergeCell ref="R92:R93"/>
    <mergeCell ref="S90:S91"/>
    <mergeCell ref="S92:S93"/>
    <mergeCell ref="K80:K81"/>
    <mergeCell ref="W74:W75"/>
    <mergeCell ref="W72:W73"/>
    <mergeCell ref="W70:W71"/>
    <mergeCell ref="Z39:Z40"/>
    <mergeCell ref="S72:S73"/>
    <mergeCell ref="T72:T73"/>
    <mergeCell ref="S54:AI54"/>
    <mergeCell ref="Z70:Z71"/>
    <mergeCell ref="Z72:Z73"/>
    <mergeCell ref="X59:Y59"/>
    <mergeCell ref="Z60:Z61"/>
    <mergeCell ref="W60:W61"/>
    <mergeCell ref="W66:W67"/>
    <mergeCell ref="Z68:Z69"/>
    <mergeCell ref="W68:W69"/>
    <mergeCell ref="W62:W63"/>
    <mergeCell ref="Z62:Z63"/>
    <mergeCell ref="Z66:Z67"/>
    <mergeCell ref="Z64:Z65"/>
    <mergeCell ref="W64:W65"/>
    <mergeCell ref="S53:AI53"/>
    <mergeCell ref="T58:X58"/>
    <mergeCell ref="T66:T67"/>
    <mergeCell ref="U59:V59"/>
    <mergeCell ref="Z33:Z34"/>
    <mergeCell ref="Z41:Z42"/>
    <mergeCell ref="W41:W42"/>
    <mergeCell ref="Z43:Z44"/>
    <mergeCell ref="W33:W34"/>
    <mergeCell ref="S37:S38"/>
    <mergeCell ref="W39:W40"/>
    <mergeCell ref="T47:T48"/>
    <mergeCell ref="W37:W38"/>
    <mergeCell ref="W43:W44"/>
    <mergeCell ref="W35:W36"/>
    <mergeCell ref="S47:S48"/>
    <mergeCell ref="Z35:Z36"/>
    <mergeCell ref="Z37:Z38"/>
    <mergeCell ref="Z45:Z46"/>
    <mergeCell ref="T21:T22"/>
    <mergeCell ref="S19:S20"/>
    <mergeCell ref="S25:S26"/>
    <mergeCell ref="T27:T28"/>
    <mergeCell ref="S27:S28"/>
    <mergeCell ref="T29:T30"/>
    <mergeCell ref="T25:T26"/>
    <mergeCell ref="S21:S22"/>
    <mergeCell ref="T45:T46"/>
    <mergeCell ref="S45:S46"/>
    <mergeCell ref="T23:T24"/>
    <mergeCell ref="T33:T34"/>
    <mergeCell ref="S33:S34"/>
    <mergeCell ref="S35:S36"/>
    <mergeCell ref="S23:S24"/>
    <mergeCell ref="S29:S30"/>
    <mergeCell ref="T31:T32"/>
    <mergeCell ref="T41:T42"/>
    <mergeCell ref="S41:S42"/>
    <mergeCell ref="T43:T44"/>
    <mergeCell ref="S43:S44"/>
    <mergeCell ref="S31:S32"/>
    <mergeCell ref="T35:T36"/>
    <mergeCell ref="T19:T20"/>
    <mergeCell ref="W78:W79"/>
    <mergeCell ref="W76:W77"/>
    <mergeCell ref="T86:T87"/>
    <mergeCell ref="S84:S85"/>
    <mergeCell ref="Q90:Q91"/>
    <mergeCell ref="Q88:Q89"/>
    <mergeCell ref="Q94:Q95"/>
    <mergeCell ref="T90:T91"/>
    <mergeCell ref="S78:S79"/>
    <mergeCell ref="S82:S83"/>
    <mergeCell ref="S80:S81"/>
    <mergeCell ref="T80:T81"/>
    <mergeCell ref="T82:T83"/>
    <mergeCell ref="S86:S87"/>
    <mergeCell ref="R84:R85"/>
    <mergeCell ref="T94:T95"/>
    <mergeCell ref="W90:W91"/>
    <mergeCell ref="R94:R95"/>
    <mergeCell ref="S94:S95"/>
    <mergeCell ref="W88:W89"/>
    <mergeCell ref="R90:R91"/>
    <mergeCell ref="R88:R89"/>
    <mergeCell ref="W84:W85"/>
    <mergeCell ref="W86:W87"/>
    <mergeCell ref="Q92:Q93"/>
    <mergeCell ref="Q96:Q97"/>
    <mergeCell ref="T92:T93"/>
    <mergeCell ref="A102:A103"/>
    <mergeCell ref="T100:T101"/>
    <mergeCell ref="S100:S101"/>
    <mergeCell ref="A98:A99"/>
    <mergeCell ref="K98:K99"/>
    <mergeCell ref="Q100:Q101"/>
    <mergeCell ref="A100:A101"/>
    <mergeCell ref="R96:R97"/>
    <mergeCell ref="S96:S97"/>
    <mergeCell ref="B100:B101"/>
    <mergeCell ref="H96:H97"/>
    <mergeCell ref="N102:N103"/>
    <mergeCell ref="H102:H103"/>
    <mergeCell ref="K102:K103"/>
    <mergeCell ref="N98:N99"/>
    <mergeCell ref="H100:H101"/>
    <mergeCell ref="K100:K101"/>
    <mergeCell ref="H98:H99"/>
    <mergeCell ref="B98:B99"/>
    <mergeCell ref="B96:B97"/>
    <mergeCell ref="Q98:Q99"/>
    <mergeCell ref="R102:R103"/>
    <mergeCell ref="A96:A97"/>
    <mergeCell ref="Z102:Z103"/>
    <mergeCell ref="Z98:Z99"/>
    <mergeCell ref="W98:W99"/>
    <mergeCell ref="W102:W103"/>
    <mergeCell ref="W96:W97"/>
    <mergeCell ref="Z96:Z97"/>
    <mergeCell ref="T98:T99"/>
    <mergeCell ref="B102:B103"/>
    <mergeCell ref="K96:K97"/>
    <mergeCell ref="N96:N97"/>
    <mergeCell ref="T102:T103"/>
    <mergeCell ref="R100:R101"/>
    <mergeCell ref="T96:T97"/>
    <mergeCell ref="T104:T105"/>
    <mergeCell ref="Z104:Z105"/>
    <mergeCell ref="W100:W101"/>
    <mergeCell ref="Z100:Z101"/>
    <mergeCell ref="S102:S103"/>
    <mergeCell ref="E98:E99"/>
    <mergeCell ref="E102:E103"/>
    <mergeCell ref="E100:E101"/>
    <mergeCell ref="S98:S99"/>
    <mergeCell ref="Q102:Q103"/>
    <mergeCell ref="R98:R99"/>
    <mergeCell ref="K104:K105"/>
    <mergeCell ref="Q104:Q105"/>
    <mergeCell ref="W104:W105"/>
    <mergeCell ref="N100:N101"/>
    <mergeCell ref="A104:A105"/>
    <mergeCell ref="E106:E107"/>
    <mergeCell ref="B104:B105"/>
    <mergeCell ref="S104:S105"/>
    <mergeCell ref="N104:N105"/>
    <mergeCell ref="Q106:Q107"/>
    <mergeCell ref="H104:H105"/>
    <mergeCell ref="H106:H107"/>
    <mergeCell ref="E104:E105"/>
    <mergeCell ref="K106:K107"/>
    <mergeCell ref="N106:N107"/>
    <mergeCell ref="R104:R105"/>
    <mergeCell ref="N108:N109"/>
    <mergeCell ref="S106:S107"/>
    <mergeCell ref="R106:R107"/>
    <mergeCell ref="A110:Q110"/>
    <mergeCell ref="R108:R109"/>
    <mergeCell ref="S108:S109"/>
    <mergeCell ref="AF108:AF109"/>
    <mergeCell ref="W108:W109"/>
    <mergeCell ref="A106:A107"/>
    <mergeCell ref="B106:B107"/>
    <mergeCell ref="Z106:Z107"/>
    <mergeCell ref="AC106:AC107"/>
    <mergeCell ref="T108:T109"/>
    <mergeCell ref="AC108:AC109"/>
    <mergeCell ref="Z108:Z109"/>
    <mergeCell ref="T106:T107"/>
    <mergeCell ref="B108:B109"/>
    <mergeCell ref="E108:E109"/>
    <mergeCell ref="S114:AI114"/>
    <mergeCell ref="AI108:AI109"/>
    <mergeCell ref="S112:AI112"/>
    <mergeCell ref="S110:AI110"/>
    <mergeCell ref="S111:AI111"/>
    <mergeCell ref="S113:AI113"/>
    <mergeCell ref="AF106:AF107"/>
    <mergeCell ref="W106:W107"/>
    <mergeCell ref="A114:Q114"/>
    <mergeCell ref="K108:K109"/>
    <mergeCell ref="A108:A109"/>
    <mergeCell ref="A112:Q112"/>
    <mergeCell ref="Q108:Q109"/>
    <mergeCell ref="H108:H109"/>
    <mergeCell ref="A111:Q111"/>
    <mergeCell ref="A113:Q113"/>
  </mergeCells>
  <phoneticPr fontId="46" type="noConversion"/>
  <printOptions horizontalCentered="1"/>
  <pageMargins left="0.25" right="0.25" top="0.81" bottom="0.25" header="0" footer="0"/>
  <pageSetup scale="97" fitToWidth="2" fitToHeight="2" orientation="portrait" horizontalDpi="300" verticalDpi="300" r:id="rId1"/>
  <headerFooter alignWithMargins="0"/>
  <rowBreaks count="1" manualBreakCount="1">
    <brk id="57" max="34" man="1"/>
  </rowBreaks>
  <colBreaks count="1" manualBreakCount="1">
    <brk id="17" max="111" man="1"/>
  </colBreaks>
  <legacyDrawing r:id="rId2"/>
</worksheet>
</file>

<file path=xl/worksheets/sheet6.xml><?xml version="1.0" encoding="utf-8"?>
<worksheet xmlns="http://schemas.openxmlformats.org/spreadsheetml/2006/main" xmlns:r="http://schemas.openxmlformats.org/officeDocument/2006/relationships">
  <sheetPr enableFormatConditionsCalculation="0">
    <tabColor indexed="45"/>
    <pageSetUpPr fitToPage="1"/>
  </sheetPr>
  <dimension ref="A1:F21"/>
  <sheetViews>
    <sheetView workbookViewId="0">
      <selection activeCell="B4" sqref="B4"/>
    </sheetView>
  </sheetViews>
  <sheetFormatPr defaultRowHeight="12.75"/>
  <cols>
    <col min="1" max="1" width="10.140625" customWidth="1"/>
    <col min="2" max="2" width="24.42578125" customWidth="1"/>
    <col min="3" max="3" width="13.7109375" customWidth="1"/>
    <col min="4" max="4" width="25.28515625" customWidth="1"/>
    <col min="5" max="5" width="15.5703125" customWidth="1"/>
    <col min="6" max="6" width="7.28515625" customWidth="1"/>
  </cols>
  <sheetData>
    <row r="1" spans="1:6" ht="36.75" customHeight="1">
      <c r="A1" s="477"/>
      <c r="B1" s="1211" t="s">
        <v>150</v>
      </c>
      <c r="C1" s="1211"/>
      <c r="D1" s="1211"/>
      <c r="E1" s="1211"/>
      <c r="F1" s="478"/>
    </row>
    <row r="2" spans="1:6" ht="13.5" customHeight="1" thickBot="1">
      <c r="A2" s="753"/>
      <c r="B2" s="1221" t="s">
        <v>357</v>
      </c>
      <c r="C2" s="1221"/>
      <c r="D2" s="1221"/>
      <c r="E2" s="1221"/>
      <c r="F2" s="754"/>
    </row>
    <row r="3" spans="1:6" ht="35.25" customHeight="1" thickBot="1">
      <c r="A3" s="1212" t="s">
        <v>358</v>
      </c>
      <c r="B3" s="1213"/>
      <c r="C3" s="1213"/>
      <c r="D3" s="1213"/>
      <c r="E3" s="1213"/>
      <c r="F3" s="1214"/>
    </row>
    <row r="4" spans="1:6" ht="22.5" customHeight="1" thickBot="1">
      <c r="A4" s="479" t="s">
        <v>359</v>
      </c>
      <c r="B4" s="486"/>
      <c r="C4" s="480" t="s">
        <v>360</v>
      </c>
      <c r="D4" s="1215"/>
      <c r="E4" s="1216"/>
      <c r="F4" s="1217"/>
    </row>
    <row r="5" spans="1:6" ht="46.5" customHeight="1" thickBot="1">
      <c r="A5" s="1218" t="s">
        <v>361</v>
      </c>
      <c r="B5" s="1219"/>
      <c r="C5" s="1219"/>
      <c r="D5" s="1219"/>
      <c r="E5" s="1219"/>
      <c r="F5" s="1220"/>
    </row>
    <row r="6" spans="1:6" ht="42" customHeight="1" thickBot="1">
      <c r="A6" s="1186" t="s">
        <v>362</v>
      </c>
      <c r="B6" s="1187"/>
      <c r="C6" s="1188"/>
      <c r="D6" s="1189"/>
      <c r="E6" s="1190"/>
      <c r="F6" s="1191"/>
    </row>
    <row r="7" spans="1:6" ht="42" customHeight="1" thickBot="1">
      <c r="A7" s="1183"/>
      <c r="B7" s="1184"/>
      <c r="C7" s="1184"/>
      <c r="D7" s="1184"/>
      <c r="E7" s="1184"/>
      <c r="F7" s="1185"/>
    </row>
    <row r="8" spans="1:6" ht="42" customHeight="1" thickBot="1">
      <c r="A8" s="1186" t="s">
        <v>363</v>
      </c>
      <c r="B8" s="1187"/>
      <c r="C8" s="1188"/>
      <c r="D8" s="1189"/>
      <c r="E8" s="1190"/>
      <c r="F8" s="1191"/>
    </row>
    <row r="9" spans="1:6" ht="42" customHeight="1" thickBot="1">
      <c r="A9" s="1183"/>
      <c r="B9" s="1184"/>
      <c r="C9" s="1184"/>
      <c r="D9" s="1184"/>
      <c r="E9" s="1184"/>
      <c r="F9" s="1185"/>
    </row>
    <row r="10" spans="1:6" ht="42" customHeight="1" thickBot="1">
      <c r="A10" s="1186" t="s">
        <v>364</v>
      </c>
      <c r="B10" s="1187"/>
      <c r="C10" s="1188"/>
      <c r="D10" s="1189"/>
      <c r="E10" s="1190"/>
      <c r="F10" s="1191"/>
    </row>
    <row r="11" spans="1:6" ht="42" customHeight="1" thickBot="1">
      <c r="A11" s="1183"/>
      <c r="B11" s="1184"/>
      <c r="C11" s="1184"/>
      <c r="D11" s="1184"/>
      <c r="E11" s="1184"/>
      <c r="F11" s="1185"/>
    </row>
    <row r="12" spans="1:6" ht="42" customHeight="1" thickBot="1">
      <c r="A12" s="1186" t="s">
        <v>365</v>
      </c>
      <c r="B12" s="1187"/>
      <c r="C12" s="1188"/>
      <c r="D12" s="1189"/>
      <c r="E12" s="1190"/>
      <c r="F12" s="1191"/>
    </row>
    <row r="13" spans="1:6" ht="42" customHeight="1" thickBot="1">
      <c r="A13" s="1183"/>
      <c r="B13" s="1184"/>
      <c r="C13" s="1184"/>
      <c r="D13" s="1184"/>
      <c r="E13" s="1184"/>
      <c r="F13" s="1185"/>
    </row>
    <row r="14" spans="1:6" ht="42" customHeight="1" thickBot="1">
      <c r="A14" s="1186" t="s">
        <v>366</v>
      </c>
      <c r="B14" s="1187"/>
      <c r="C14" s="1188"/>
      <c r="D14" s="1189"/>
      <c r="E14" s="1190"/>
      <c r="F14" s="1191"/>
    </row>
    <row r="15" spans="1:6" ht="42" customHeight="1" thickBot="1">
      <c r="A15" s="1183"/>
      <c r="B15" s="1184"/>
      <c r="C15" s="1184"/>
      <c r="D15" s="1184"/>
      <c r="E15" s="1184"/>
      <c r="F15" s="1185"/>
    </row>
    <row r="16" spans="1:6" ht="42" customHeight="1" thickBot="1">
      <c r="A16" s="1186" t="s">
        <v>367</v>
      </c>
      <c r="B16" s="1187"/>
      <c r="C16" s="1188"/>
      <c r="D16" s="1189"/>
      <c r="E16" s="1190"/>
      <c r="F16" s="1191"/>
    </row>
    <row r="17" spans="1:6" ht="67.5" customHeight="1" thickBot="1">
      <c r="A17" s="1195"/>
      <c r="B17" s="1184"/>
      <c r="C17" s="1184"/>
      <c r="D17" s="1184"/>
      <c r="E17" s="1184"/>
      <c r="F17" s="1185"/>
    </row>
    <row r="18" spans="1:6" ht="21.75" customHeight="1" thickBot="1">
      <c r="A18" s="1196" t="s">
        <v>368</v>
      </c>
      <c r="B18" s="1197"/>
      <c r="C18" s="481" t="s">
        <v>369</v>
      </c>
      <c r="D18" s="1200" t="s">
        <v>370</v>
      </c>
      <c r="E18" s="1202" t="s">
        <v>371</v>
      </c>
      <c r="F18" s="1203"/>
    </row>
    <row r="19" spans="1:6" ht="21.75" customHeight="1" thickBot="1">
      <c r="A19" s="1198"/>
      <c r="B19" s="1199"/>
      <c r="C19" s="482" t="s">
        <v>372</v>
      </c>
      <c r="D19" s="1201"/>
      <c r="E19" s="1204"/>
      <c r="F19" s="1205"/>
    </row>
    <row r="20" spans="1:6" ht="36" customHeight="1" thickBot="1">
      <c r="A20" s="1206" t="s">
        <v>373</v>
      </c>
      <c r="B20" s="1207"/>
      <c r="C20" s="1208"/>
      <c r="D20" s="483" t="s">
        <v>374</v>
      </c>
      <c r="E20" s="1209" t="s">
        <v>375</v>
      </c>
      <c r="F20" s="1210"/>
    </row>
    <row r="21" spans="1:6" ht="13.5" thickBot="1">
      <c r="A21" s="1192" t="s">
        <v>376</v>
      </c>
      <c r="B21" s="1193"/>
      <c r="C21" s="1193"/>
      <c r="D21" s="1193"/>
      <c r="E21" s="1193"/>
      <c r="F21" s="1194"/>
    </row>
  </sheetData>
  <mergeCells count="29">
    <mergeCell ref="A6:C6"/>
    <mergeCell ref="D6:F6"/>
    <mergeCell ref="B1:E1"/>
    <mergeCell ref="A3:F3"/>
    <mergeCell ref="D4:F4"/>
    <mergeCell ref="A5:F5"/>
    <mergeCell ref="B2:E2"/>
    <mergeCell ref="A16:C16"/>
    <mergeCell ref="D16:F16"/>
    <mergeCell ref="D14:F14"/>
    <mergeCell ref="A13:F13"/>
    <mergeCell ref="A15:F15"/>
    <mergeCell ref="A14:C14"/>
    <mergeCell ref="A21:F21"/>
    <mergeCell ref="A17:F17"/>
    <mergeCell ref="A18:B19"/>
    <mergeCell ref="D18:D19"/>
    <mergeCell ref="E18:F19"/>
    <mergeCell ref="A20:C20"/>
    <mergeCell ref="E20:F20"/>
    <mergeCell ref="A7:F7"/>
    <mergeCell ref="A8:C8"/>
    <mergeCell ref="D8:F8"/>
    <mergeCell ref="A12:C12"/>
    <mergeCell ref="A11:F11"/>
    <mergeCell ref="A9:F9"/>
    <mergeCell ref="A10:C10"/>
    <mergeCell ref="D12:F12"/>
    <mergeCell ref="D10:F10"/>
  </mergeCells>
  <phoneticPr fontId="46" type="noConversion"/>
  <printOptions horizontalCentered="1"/>
  <pageMargins left="0.75" right="0.75" top="1" bottom="1" header="0.5" footer="0.5"/>
  <pageSetup scale="84" orientation="portrait" r:id="rId1"/>
  <headerFooter alignWithMargins="0"/>
  <drawing r:id="rId2"/>
</worksheet>
</file>

<file path=xl/worksheets/sheet7.xml><?xml version="1.0" encoding="utf-8"?>
<worksheet xmlns="http://schemas.openxmlformats.org/spreadsheetml/2006/main" xmlns:r="http://schemas.openxmlformats.org/officeDocument/2006/relationships">
  <sheetPr codeName="Sheet9">
    <tabColor theme="0" tint="-0.249977111117893"/>
  </sheetPr>
  <dimension ref="A1:BX48"/>
  <sheetViews>
    <sheetView zoomScale="75" zoomScaleNormal="75" workbookViewId="0">
      <pane ySplit="5" topLeftCell="A15" activePane="bottomLeft" state="frozen"/>
      <selection pane="bottomLeft" activeCell="A49" sqref="A49"/>
    </sheetView>
  </sheetViews>
  <sheetFormatPr defaultRowHeight="12.75"/>
  <cols>
    <col min="1" max="1" width="7.42578125" style="686" customWidth="1"/>
    <col min="2" max="2" width="22.28515625" customWidth="1"/>
    <col min="3" max="6" width="4.7109375" customWidth="1"/>
    <col min="7" max="7" width="6.5703125" customWidth="1"/>
    <col min="8" max="11" width="4.7109375" customWidth="1"/>
    <col min="12" max="12" width="6.5703125" customWidth="1"/>
    <col min="13" max="16" width="4.7109375" customWidth="1"/>
    <col min="17" max="17" width="6.5703125" customWidth="1"/>
    <col min="18" max="18" width="4.85546875" customWidth="1"/>
    <col min="19" max="19" width="6" customWidth="1"/>
    <col min="20" max="21" width="4.7109375" customWidth="1"/>
    <col min="22" max="22" width="4.7109375" bestFit="1" customWidth="1"/>
    <col min="23" max="23" width="4.28515625" hidden="1" customWidth="1"/>
    <col min="24" max="24" width="6.5703125" customWidth="1"/>
    <col min="25" max="25" width="4.28515625" style="730" hidden="1" customWidth="1"/>
    <col min="26" max="26" width="6.5703125" customWidth="1"/>
    <col min="27" max="27" width="4.28515625" style="730" hidden="1" customWidth="1"/>
    <col min="28" max="28" width="6.5703125" customWidth="1"/>
    <col min="29" max="29" width="6" customWidth="1"/>
    <col min="30" max="32" width="6" style="676" customWidth="1"/>
    <col min="33" max="35" width="6" style="678" customWidth="1"/>
    <col min="36" max="36" width="6.5703125" style="678" customWidth="1"/>
    <col min="37" max="39" width="4.7109375" customWidth="1"/>
    <col min="40" max="40" width="7.42578125" style="682" customWidth="1"/>
    <col min="41" max="41" width="22" customWidth="1"/>
    <col min="42" max="46" width="3.28515625" customWidth="1"/>
    <col min="47" max="47" width="4.28515625" customWidth="1"/>
    <col min="48" max="52" width="3.140625" customWidth="1"/>
    <col min="53" max="53" width="4.28515625" customWidth="1"/>
    <col min="54" max="55" width="4.7109375" customWidth="1"/>
    <col min="56" max="56" width="5.28515625" style="676" customWidth="1"/>
    <col min="57" max="57" width="6.5703125" style="688" customWidth="1"/>
    <col min="58" max="58" width="5.28515625" style="676" bestFit="1" customWidth="1"/>
    <col min="59" max="59" width="6.5703125" style="688" customWidth="1"/>
    <col min="60" max="60" width="5.28515625" style="676" customWidth="1"/>
    <col min="61" max="61" width="6.5703125" style="688" customWidth="1"/>
    <col min="62" max="66" width="3.140625" customWidth="1"/>
    <col min="67" max="67" width="4.7109375" customWidth="1"/>
    <col min="68" max="70" width="6.5703125" style="688" customWidth="1"/>
    <col min="71" max="75" width="3.28515625" customWidth="1"/>
    <col min="76" max="76" width="4.42578125" bestFit="1" customWidth="1"/>
  </cols>
  <sheetData>
    <row r="1" spans="1:76" ht="15" customHeight="1">
      <c r="A1" s="1222" t="s">
        <v>243</v>
      </c>
      <c r="B1" s="1222"/>
      <c r="C1" s="1222"/>
      <c r="D1" s="1222"/>
      <c r="E1" s="1222"/>
      <c r="F1" s="1222"/>
      <c r="G1" s="1222"/>
      <c r="H1" s="1222"/>
      <c r="I1" s="1222"/>
      <c r="J1" s="1222"/>
      <c r="K1" s="1222"/>
      <c r="L1" s="1222"/>
      <c r="M1" s="1222"/>
      <c r="N1" s="1222"/>
      <c r="O1" s="1222"/>
      <c r="P1" s="1222"/>
      <c r="Q1" s="1222"/>
      <c r="R1" s="1222"/>
      <c r="S1" s="1222"/>
      <c r="T1" s="1222"/>
      <c r="U1" s="1222"/>
      <c r="V1" s="1222"/>
      <c r="W1" s="1222"/>
      <c r="X1" s="1222"/>
      <c r="Y1" s="1222"/>
      <c r="Z1" s="1222"/>
      <c r="AA1" s="1222"/>
      <c r="AB1" s="1222"/>
      <c r="AC1" s="1222"/>
      <c r="AD1" s="1222"/>
      <c r="AE1" s="1222"/>
      <c r="AF1" s="1222"/>
      <c r="AG1" s="1222"/>
      <c r="AH1" s="1222"/>
      <c r="AI1" s="1222"/>
      <c r="AJ1" s="1222"/>
      <c r="AK1" s="1222"/>
      <c r="AL1" s="1222"/>
      <c r="AM1" s="1222"/>
      <c r="AN1" s="1223" t="s">
        <v>395</v>
      </c>
      <c r="AO1" s="1223"/>
      <c r="AP1" s="1223"/>
      <c r="AQ1" s="1223"/>
      <c r="AR1" s="1223"/>
      <c r="AS1" s="1223"/>
      <c r="AT1" s="1223"/>
      <c r="AU1" s="1223"/>
      <c r="AV1" s="1223"/>
      <c r="AW1" s="1223"/>
      <c r="AX1" s="1223"/>
      <c r="AY1" s="1223"/>
      <c r="AZ1" s="1223"/>
      <c r="BA1" s="1223"/>
      <c r="BB1" s="1223"/>
      <c r="BC1" s="1223"/>
      <c r="BD1" s="1223"/>
      <c r="BE1" s="1223"/>
      <c r="BF1" s="1223"/>
      <c r="BG1" s="1223"/>
      <c r="BH1" s="1223"/>
      <c r="BI1" s="1223"/>
      <c r="BJ1" s="1223"/>
      <c r="BK1" s="1223"/>
      <c r="BL1" s="1223"/>
      <c r="BM1" s="1223"/>
      <c r="BN1" s="1223"/>
      <c r="BO1" s="1223"/>
      <c r="BP1" s="1223"/>
      <c r="BQ1" s="1223"/>
      <c r="BR1" s="1223"/>
      <c r="BS1" s="1223"/>
      <c r="BT1" s="1223"/>
      <c r="BU1" s="1223"/>
      <c r="BV1" s="1223"/>
      <c r="BW1" s="1223"/>
      <c r="BX1" s="1223"/>
    </row>
    <row r="2" spans="1:76" ht="15" customHeight="1">
      <c r="A2" s="1224" t="str">
        <f>IF(IBRF!B8="","PLEASE FILL IN THE IBRF TAB!",IBRF!$B$8&amp;"/"&amp;IBRF!$B$9&amp;" vs. "&amp;IBRF!$H$8&amp;"/"&amp;IBRF!$H$9&amp;IF(IBRF!$K$3="",""," Bout "&amp;IBRF!$K$3))</f>
        <v>Fabulous Sin City Rollergirls/SCRG All-Stars vs. Central Coast Roller Derby/SK805 Bout 1</v>
      </c>
      <c r="B2" s="1224"/>
      <c r="C2" s="1224"/>
      <c r="D2" s="1224"/>
      <c r="E2" s="1224"/>
      <c r="F2" s="1224"/>
      <c r="G2" s="1224"/>
      <c r="H2" s="1224"/>
      <c r="I2" s="1224"/>
      <c r="J2" s="1224"/>
      <c r="K2" s="1224"/>
      <c r="L2" s="1224"/>
      <c r="M2" s="1224"/>
      <c r="N2" s="1224"/>
      <c r="O2" s="1224"/>
      <c r="P2" s="1224"/>
      <c r="Q2" s="1224"/>
      <c r="R2" s="1224"/>
      <c r="S2" s="1224"/>
      <c r="T2" s="1224"/>
      <c r="U2" s="1224"/>
      <c r="V2" s="1224"/>
      <c r="W2" s="1224"/>
      <c r="X2" s="1224"/>
      <c r="Y2" s="1224"/>
      <c r="Z2" s="1224"/>
      <c r="AA2" s="1224"/>
      <c r="AB2" s="1224"/>
      <c r="AC2" s="1224"/>
      <c r="AD2" s="1224"/>
      <c r="AE2" s="1224"/>
      <c r="AF2" s="1224"/>
      <c r="AG2" s="1224"/>
      <c r="AH2" s="1224"/>
      <c r="AI2" s="1224"/>
      <c r="AJ2" s="1224"/>
      <c r="AK2" s="1224"/>
      <c r="AL2" s="1224"/>
      <c r="AM2" s="1224"/>
      <c r="AN2" s="1224" t="str">
        <f>A2</f>
        <v>Fabulous Sin City Rollergirls/SCRG All-Stars vs. Central Coast Roller Derby/SK805 Bout 1</v>
      </c>
      <c r="AO2" s="1224"/>
      <c r="AP2" s="1224"/>
      <c r="AQ2" s="1224"/>
      <c r="AR2" s="1224"/>
      <c r="AS2" s="1224"/>
      <c r="AT2" s="1224"/>
      <c r="AU2" s="1224"/>
      <c r="AV2" s="1224"/>
      <c r="AW2" s="1224"/>
      <c r="AX2" s="1224"/>
      <c r="AY2" s="1224"/>
      <c r="AZ2" s="1224"/>
      <c r="BA2" s="1224"/>
      <c r="BB2" s="1224"/>
      <c r="BC2" s="1224"/>
      <c r="BD2" s="1224"/>
      <c r="BE2" s="1224"/>
      <c r="BF2" s="1224"/>
      <c r="BG2" s="1224"/>
      <c r="BH2" s="1224"/>
      <c r="BI2" s="1224"/>
      <c r="BJ2" s="1224"/>
      <c r="BK2" s="1224"/>
      <c r="BL2" s="1224"/>
      <c r="BM2" s="1224"/>
      <c r="BN2" s="1224"/>
      <c r="BO2" s="1224"/>
      <c r="BP2" s="1224"/>
      <c r="BQ2" s="1224"/>
      <c r="BR2" s="1224"/>
      <c r="BS2" s="1224"/>
      <c r="BT2" s="1224"/>
      <c r="BU2" s="1224"/>
      <c r="BV2" s="1224"/>
      <c r="BW2" s="1224"/>
      <c r="BX2" s="1224"/>
    </row>
    <row r="3" spans="1:76" ht="15" customHeight="1" thickBot="1">
      <c r="A3" s="1225">
        <f>IF(IBRF!$B$5="","ENTER DATE ON IBRF TAB!",IBRF!$B$5)</f>
        <v>41055</v>
      </c>
      <c r="B3" s="1225"/>
      <c r="C3" s="1225"/>
      <c r="D3" s="1225"/>
      <c r="E3" s="1225"/>
      <c r="F3" s="1225"/>
      <c r="G3" s="1225"/>
      <c r="H3" s="1225"/>
      <c r="I3" s="1225"/>
      <c r="J3" s="1225"/>
      <c r="K3" s="1225"/>
      <c r="L3" s="1225"/>
      <c r="M3" s="1225"/>
      <c r="N3" s="1225"/>
      <c r="O3" s="1225"/>
      <c r="P3" s="1225"/>
      <c r="Q3" s="1225"/>
      <c r="R3" s="1225"/>
      <c r="S3" s="1225"/>
      <c r="T3" s="1225"/>
      <c r="U3" s="1225"/>
      <c r="V3" s="1225"/>
      <c r="W3" s="1225"/>
      <c r="X3" s="1225"/>
      <c r="Y3" s="1225"/>
      <c r="Z3" s="1225"/>
      <c r="AA3" s="1225"/>
      <c r="AB3" s="1225"/>
      <c r="AC3" s="1225"/>
      <c r="AD3" s="1225"/>
      <c r="AE3" s="1225"/>
      <c r="AF3" s="1225"/>
      <c r="AG3" s="1225"/>
      <c r="AH3" s="1225"/>
      <c r="AI3" s="1225"/>
      <c r="AJ3" s="1225"/>
      <c r="AK3" s="1225"/>
      <c r="AL3" s="1225"/>
      <c r="AM3" s="1225"/>
      <c r="AN3" s="1226">
        <f>A3</f>
        <v>41055</v>
      </c>
      <c r="AO3" s="1226"/>
      <c r="AP3" s="1226"/>
      <c r="AQ3" s="1226"/>
      <c r="AR3" s="1226"/>
      <c r="AS3" s="1226"/>
      <c r="AT3" s="1226"/>
      <c r="AU3" s="1226"/>
      <c r="AV3" s="1226"/>
      <c r="AW3" s="1226"/>
      <c r="AX3" s="1226"/>
      <c r="AY3" s="1226"/>
      <c r="AZ3" s="1226"/>
      <c r="BA3" s="1226"/>
      <c r="BB3" s="1226"/>
      <c r="BC3" s="1226"/>
      <c r="BD3" s="1226"/>
      <c r="BE3" s="1226"/>
      <c r="BF3" s="1226"/>
      <c r="BG3" s="1226"/>
      <c r="BH3" s="1226"/>
      <c r="BI3" s="1226"/>
      <c r="BJ3" s="1226"/>
      <c r="BK3" s="1226"/>
      <c r="BL3" s="1226"/>
      <c r="BM3" s="1226"/>
      <c r="BN3" s="1226"/>
      <c r="BO3" s="1226"/>
      <c r="BP3" s="1226"/>
      <c r="BQ3" s="1226"/>
      <c r="BR3" s="1226"/>
      <c r="BS3" s="1226"/>
      <c r="BT3" s="1226"/>
      <c r="BU3" s="1226"/>
      <c r="BV3" s="1226"/>
      <c r="BW3" s="1226"/>
      <c r="BX3" s="1226"/>
    </row>
    <row r="4" spans="1:76" ht="15" customHeight="1" thickBot="1">
      <c r="A4" s="1237" t="s">
        <v>189</v>
      </c>
      <c r="B4" s="1238"/>
      <c r="C4" s="1231" t="s">
        <v>104</v>
      </c>
      <c r="D4" s="1232"/>
      <c r="E4" s="1232"/>
      <c r="F4" s="1233"/>
      <c r="G4" s="475"/>
      <c r="H4" s="1234" t="s">
        <v>90</v>
      </c>
      <c r="I4" s="1235"/>
      <c r="J4" s="1235"/>
      <c r="K4" s="1236"/>
      <c r="L4" s="164"/>
      <c r="M4" s="1234" t="s">
        <v>89</v>
      </c>
      <c r="N4" s="1239"/>
      <c r="O4" s="1239"/>
      <c r="P4" s="1239"/>
      <c r="Q4" s="1239"/>
      <c r="R4" s="1240"/>
      <c r="S4" s="164"/>
      <c r="T4" s="1234" t="s">
        <v>199</v>
      </c>
      <c r="U4" s="1235"/>
      <c r="V4" s="1235"/>
      <c r="W4" s="1235"/>
      <c r="X4" s="1235"/>
      <c r="Y4" s="1235"/>
      <c r="Z4" s="1235"/>
      <c r="AA4" s="1235"/>
      <c r="AB4" s="1235"/>
      <c r="AC4" s="1236"/>
      <c r="AD4" s="1234" t="s">
        <v>198</v>
      </c>
      <c r="AE4" s="1239"/>
      <c r="AF4" s="1239"/>
      <c r="AG4" s="1239"/>
      <c r="AH4" s="1239"/>
      <c r="AI4" s="1239"/>
      <c r="AJ4" s="1240"/>
      <c r="AK4" s="1234" t="s">
        <v>101</v>
      </c>
      <c r="AL4" s="1239"/>
      <c r="AM4" s="1240"/>
      <c r="AN4" s="1237" t="s">
        <v>189</v>
      </c>
      <c r="AO4" s="1238"/>
      <c r="AP4" s="1234" t="s">
        <v>103</v>
      </c>
      <c r="AQ4" s="1239"/>
      <c r="AR4" s="1239"/>
      <c r="AS4" s="1239"/>
      <c r="AT4" s="1239"/>
      <c r="AU4" s="1239"/>
      <c r="AV4" s="1239"/>
      <c r="AW4" s="1239"/>
      <c r="AX4" s="1239"/>
      <c r="AY4" s="1239"/>
      <c r="AZ4" s="1239"/>
      <c r="BA4" s="1239"/>
      <c r="BB4" s="1239"/>
      <c r="BC4" s="1240"/>
      <c r="BD4" s="1234" t="s">
        <v>397</v>
      </c>
      <c r="BE4" s="1239"/>
      <c r="BF4" s="1239"/>
      <c r="BG4" s="1239"/>
      <c r="BH4" s="1240"/>
      <c r="BI4" s="694"/>
      <c r="BJ4" s="1239" t="s">
        <v>99</v>
      </c>
      <c r="BK4" s="1239"/>
      <c r="BL4" s="1239"/>
      <c r="BM4" s="1239"/>
      <c r="BN4" s="1239"/>
      <c r="BO4" s="1239"/>
      <c r="BP4" s="1239"/>
      <c r="BQ4" s="1239"/>
      <c r="BR4" s="1239"/>
      <c r="BS4" s="1241" t="s">
        <v>200</v>
      </c>
      <c r="BT4" s="1241"/>
      <c r="BU4" s="1241"/>
      <c r="BV4" s="1241"/>
      <c r="BW4" s="1241"/>
      <c r="BX4" s="1242"/>
    </row>
    <row r="5" spans="1:76" s="23" customFormat="1" ht="63.75" customHeight="1" thickBot="1">
      <c r="A5" s="683" t="s">
        <v>1</v>
      </c>
      <c r="B5" s="295" t="str">
        <f>IF(IBRF!B9=0,"Home Team",IF(IBRF!B9=IBRF!B8,IBRF!B9,IBRF!B8&amp;" - "&amp;IBRF!B9))</f>
        <v>Fabulous Sin City Rollergirls - SCRG All-Stars</v>
      </c>
      <c r="C5" s="296" t="s">
        <v>28</v>
      </c>
      <c r="D5" s="297" t="s">
        <v>86</v>
      </c>
      <c r="E5" s="297" t="s">
        <v>87</v>
      </c>
      <c r="F5" s="298" t="s">
        <v>26</v>
      </c>
      <c r="G5" s="476" t="s">
        <v>449</v>
      </c>
      <c r="H5" s="296" t="s">
        <v>448</v>
      </c>
      <c r="I5" s="297" t="s">
        <v>92</v>
      </c>
      <c r="J5" s="297" t="s">
        <v>91</v>
      </c>
      <c r="K5" s="299" t="s">
        <v>90</v>
      </c>
      <c r="L5" s="300" t="s">
        <v>130</v>
      </c>
      <c r="M5" s="304" t="s">
        <v>79</v>
      </c>
      <c r="N5" s="302" t="s">
        <v>80</v>
      </c>
      <c r="O5" s="302" t="s">
        <v>88</v>
      </c>
      <c r="P5" s="302" t="s">
        <v>447</v>
      </c>
      <c r="Q5" s="302" t="s">
        <v>84</v>
      </c>
      <c r="R5" s="302" t="s">
        <v>83</v>
      </c>
      <c r="S5" s="633" t="s">
        <v>402</v>
      </c>
      <c r="T5" s="296" t="s">
        <v>446</v>
      </c>
      <c r="U5" s="302" t="s">
        <v>201</v>
      </c>
      <c r="V5" s="299" t="s">
        <v>85</v>
      </c>
      <c r="W5" s="296" t="s">
        <v>432</v>
      </c>
      <c r="X5" s="723" t="s">
        <v>435</v>
      </c>
      <c r="Y5" s="729" t="s">
        <v>93</v>
      </c>
      <c r="Z5" s="487" t="s">
        <v>434</v>
      </c>
      <c r="AA5" s="728" t="s">
        <v>94</v>
      </c>
      <c r="AB5" s="487" t="s">
        <v>433</v>
      </c>
      <c r="AC5" s="314" t="s">
        <v>182</v>
      </c>
      <c r="AD5" s="731" t="s">
        <v>382</v>
      </c>
      <c r="AE5" s="731" t="s">
        <v>383</v>
      </c>
      <c r="AF5" s="674" t="s">
        <v>444</v>
      </c>
      <c r="AG5" s="733" t="s">
        <v>441</v>
      </c>
      <c r="AH5" s="733" t="s">
        <v>442</v>
      </c>
      <c r="AI5" s="733" t="s">
        <v>443</v>
      </c>
      <c r="AJ5" s="677" t="s">
        <v>450</v>
      </c>
      <c r="AK5" s="296" t="s">
        <v>7</v>
      </c>
      <c r="AL5" s="297" t="s">
        <v>100</v>
      </c>
      <c r="AM5" s="752" t="s">
        <v>19</v>
      </c>
      <c r="AN5" s="679" t="s">
        <v>1</v>
      </c>
      <c r="AO5" s="303" t="str">
        <f>B5</f>
        <v>Fabulous Sin City Rollergirls - SCRG All-Stars</v>
      </c>
      <c r="AP5" s="304" t="s">
        <v>451</v>
      </c>
      <c r="AQ5" s="302" t="s">
        <v>452</v>
      </c>
      <c r="AR5" s="302" t="s">
        <v>10</v>
      </c>
      <c r="AS5" s="302" t="s">
        <v>11</v>
      </c>
      <c r="AT5" s="302" t="s">
        <v>12</v>
      </c>
      <c r="AU5" s="305" t="s">
        <v>96</v>
      </c>
      <c r="AV5" s="304" t="s">
        <v>9</v>
      </c>
      <c r="AW5" s="302" t="s">
        <v>105</v>
      </c>
      <c r="AX5" s="302" t="s">
        <v>439</v>
      </c>
      <c r="AY5" s="302" t="s">
        <v>454</v>
      </c>
      <c r="AZ5" s="302" t="s">
        <v>126</v>
      </c>
      <c r="BA5" s="302" t="s">
        <v>97</v>
      </c>
      <c r="BB5" s="306" t="s">
        <v>26</v>
      </c>
      <c r="BC5" s="307" t="s">
        <v>127</v>
      </c>
      <c r="BD5" s="689" t="s">
        <v>453</v>
      </c>
      <c r="BE5" s="687" t="s">
        <v>102</v>
      </c>
      <c r="BF5" s="691" t="s">
        <v>141</v>
      </c>
      <c r="BG5" s="687" t="s">
        <v>128</v>
      </c>
      <c r="BH5" s="693" t="s">
        <v>140</v>
      </c>
      <c r="BI5" s="695" t="s">
        <v>129</v>
      </c>
      <c r="BJ5" s="304" t="s">
        <v>131</v>
      </c>
      <c r="BK5" s="302" t="s">
        <v>98</v>
      </c>
      <c r="BL5" s="302" t="s">
        <v>176</v>
      </c>
      <c r="BM5" s="302" t="s">
        <v>177</v>
      </c>
      <c r="BN5" s="297" t="s">
        <v>438</v>
      </c>
      <c r="BO5" s="306" t="s">
        <v>26</v>
      </c>
      <c r="BP5" s="696" t="s">
        <v>179</v>
      </c>
      <c r="BQ5" s="697" t="s">
        <v>180</v>
      </c>
      <c r="BR5" s="698" t="s">
        <v>181</v>
      </c>
      <c r="BS5" s="308" t="s">
        <v>455</v>
      </c>
      <c r="BT5" s="309" t="s">
        <v>135</v>
      </c>
      <c r="BU5" s="309" t="s">
        <v>136</v>
      </c>
      <c r="BV5" s="309" t="s">
        <v>138</v>
      </c>
      <c r="BW5" s="309" t="s">
        <v>137</v>
      </c>
      <c r="BX5" s="310" t="s">
        <v>26</v>
      </c>
    </row>
    <row r="6" spans="1:76" s="2" customFormat="1" ht="20.100000000000001" customHeight="1">
      <c r="A6" s="684" t="str">
        <f>IF(ISBLANK(IBRF!$B11),"",IBRF!$B11)</f>
        <v>12</v>
      </c>
      <c r="B6" s="338" t="str">
        <f>IF(ISBLANK(IBRF!$C11),"",IBRF!$C11)</f>
        <v>Juke'r Luker</v>
      </c>
      <c r="C6" s="488">
        <f>IF(A6="","",SUM(LU!N9,LU!N108))</f>
        <v>0</v>
      </c>
      <c r="D6" s="488">
        <f>IF(A6="","",SUM(LU!D9,LU!D108))</f>
        <v>0</v>
      </c>
      <c r="E6" s="488">
        <f>IF(A6="","",SUM(LU!I9,LU!I108))</f>
        <v>7</v>
      </c>
      <c r="F6" s="489">
        <f>IF(A6="","",SUM(C6:E6))</f>
        <v>7</v>
      </c>
      <c r="G6" s="490">
        <f>IF(OR(A6="",F6=0,LU!D$3+LU!D$102=0),"",F6/(LU!D$3+LU!D$102))</f>
        <v>0.17499999999999999</v>
      </c>
      <c r="H6" s="491" t="str">
        <f>IF(OR(C6=0,A6=""),"",SK!Q122)</f>
        <v/>
      </c>
      <c r="I6" s="492" t="str">
        <f>IF(OR(C6=0,A6=""),"",SK!N122)</f>
        <v/>
      </c>
      <c r="J6" s="492" t="str">
        <f>IF(OR(C6=0,A6=""),"",SK!U122)</f>
        <v/>
      </c>
      <c r="K6" s="493" t="str">
        <f>IF(OR(C6=0,A6=""),"",SK!D122)</f>
        <v/>
      </c>
      <c r="L6" s="494" t="str">
        <f ca="1">IF(OR(A6="",SK!E122="",SK!E122=0),"",K6/SK!E122)</f>
        <v/>
      </c>
      <c r="M6" s="341" t="str">
        <f>IF(OR(A6="",C6=0),"",SK!G122)</f>
        <v/>
      </c>
      <c r="N6" s="340" t="str">
        <f>IF(OR(A6="",C6=0),"",SK!H122)</f>
        <v/>
      </c>
      <c r="O6" s="339" t="str">
        <f>IF(OR(A6="",C6=0),"",SK!J122)</f>
        <v/>
      </c>
      <c r="P6" s="339" t="str">
        <f>IF(OR(A6="",C6=0),"",SK!L122)</f>
        <v/>
      </c>
      <c r="Q6" s="496" t="str">
        <f>IF(OR(A6="",C6=0),"",N6/C6)</f>
        <v/>
      </c>
      <c r="R6" s="608" t="str">
        <f>IF(OR(A6="",C6=0),"",SK!I122)</f>
        <v/>
      </c>
      <c r="S6" s="497" t="str">
        <f>IF(OR(A6="",C6=0,N6=0),"",R6/N6)</f>
        <v/>
      </c>
      <c r="T6" s="562">
        <f ca="1">IF(OR(A6="",F6=0),"",SUM(LU!P55,LU!P154))</f>
        <v>41</v>
      </c>
      <c r="U6" s="488">
        <f ca="1">IF(OR(A6="",F6=0),"",SUM(LU!P78,LU!P177))</f>
        <v>27</v>
      </c>
      <c r="V6" s="493">
        <f ca="1">IF(OR(A6="",F6=0),"",SUM(LU!P32,LU!P131))</f>
        <v>14</v>
      </c>
      <c r="W6" s="488" t="str">
        <f>IF(OR(A6="",C6=0),"",SUM(LU!N32,LU!N131))</f>
        <v/>
      </c>
      <c r="X6" s="741" t="str">
        <f t="shared" ref="X6:X25" si="0">IF(OR(A6="",C6=0),"",W6/C6)</f>
        <v/>
      </c>
      <c r="Y6" s="742" t="str">
        <f>IF(OR(A6="",D6=0),"",SUM(LU!D32,LU!D131))</f>
        <v/>
      </c>
      <c r="Z6" s="741" t="str">
        <f>IF(OR(A6="",D6=0),"",Y6/D6)</f>
        <v/>
      </c>
      <c r="AA6" s="742">
        <f ca="1">IF(OR(A6="",E6=0),"",SUM(LU!I32,LU!I131))</f>
        <v>14</v>
      </c>
      <c r="AB6" s="741">
        <f t="shared" ref="AB6:AB25" ca="1" si="1">IF(OR(A6="",E6=0),"",AA6/E6)</f>
        <v>2</v>
      </c>
      <c r="AC6" s="497">
        <f ca="1">IF(OR(A6="",F6=0),"",V6/F6)</f>
        <v>2</v>
      </c>
      <c r="AD6" s="650">
        <f ca="1">IF(OR(A6="",F6=0,T$26="-",LU!$D$5=0),"",T6-T$26)</f>
        <v>-49.538461538461533</v>
      </c>
      <c r="AE6" s="721">
        <f ca="1">IF(OR(A6="",F6=0,U$26="-",LU!$D$5=0),"",U6-U$26)</f>
        <v>-6.5384615384615401</v>
      </c>
      <c r="AF6" s="666">
        <f t="shared" ref="AF6:AF25" ca="1" si="2">IF(OR(A6="",F6=0,AD6=""),"",AD6-AE6)</f>
        <v>-42.999999999999993</v>
      </c>
      <c r="AG6" s="734" t="str">
        <f>IF(OR($A6="",C6=0),"",X6-X$26)</f>
        <v/>
      </c>
      <c r="AH6" s="734" t="str">
        <f>IF(OR($A6="",D6=0),"",Z6-Z$26)</f>
        <v/>
      </c>
      <c r="AI6" s="734">
        <f ca="1">IF(OR($A6="",E6=0),"",AB6-AB$26)</f>
        <v>-2.2083513708513713</v>
      </c>
      <c r="AJ6" s="749">
        <f ca="1">IF(OR($A6="",AC6="",AC$26="-",LU!$D$5=0),"",AC6-AC$26)</f>
        <v>-2.4153698865237327</v>
      </c>
      <c r="AK6" s="498">
        <f>IF(OR(A6="",F6=0),"",SUM(PT!R3,PT!R4))</f>
        <v>1</v>
      </c>
      <c r="AL6" s="488">
        <f>IF(OR(A6="",F6=0),"",SUM(PT!AI3,PT!AI4))</f>
        <v>1</v>
      </c>
      <c r="AM6" s="499">
        <f>IF(OR(A6="",F6=0),"",SUM(PT!AJ3,PT!AJ4))</f>
        <v>1</v>
      </c>
      <c r="AN6" s="684" t="str">
        <f>A6</f>
        <v>12</v>
      </c>
      <c r="AO6" s="342" t="str">
        <f>B6</f>
        <v>Juke'r Luker</v>
      </c>
      <c r="AP6" s="495">
        <f>IF(OR($A6="",$F6=0),"",SUM(Actions!C71,Actions!L71))</f>
        <v>0</v>
      </c>
      <c r="AQ6" s="492">
        <f>IF(OR($A6="",$F6=0),"",SUM(Actions!D71,Actions!M71))</f>
        <v>0</v>
      </c>
      <c r="AR6" s="492">
        <f>IF(OR($A6="",$F6=0),"",SUM(Actions!E71,Actions!N71))</f>
        <v>0</v>
      </c>
      <c r="AS6" s="492">
        <f>IF(OR($A6="",$F6=0),"",SUM(Actions!F71,Actions!O71))</f>
        <v>0</v>
      </c>
      <c r="AT6" s="492">
        <f>IF(OR($A6="",$F6=0),"",SUM(Actions!G71,Actions!P71))</f>
        <v>0</v>
      </c>
      <c r="AU6" s="561">
        <f t="shared" ref="AU6:AU25" si="3">IF(OR(A6="",F6=0),"",SUM(AP6:AT6))</f>
        <v>0</v>
      </c>
      <c r="AV6" s="562">
        <f>IF(OR($A6="",$F6=0),"",SUM(Actions!C3,Actions!L3))</f>
        <v>0</v>
      </c>
      <c r="AW6" s="488">
        <f>IF(OR($A6="",$F6=0),"",SUM(Actions!D3,Actions!M3))</f>
        <v>0</v>
      </c>
      <c r="AX6" s="488">
        <f>IF(OR($A6="",$F6=0),"",SUM(Actions!E3,Actions!N3))</f>
        <v>0</v>
      </c>
      <c r="AY6" s="488">
        <f>IF(OR($A6="",$F6=0),"",SUM(Actions!F3,Actions!O3))</f>
        <v>0</v>
      </c>
      <c r="AZ6" s="488">
        <f>IF(OR($A6="",$F6=0),"",SUM(Actions!G3,Actions!P3))</f>
        <v>0</v>
      </c>
      <c r="BA6" s="493">
        <f t="shared" ref="BA6:BA25" si="4">IF(OR($A6="",F6=0),"",SUM(AV6:AZ6))</f>
        <v>0</v>
      </c>
      <c r="BB6" s="489">
        <f>IF(OR(A6="",F6=0),"",SUM(AU6,BA6))</f>
        <v>0</v>
      </c>
      <c r="BC6" s="499">
        <f t="shared" ref="BC6:BC25" si="5">IF(OR(A6="",F6=0),"",SUM(AQ6,AY6))</f>
        <v>0</v>
      </c>
      <c r="BD6" s="668">
        <f t="shared" ref="BD6:BD25" si="6">IF(OR(A6="",F6=0),"",AU6/F6)</f>
        <v>0</v>
      </c>
      <c r="BE6" s="552" t="str">
        <f t="shared" ref="BE6:BE25" si="7">IF(OR(A6="",F6=0,AU$26=0),"",AU6/AU$26)</f>
        <v/>
      </c>
      <c r="BF6" s="666">
        <f t="shared" ref="BF6:BF25" si="8">IF(OR(A6="",F6=0),"",BA6/F6)</f>
        <v>0</v>
      </c>
      <c r="BG6" s="583" t="str">
        <f t="shared" ref="BG6:BG25" si="9">IF(OR(A6="",F6=0,BA$26=0),"",BA6/BA$26)</f>
        <v/>
      </c>
      <c r="BH6" s="563">
        <f t="shared" ref="BH6:BH25" si="10">IF(OR(A6="",F6=0),"",BB6/F6)</f>
        <v>0</v>
      </c>
      <c r="BI6" s="490" t="str">
        <f t="shared" ref="BI6:BI25" si="11">IF(OR(A6="",F6=0,BB$26=0),"",BB6/BB$26)</f>
        <v/>
      </c>
      <c r="BJ6" s="652">
        <f>IF(OR($A6="",$F6=0),"",SUM(Errors!C3,Errors!L3))</f>
        <v>0</v>
      </c>
      <c r="BK6" s="488">
        <f>IF(OR($A6="",$F6=0),"",SUM(Errors!D3,Errors!M3))</f>
        <v>0</v>
      </c>
      <c r="BL6" s="488">
        <f>IF(OR($A6="",$F6=0),"",SUM(Errors!E3,Errors!N3))</f>
        <v>0</v>
      </c>
      <c r="BM6" s="488">
        <f>IF(OR($A6="",$F6=0),"",SUM(Errors!F3,Errors!O3))</f>
        <v>0</v>
      </c>
      <c r="BN6" s="653">
        <f>IF(OR($A6="",$F6=0),"",SUM(Errors!G3,Errors!P3))</f>
        <v>0</v>
      </c>
      <c r="BO6" s="493">
        <f t="shared" ref="BO6:BO25" si="12">IF(OR(A6="",F6=0),"",SUM(BJ6:BN6))</f>
        <v>0</v>
      </c>
      <c r="BP6" s="654" t="str">
        <f t="shared" ref="BP6:BP25" si="13">IF(OR(A6="",F6=0),"",IF(SUM(AX6,AY6,BL6,BK6)=0,"",SUM(AX6,AY6,BL6)/SUM(AX6,AY6,BL6,BK6)))</f>
        <v/>
      </c>
      <c r="BQ6" s="654" t="str">
        <f t="shared" ref="BQ6:BQ25" si="14">IF(OR(A6="",F6=0),"",IF(SUM(AX6,AY6,BK6,BL6)=0,"",SUM(AX6,AY6)/SUM(AX6,AY6,BK6,BL6)))</f>
        <v/>
      </c>
      <c r="BR6" s="655" t="str">
        <f t="shared" ref="BR6:BR25" si="15">IF(OR(A6="",F6=0,SUM(AV6:AW6,BJ6,BN6)=0),"",SUM(AV6,AW6)/(SUM(AV6,AW6,BJ6,BN6)))</f>
        <v/>
      </c>
      <c r="BS6" s="495" t="str">
        <f>IF(OR(A6="",C6=0),"",SUM(Errors!C71,Errors!L71))</f>
        <v/>
      </c>
      <c r="BT6" s="492" t="str">
        <f>IF(OR(A6="",C6=0),"",SUM(Errors!D71,Errors!M71))</f>
        <v/>
      </c>
      <c r="BU6" s="492" t="str">
        <f>IF(OR(A6="",C6=0),"",SUM(Errors!E71,Errors!N71))</f>
        <v/>
      </c>
      <c r="BV6" s="492" t="str">
        <f>IF(OR(A6="",C6=0),"",SUM(Errors!F71,Errors!O71))</f>
        <v/>
      </c>
      <c r="BW6" s="492" t="str">
        <f>IF(OR(A6="",C6=0),"",SUM(Errors!G71,Errors!P71))</f>
        <v/>
      </c>
      <c r="BX6" s="550" t="str">
        <f t="shared" ref="BX6:BX25" si="16">IF(OR(A6="",C6=0),"",SUM(BS6:BW6))</f>
        <v/>
      </c>
    </row>
    <row r="7" spans="1:76" s="2" customFormat="1" ht="20.100000000000001" customHeight="1">
      <c r="A7" s="681" t="str">
        <f>IF(ISBLANK(IBRF!$B12),"",IBRF!$B12)</f>
        <v>17</v>
      </c>
      <c r="B7" s="343" t="str">
        <f>IF(ISBLANK(IBRF!$C12),"",IBRF!$C12)</f>
        <v>Susan B Bruisin</v>
      </c>
      <c r="C7" s="500">
        <f>IF(A7="","",SUM(LU!N10,LU!N109))</f>
        <v>0</v>
      </c>
      <c r="D7" s="500">
        <f>IF(A7="","",SUM(LU!D10,LU!D109))</f>
        <v>0</v>
      </c>
      <c r="E7" s="500">
        <f>IF(A7="","",SUM(LU!I10,LU!I109))</f>
        <v>33</v>
      </c>
      <c r="F7" s="501">
        <f t="shared" ref="F7:F24" si="17">IF(A7="","",SUM(C7:E7))</f>
        <v>33</v>
      </c>
      <c r="G7" s="502">
        <f>IF(OR(A7="",F7=0,LU!D$3+LU!D$102=0),"",F7/(LU!D$3+LU!D$102))</f>
        <v>0.82499999999999996</v>
      </c>
      <c r="H7" s="503" t="str">
        <f>IF(OR(C7=0,A7=""),"",SK!Q125)</f>
        <v/>
      </c>
      <c r="I7" s="504" t="str">
        <f>IF(OR(C7=0,A7=""),"",SK!N125)</f>
        <v/>
      </c>
      <c r="J7" s="504" t="str">
        <f>IF(OR(C7=0,A7=""),"",SK!U125)</f>
        <v/>
      </c>
      <c r="K7" s="505" t="str">
        <f>IF(OR(C7=0,A7=""),"",SK!D125)</f>
        <v/>
      </c>
      <c r="L7" s="506" t="str">
        <f ca="1">IF(OR(A7="",SK!E125="",SK!E125=0),"",K7/SK!E125)</f>
        <v/>
      </c>
      <c r="M7" s="346" t="str">
        <f>IF(OR(A7="",C7=0),"",SK!G125)</f>
        <v/>
      </c>
      <c r="N7" s="345" t="str">
        <f>IF(OR(A7="",C7=0),"",SK!H125)</f>
        <v/>
      </c>
      <c r="O7" s="344" t="str">
        <f>IF(OR(A7="",C7=0),"",SK!J125)</f>
        <v/>
      </c>
      <c r="P7" s="344" t="str">
        <f>IF(OR(A7="",C7=0),"",SK!L125)</f>
        <v/>
      </c>
      <c r="Q7" s="508" t="str">
        <f t="shared" ref="Q7:Q25" si="18">IF(OR(A7="",C7=0),"",N7/C7)</f>
        <v/>
      </c>
      <c r="R7" s="609" t="str">
        <f>IF(OR(A7="",C7=0),"",SK!I125)</f>
        <v/>
      </c>
      <c r="S7" s="509" t="str">
        <f t="shared" ref="S7:S25" si="19">IF(OR(A7="",C7=0,N7=0),"",R7/N7)</f>
        <v/>
      </c>
      <c r="T7" s="565">
        <f ca="1">IF(OR(A7="",F7=0),"",SUM(LU!P56,LU!P155))</f>
        <v>241</v>
      </c>
      <c r="U7" s="500">
        <f ca="1">IF(OR(A7="",F7=0),"",SUM(LU!P79,LU!P178))</f>
        <v>75</v>
      </c>
      <c r="V7" s="505">
        <f ca="1">IF(OR(A7="",F7=0),"",SUM(LU!P33,LU!P132))</f>
        <v>166</v>
      </c>
      <c r="W7" s="500" t="str">
        <f>IF(OR(A7="",C7=0),"",SUM(LU!N33,LU!N132))</f>
        <v/>
      </c>
      <c r="X7" s="743" t="str">
        <f t="shared" si="0"/>
        <v/>
      </c>
      <c r="Y7" s="744" t="str">
        <f>IF(OR(A7="",D7=0),"",SUM(LU!D33,LU!D132))</f>
        <v/>
      </c>
      <c r="Z7" s="743" t="str">
        <f t="shared" ref="Z7:Z25" si="20">IF(OR(A7="",D7=0),"",Y7/D7)</f>
        <v/>
      </c>
      <c r="AA7" s="744">
        <f ca="1">IF(OR(A7="",E7=0),"",SUM(LU!I33,LU!I132))</f>
        <v>166</v>
      </c>
      <c r="AB7" s="743">
        <f t="shared" ca="1" si="1"/>
        <v>5.0303030303030303</v>
      </c>
      <c r="AC7" s="509">
        <f t="shared" ref="AC7:AC25" ca="1" si="21">IF(OR(A7="",F7="",F7=0),"",V7/F7)</f>
        <v>5.0303030303030303</v>
      </c>
      <c r="AD7" s="651">
        <f ca="1">IF(OR(A7="",F7=0,T$26="-",LU!$D$5=0),"",T7-T$26)</f>
        <v>150.46153846153845</v>
      </c>
      <c r="AE7" s="722">
        <f ca="1">IF(OR(A7="",F7=0,U$26="-",LU!$D$5=0),"",U7-U$26)</f>
        <v>41.46153846153846</v>
      </c>
      <c r="AF7" s="667">
        <f t="shared" ca="1" si="2"/>
        <v>109</v>
      </c>
      <c r="AG7" s="735" t="str">
        <f t="shared" ref="AG7:AG25" si="22">IF(OR($A7="",C7=0),"",X7-X$26)</f>
        <v/>
      </c>
      <c r="AH7" s="735" t="str">
        <f t="shared" ref="AH7:AH25" si="23">IF(OR($A7="",D7=0),"",Z7-Z$26)</f>
        <v/>
      </c>
      <c r="AI7" s="735">
        <f t="shared" ref="AI7:AI25" ca="1" si="24">IF(OR($A7="",E7=0),"",AB7-AB$26)</f>
        <v>0.82195165945165893</v>
      </c>
      <c r="AJ7" s="750">
        <f ca="1">IF(OR($A7="",AC7="",AC$26="-",LU!$D$5=0),"",AC7-AC$26)</f>
        <v>0.61493314377929753</v>
      </c>
      <c r="AK7" s="510">
        <f>IF(OR(A7="",F7=0),"",SUM(PT!R5,PT!R6))</f>
        <v>11</v>
      </c>
      <c r="AL7" s="500">
        <f>IF(OR(A7="",F7=0),"",SUM(PT!AI5,PT!AI6))</f>
        <v>2</v>
      </c>
      <c r="AM7" s="511">
        <f>IF(OR(A7="",F7=0),"",SUM(PT!AJ5,PT!AJ6))</f>
        <v>4</v>
      </c>
      <c r="AN7" s="681" t="str">
        <f t="shared" ref="AN7:AN20" si="25">A7</f>
        <v>17</v>
      </c>
      <c r="AO7" s="347" t="str">
        <f t="shared" ref="AO7:AO20" si="26">B7</f>
        <v>Susan B Bruisin</v>
      </c>
      <c r="AP7" s="507">
        <f>IF(OR($A7="",$F7=0),"",SUM(Actions!C72,Actions!L72))</f>
        <v>0</v>
      </c>
      <c r="AQ7" s="504">
        <f>IF(OR($A7="",$F7=0),"",SUM(Actions!D72,Actions!M72))</f>
        <v>0</v>
      </c>
      <c r="AR7" s="504">
        <f>IF(OR($A7="",$F7=0),"",SUM(Actions!E72,Actions!N72))</f>
        <v>0</v>
      </c>
      <c r="AS7" s="504">
        <f>IF(OR($A7="",$F7=0),"",SUM(Actions!F72,Actions!O72))</f>
        <v>0</v>
      </c>
      <c r="AT7" s="504">
        <f>IF(OR($A7="",$F7=0),"",SUM(Actions!G72,Actions!P72))</f>
        <v>0</v>
      </c>
      <c r="AU7" s="564">
        <f t="shared" si="3"/>
        <v>0</v>
      </c>
      <c r="AV7" s="565">
        <f>IF(OR($A7="",$F7=0),"",SUM(Actions!C4,Actions!L4))</f>
        <v>0</v>
      </c>
      <c r="AW7" s="500">
        <f>IF(OR($A7="",$F7=0),"",SUM(Actions!D4,Actions!M4))</f>
        <v>0</v>
      </c>
      <c r="AX7" s="500">
        <f>IF(OR($A7="",$F7=0),"",SUM(Actions!E4,Actions!N4))</f>
        <v>0</v>
      </c>
      <c r="AY7" s="500">
        <f>IF(OR($A7="",$F7=0),"",SUM(Actions!F4,Actions!O4))</f>
        <v>0</v>
      </c>
      <c r="AZ7" s="500">
        <f>IF(OR($A7="",$F7=0),"",SUM(Actions!G4,Actions!P4))</f>
        <v>0</v>
      </c>
      <c r="BA7" s="505">
        <f t="shared" si="4"/>
        <v>0</v>
      </c>
      <c r="BB7" s="501">
        <f t="shared" ref="BB7:BB25" si="27">IF(OR(F7=0,A7=""),"",SUM(AU7,BA7))</f>
        <v>0</v>
      </c>
      <c r="BC7" s="511">
        <f t="shared" si="5"/>
        <v>0</v>
      </c>
      <c r="BD7" s="670">
        <f t="shared" si="6"/>
        <v>0</v>
      </c>
      <c r="BE7" s="556" t="str">
        <f t="shared" si="7"/>
        <v/>
      </c>
      <c r="BF7" s="667">
        <f t="shared" si="8"/>
        <v>0</v>
      </c>
      <c r="BG7" s="584" t="str">
        <f t="shared" si="9"/>
        <v/>
      </c>
      <c r="BH7" s="566">
        <f t="shared" si="10"/>
        <v>0</v>
      </c>
      <c r="BI7" s="502" t="str">
        <f t="shared" si="11"/>
        <v/>
      </c>
      <c r="BJ7" s="656">
        <f>IF(OR($A7="",$F7=0),"",SUM(Errors!C4,Errors!L4))</f>
        <v>0</v>
      </c>
      <c r="BK7" s="500">
        <f>IF(OR($A7="",$F7=0),"",SUM(Errors!D4,Errors!M4))</f>
        <v>0</v>
      </c>
      <c r="BL7" s="500">
        <f>IF(OR($A7="",$F7=0),"",SUM(Errors!E4,Errors!N4))</f>
        <v>0</v>
      </c>
      <c r="BM7" s="500">
        <f>IF(OR($A7="",$F7=0),"",SUM(Errors!F4,Errors!O4))</f>
        <v>0</v>
      </c>
      <c r="BN7" s="657">
        <f>IF(OR($A7="",$F7=0),"",SUM(Errors!G4,Errors!P4))</f>
        <v>0</v>
      </c>
      <c r="BO7" s="505">
        <f t="shared" si="12"/>
        <v>0</v>
      </c>
      <c r="BP7" s="658" t="str">
        <f t="shared" si="13"/>
        <v/>
      </c>
      <c r="BQ7" s="658" t="str">
        <f t="shared" si="14"/>
        <v/>
      </c>
      <c r="BR7" s="655" t="str">
        <f t="shared" si="15"/>
        <v/>
      </c>
      <c r="BS7" s="507" t="str">
        <f>IF(OR(A7="",C7=0),"",SUM(Errors!C72,Errors!L72))</f>
        <v/>
      </c>
      <c r="BT7" s="504" t="str">
        <f>IF(OR(A7="",C7=0),"",SUM(Errors!D72,Errors!M72))</f>
        <v/>
      </c>
      <c r="BU7" s="504" t="str">
        <f>IF(OR(A7="",C7=0),"",SUM(Errors!E72,Errors!N72))</f>
        <v/>
      </c>
      <c r="BV7" s="504" t="str">
        <f>IF(OR(A7="",C7=0),"",SUM(Errors!F72,Errors!O72))</f>
        <v/>
      </c>
      <c r="BW7" s="504" t="str">
        <f>IF(OR(A7="",C7=0),"",SUM(Errors!G72,Errors!P72))</f>
        <v/>
      </c>
      <c r="BX7" s="659" t="str">
        <f t="shared" si="16"/>
        <v/>
      </c>
    </row>
    <row r="8" spans="1:76" s="2" customFormat="1" ht="20.100000000000001" customHeight="1">
      <c r="A8" s="681" t="str">
        <f>IF(ISBLANK(IBRF!$B13),"",IBRF!$B13)</f>
        <v>1949</v>
      </c>
      <c r="B8" s="343" t="str">
        <f>IF(ISBLANK(IBRF!$C13),"",IBRF!$C13)</f>
        <v>Geneva Conviction</v>
      </c>
      <c r="C8" s="500">
        <f>IF(A8="","",SUM(LU!N11,LU!N110))</f>
        <v>0</v>
      </c>
      <c r="D8" s="500">
        <f>IF(A8="","",SUM(LU!D11,LU!D110))</f>
        <v>0</v>
      </c>
      <c r="E8" s="500">
        <f>IF(A8="","",SUM(LU!I11,LU!I110))</f>
        <v>0</v>
      </c>
      <c r="F8" s="501">
        <f t="shared" si="17"/>
        <v>0</v>
      </c>
      <c r="G8" s="502" t="str">
        <f>IF(OR(A8="",F8=0,LU!D$3+LU!D$102=0),"",F8/(LU!D$3+LU!D$102))</f>
        <v/>
      </c>
      <c r="H8" s="503" t="str">
        <f>IF(OR(C8=0,A8=""),"",SK!Q128)</f>
        <v/>
      </c>
      <c r="I8" s="504" t="str">
        <f>IF(OR(C8=0,A8=""),"",SK!N128)</f>
        <v/>
      </c>
      <c r="J8" s="504" t="str">
        <f>IF(OR(C8=0,A8=""),"",SK!U128)</f>
        <v/>
      </c>
      <c r="K8" s="505" t="str">
        <f>IF(OR(C8=0,A8=""),"",SK!D128)</f>
        <v/>
      </c>
      <c r="L8" s="506" t="str">
        <f ca="1">IF(OR(A8="",SK!E128="",SK!E128=0),"",K8/SK!E128)</f>
        <v/>
      </c>
      <c r="M8" s="346" t="str">
        <f>IF(OR(A8="",C8=0),"",SK!G128)</f>
        <v/>
      </c>
      <c r="N8" s="345" t="str">
        <f>IF(OR(A8="",C8=0),"",SK!H128)</f>
        <v/>
      </c>
      <c r="O8" s="344" t="str">
        <f>IF(OR(A8="",C8=0),"",SK!J128)</f>
        <v/>
      </c>
      <c r="P8" s="344" t="str">
        <f>IF(OR(A8="",C8=0),"",SK!L128)</f>
        <v/>
      </c>
      <c r="Q8" s="508" t="str">
        <f t="shared" si="18"/>
        <v/>
      </c>
      <c r="R8" s="609" t="str">
        <f>IF(OR(A8="",C8=0),"",SK!I128)</f>
        <v/>
      </c>
      <c r="S8" s="509" t="str">
        <f t="shared" si="19"/>
        <v/>
      </c>
      <c r="T8" s="565" t="str">
        <f>IF(OR(A8="",F8=0),"",SUM(LU!P57,LU!P156))</f>
        <v/>
      </c>
      <c r="U8" s="500" t="str">
        <f>IF(OR(A8="",F8=0),"",SUM(LU!P80,LU!P179))</f>
        <v/>
      </c>
      <c r="V8" s="505" t="str">
        <f>IF(OR(A8="",F8=0),"",SUM(LU!P34,LU!P133))</f>
        <v/>
      </c>
      <c r="W8" s="500" t="str">
        <f>IF(OR(A8="",C8=0),"",SUM(LU!N34,LU!N133))</f>
        <v/>
      </c>
      <c r="X8" s="743" t="str">
        <f t="shared" si="0"/>
        <v/>
      </c>
      <c r="Y8" s="744" t="str">
        <f>IF(OR(A8="",D8=0),"",SUM(LU!D34,LU!D133))</f>
        <v/>
      </c>
      <c r="Z8" s="743" t="str">
        <f t="shared" si="20"/>
        <v/>
      </c>
      <c r="AA8" s="744" t="str">
        <f>IF(OR(A8="",E8=0),"",SUM(LU!I34,LU!I133))</f>
        <v/>
      </c>
      <c r="AB8" s="743" t="str">
        <f t="shared" si="1"/>
        <v/>
      </c>
      <c r="AC8" s="509" t="str">
        <f t="shared" si="21"/>
        <v/>
      </c>
      <c r="AD8" s="651" t="str">
        <f ca="1">IF(OR(A8="",F8=0,T$26="-",LU!$D$5=0),"",T8-T$26)</f>
        <v/>
      </c>
      <c r="AE8" s="722" t="str">
        <f ca="1">IF(OR(A8="",F8=0,U$26="-",LU!$D$5=0),"",U8-U$26)</f>
        <v/>
      </c>
      <c r="AF8" s="667" t="str">
        <f t="shared" ca="1" si="2"/>
        <v/>
      </c>
      <c r="AG8" s="735" t="str">
        <f t="shared" si="22"/>
        <v/>
      </c>
      <c r="AH8" s="735" t="str">
        <f t="shared" si="23"/>
        <v/>
      </c>
      <c r="AI8" s="735" t="str">
        <f t="shared" si="24"/>
        <v/>
      </c>
      <c r="AJ8" s="750" t="str">
        <f ca="1">IF(OR($A8="",AC8="",AC$26="-",LU!$D$5=0),"",AC8-AC$26)</f>
        <v/>
      </c>
      <c r="AK8" s="510" t="str">
        <f>IF(OR(A8="",F8=0),"",SUM(PT!R7,PT!R8))</f>
        <v/>
      </c>
      <c r="AL8" s="500" t="str">
        <f>IF(OR(A8="",F8=0),"",SUM(PT!AI7,PT!AI8))</f>
        <v/>
      </c>
      <c r="AM8" s="511" t="str">
        <f>IF(OR(A8="",F8=0),"",SUM(PT!AJ7,PT!AJ8))</f>
        <v/>
      </c>
      <c r="AN8" s="681" t="str">
        <f t="shared" si="25"/>
        <v>1949</v>
      </c>
      <c r="AO8" s="347" t="str">
        <f t="shared" si="26"/>
        <v>Geneva Conviction</v>
      </c>
      <c r="AP8" s="507" t="str">
        <f>IF(OR($A8="",$F8=0),"",SUM(Actions!C73,Actions!L73))</f>
        <v/>
      </c>
      <c r="AQ8" s="504" t="str">
        <f>IF(OR($A8="",$F8=0),"",SUM(Actions!D73,Actions!M73))</f>
        <v/>
      </c>
      <c r="AR8" s="504" t="str">
        <f>IF(OR($A8="",$F8=0),"",SUM(Actions!E73,Actions!N73))</f>
        <v/>
      </c>
      <c r="AS8" s="504" t="str">
        <f>IF(OR($A8="",$F8=0),"",SUM(Actions!F73,Actions!O73))</f>
        <v/>
      </c>
      <c r="AT8" s="504" t="str">
        <f>IF(OR($A8="",$F8=0),"",SUM(Actions!G73,Actions!P73))</f>
        <v/>
      </c>
      <c r="AU8" s="564" t="str">
        <f t="shared" si="3"/>
        <v/>
      </c>
      <c r="AV8" s="565" t="str">
        <f>IF(OR($A8="",$F8=0),"",SUM(Actions!C5,Actions!L5))</f>
        <v/>
      </c>
      <c r="AW8" s="500" t="str">
        <f>IF(OR($A8="",$F8=0),"",SUM(Actions!D5,Actions!M5))</f>
        <v/>
      </c>
      <c r="AX8" s="500" t="str">
        <f>IF(OR($A8="",$F8=0),"",SUM(Actions!E5,Actions!N5))</f>
        <v/>
      </c>
      <c r="AY8" s="500" t="str">
        <f>IF(OR($A8="",$F8=0),"",SUM(Actions!F5,Actions!O5))</f>
        <v/>
      </c>
      <c r="AZ8" s="500" t="str">
        <f>IF(OR($A8="",$F8=0),"",SUM(Actions!G5,Actions!P5))</f>
        <v/>
      </c>
      <c r="BA8" s="505" t="str">
        <f t="shared" si="4"/>
        <v/>
      </c>
      <c r="BB8" s="501" t="str">
        <f t="shared" si="27"/>
        <v/>
      </c>
      <c r="BC8" s="511" t="str">
        <f t="shared" si="5"/>
        <v/>
      </c>
      <c r="BD8" s="670" t="str">
        <f t="shared" si="6"/>
        <v/>
      </c>
      <c r="BE8" s="556" t="str">
        <f t="shared" si="7"/>
        <v/>
      </c>
      <c r="BF8" s="667" t="str">
        <f t="shared" si="8"/>
        <v/>
      </c>
      <c r="BG8" s="584" t="str">
        <f t="shared" si="9"/>
        <v/>
      </c>
      <c r="BH8" s="566" t="str">
        <f t="shared" si="10"/>
        <v/>
      </c>
      <c r="BI8" s="502" t="str">
        <f t="shared" si="11"/>
        <v/>
      </c>
      <c r="BJ8" s="656" t="str">
        <f>IF(OR($A8="",$F8=0),"",SUM(Errors!C5,Errors!L5))</f>
        <v/>
      </c>
      <c r="BK8" s="500" t="str">
        <f>IF(OR($A8="",$F8=0),"",SUM(Errors!D5,Errors!M5))</f>
        <v/>
      </c>
      <c r="BL8" s="500" t="str">
        <f>IF(OR($A8="",$F8=0),"",SUM(Errors!E5,Errors!N5))</f>
        <v/>
      </c>
      <c r="BM8" s="500" t="str">
        <f>IF(OR($A8="",$F8=0),"",SUM(Errors!F5,Errors!O5))</f>
        <v/>
      </c>
      <c r="BN8" s="657" t="str">
        <f>IF(OR($A8="",$F8=0),"",SUM(Errors!G5,Errors!P5))</f>
        <v/>
      </c>
      <c r="BO8" s="505" t="str">
        <f t="shared" si="12"/>
        <v/>
      </c>
      <c r="BP8" s="658" t="str">
        <f t="shared" si="13"/>
        <v/>
      </c>
      <c r="BQ8" s="658" t="str">
        <f t="shared" si="14"/>
        <v/>
      </c>
      <c r="BR8" s="655" t="str">
        <f t="shared" si="15"/>
        <v/>
      </c>
      <c r="BS8" s="507" t="str">
        <f>IF(OR(A8="",C8=0),"",SUM(Errors!C73,Errors!L73))</f>
        <v/>
      </c>
      <c r="BT8" s="504" t="str">
        <f>IF(OR(A8="",C8=0),"",SUM(Errors!D73,Errors!M73))</f>
        <v/>
      </c>
      <c r="BU8" s="504" t="str">
        <f>IF(OR(A8="",C8=0),"",SUM(Errors!E73,Errors!N73))</f>
        <v/>
      </c>
      <c r="BV8" s="504" t="str">
        <f>IF(OR(A8="",C8=0),"",SUM(Errors!F73,Errors!O73))</f>
        <v/>
      </c>
      <c r="BW8" s="504" t="str">
        <f>IF(OR(A8="",C8=0),"",SUM(Errors!G73,Errors!P73))</f>
        <v/>
      </c>
      <c r="BX8" s="659" t="str">
        <f t="shared" si="16"/>
        <v/>
      </c>
    </row>
    <row r="9" spans="1:76" s="2" customFormat="1" ht="20.100000000000001" customHeight="1">
      <c r="A9" s="681" t="str">
        <f>IF(ISBLANK(IBRF!$B14),"",IBRF!$B14)</f>
        <v>23</v>
      </c>
      <c r="B9" s="343" t="str">
        <f>IF(ISBLANK(IBRF!$C14),"",IBRF!$C14)</f>
        <v>Mary Marvel</v>
      </c>
      <c r="C9" s="500">
        <f>IF(A9="","",SUM(LU!N12,LU!N111))</f>
        <v>0</v>
      </c>
      <c r="D9" s="500">
        <f>IF(A9="","",SUM(LU!D12,LU!D111))</f>
        <v>0</v>
      </c>
      <c r="E9" s="500">
        <f>IF(A9="","",SUM(LU!I12,LU!I111))</f>
        <v>11</v>
      </c>
      <c r="F9" s="501">
        <f t="shared" si="17"/>
        <v>11</v>
      </c>
      <c r="G9" s="502">
        <f>IF(OR(A9="",F9=0,LU!D$3+LU!D$102=0),"",F9/(LU!D$3+LU!D$102))</f>
        <v>0.27500000000000002</v>
      </c>
      <c r="H9" s="503" t="str">
        <f>IF(OR(C9=0,A9=""),"",SK!Q131)</f>
        <v/>
      </c>
      <c r="I9" s="504" t="str">
        <f>IF(OR(C9=0,A9=""),"",SK!N131)</f>
        <v/>
      </c>
      <c r="J9" s="504" t="str">
        <f>IF(OR(C9=0,A9=""),"",SK!U131)</f>
        <v/>
      </c>
      <c r="K9" s="505" t="str">
        <f>IF(OR(C9=0,A9=""),"",SK!D131)</f>
        <v/>
      </c>
      <c r="L9" s="506" t="str">
        <f ca="1">IF(OR(A9="",SK!E131="",SK!E131=0),"",K9/SK!E131)</f>
        <v/>
      </c>
      <c r="M9" s="346" t="str">
        <f>IF(OR(A9="",C9=0),"",SK!G131)</f>
        <v/>
      </c>
      <c r="N9" s="345" t="str">
        <f>IF(OR(A9="",C9=0),"",SK!H131)</f>
        <v/>
      </c>
      <c r="O9" s="344" t="str">
        <f>IF(OR(A9="",C9=0),"",SK!J131)</f>
        <v/>
      </c>
      <c r="P9" s="344" t="str">
        <f>IF(OR(A9="",C9=0),"",SK!L131)</f>
        <v/>
      </c>
      <c r="Q9" s="508" t="str">
        <f t="shared" si="18"/>
        <v/>
      </c>
      <c r="R9" s="609" t="str">
        <f>IF(OR(A9="",C9=0),"",SK!I131)</f>
        <v/>
      </c>
      <c r="S9" s="509" t="str">
        <f t="shared" si="19"/>
        <v/>
      </c>
      <c r="T9" s="565">
        <f ca="1">IF(OR(A9="",F9=0),"",SUM(LU!P58,LU!P157))</f>
        <v>50</v>
      </c>
      <c r="U9" s="500">
        <f ca="1">IF(OR(A9="",F9=0),"",SUM(LU!P81,LU!P180))</f>
        <v>33</v>
      </c>
      <c r="V9" s="505">
        <f ca="1">IF(OR(A9="",F9=0),"",SUM(LU!P35,LU!P134))</f>
        <v>17</v>
      </c>
      <c r="W9" s="500" t="str">
        <f>IF(OR(A9="",C9=0),"",SUM(LU!N35,LU!N134))</f>
        <v/>
      </c>
      <c r="X9" s="743" t="str">
        <f t="shared" si="0"/>
        <v/>
      </c>
      <c r="Y9" s="744" t="str">
        <f>IF(OR(A9="",D9=0),"",SUM(LU!D35,LU!D134))</f>
        <v/>
      </c>
      <c r="Z9" s="743" t="str">
        <f t="shared" si="20"/>
        <v/>
      </c>
      <c r="AA9" s="744">
        <f ca="1">IF(OR(A9="",E9=0),"",SUM(LU!I35,LU!I134))</f>
        <v>17</v>
      </c>
      <c r="AB9" s="743">
        <f t="shared" ca="1" si="1"/>
        <v>1.5454545454545454</v>
      </c>
      <c r="AC9" s="509">
        <f t="shared" ca="1" si="21"/>
        <v>1.5454545454545454</v>
      </c>
      <c r="AD9" s="651">
        <f ca="1">IF(OR(A9="",F9=0,T$26="-",LU!$D$5=0),"",T9-T$26)</f>
        <v>-40.538461538461533</v>
      </c>
      <c r="AE9" s="722">
        <f ca="1">IF(OR(A9="",F9=0,U$26="-",LU!$D$5=0),"",U9-U$26)</f>
        <v>-0.5384615384615401</v>
      </c>
      <c r="AF9" s="667">
        <f t="shared" ca="1" si="2"/>
        <v>-39.999999999999993</v>
      </c>
      <c r="AG9" s="735" t="str">
        <f t="shared" si="22"/>
        <v/>
      </c>
      <c r="AH9" s="735" t="str">
        <f t="shared" si="23"/>
        <v/>
      </c>
      <c r="AI9" s="735">
        <f t="shared" ca="1" si="24"/>
        <v>-2.6628968253968259</v>
      </c>
      <c r="AJ9" s="750">
        <f ca="1">IF(OR($A9="",AC9="",AC$26="-",LU!$D$5=0),"",AC9-AC$26)</f>
        <v>-2.8699153410691873</v>
      </c>
      <c r="AK9" s="510">
        <f>IF(OR(A9="",F9=0),"",SUM(PT!R9,PT!R10))</f>
        <v>2</v>
      </c>
      <c r="AL9" s="500">
        <f>IF(OR(A9="",F9=0),"",SUM(PT!AI9,PT!AI10))</f>
        <v>1</v>
      </c>
      <c r="AM9" s="511">
        <f>IF(OR(A9="",F9=0),"",SUM(PT!AJ9,PT!AJ10))</f>
        <v>1</v>
      </c>
      <c r="AN9" s="681" t="str">
        <f t="shared" si="25"/>
        <v>23</v>
      </c>
      <c r="AO9" s="347" t="str">
        <f t="shared" si="26"/>
        <v>Mary Marvel</v>
      </c>
      <c r="AP9" s="507">
        <f>IF(OR($A9="",$F9=0),"",SUM(Actions!C74,Actions!L74))</f>
        <v>0</v>
      </c>
      <c r="AQ9" s="504">
        <f>IF(OR($A9="",$F9=0),"",SUM(Actions!D74,Actions!M74))</f>
        <v>0</v>
      </c>
      <c r="AR9" s="504">
        <f>IF(OR($A9="",$F9=0),"",SUM(Actions!E74,Actions!N74))</f>
        <v>0</v>
      </c>
      <c r="AS9" s="504">
        <f>IF(OR($A9="",$F9=0),"",SUM(Actions!F74,Actions!O74))</f>
        <v>0</v>
      </c>
      <c r="AT9" s="504">
        <f>IF(OR($A9="",$F9=0),"",SUM(Actions!G74,Actions!P74))</f>
        <v>0</v>
      </c>
      <c r="AU9" s="564">
        <f t="shared" si="3"/>
        <v>0</v>
      </c>
      <c r="AV9" s="565">
        <f>IF(OR($A9="",$F9=0),"",SUM(Actions!C6,Actions!L6))</f>
        <v>0</v>
      </c>
      <c r="AW9" s="500">
        <f>IF(OR($A9="",$F9=0),"",SUM(Actions!D6,Actions!M6))</f>
        <v>0</v>
      </c>
      <c r="AX9" s="500">
        <f>IF(OR($A9="",$F9=0),"",SUM(Actions!E6,Actions!N6))</f>
        <v>0</v>
      </c>
      <c r="AY9" s="500">
        <f>IF(OR($A9="",$F9=0),"",SUM(Actions!F6,Actions!O6))</f>
        <v>0</v>
      </c>
      <c r="AZ9" s="500">
        <f>IF(OR($A9="",$F9=0),"",SUM(Actions!G6,Actions!P6))</f>
        <v>0</v>
      </c>
      <c r="BA9" s="505">
        <f t="shared" si="4"/>
        <v>0</v>
      </c>
      <c r="BB9" s="501">
        <f t="shared" si="27"/>
        <v>0</v>
      </c>
      <c r="BC9" s="511">
        <f t="shared" si="5"/>
        <v>0</v>
      </c>
      <c r="BD9" s="670">
        <f t="shared" si="6"/>
        <v>0</v>
      </c>
      <c r="BE9" s="556" t="str">
        <f t="shared" si="7"/>
        <v/>
      </c>
      <c r="BF9" s="667">
        <f t="shared" si="8"/>
        <v>0</v>
      </c>
      <c r="BG9" s="584" t="str">
        <f t="shared" si="9"/>
        <v/>
      </c>
      <c r="BH9" s="566">
        <f t="shared" si="10"/>
        <v>0</v>
      </c>
      <c r="BI9" s="502" t="str">
        <f t="shared" si="11"/>
        <v/>
      </c>
      <c r="BJ9" s="656">
        <f>IF(OR($A9="",$F9=0),"",SUM(Errors!C6,Errors!L6))</f>
        <v>0</v>
      </c>
      <c r="BK9" s="500">
        <f>IF(OR($A9="",$F9=0),"",SUM(Errors!D6,Errors!M6))</f>
        <v>0</v>
      </c>
      <c r="BL9" s="500">
        <f>IF(OR($A9="",$F9=0),"",SUM(Errors!E6,Errors!N6))</f>
        <v>0</v>
      </c>
      <c r="BM9" s="500">
        <f>IF(OR($A9="",$F9=0),"",SUM(Errors!F6,Errors!O6))</f>
        <v>0</v>
      </c>
      <c r="BN9" s="657">
        <f>IF(OR($A9="",$F9=0),"",SUM(Errors!G6,Errors!P6))</f>
        <v>0</v>
      </c>
      <c r="BO9" s="505">
        <f t="shared" si="12"/>
        <v>0</v>
      </c>
      <c r="BP9" s="658" t="str">
        <f t="shared" si="13"/>
        <v/>
      </c>
      <c r="BQ9" s="658" t="str">
        <f t="shared" si="14"/>
        <v/>
      </c>
      <c r="BR9" s="655" t="str">
        <f t="shared" si="15"/>
        <v/>
      </c>
      <c r="BS9" s="507" t="str">
        <f>IF(OR(A9="",C9=0),"",SUM(Errors!C74,Errors!L74))</f>
        <v/>
      </c>
      <c r="BT9" s="504" t="str">
        <f>IF(OR(A9="",C9=0),"",SUM(Errors!D74,Errors!M74))</f>
        <v/>
      </c>
      <c r="BU9" s="504" t="str">
        <f>IF(OR(A9="",C9=0),"",SUM(Errors!E74,Errors!N74))</f>
        <v/>
      </c>
      <c r="BV9" s="504" t="str">
        <f>IF(OR(A9="",C9=0),"",SUM(Errors!F74,Errors!O74))</f>
        <v/>
      </c>
      <c r="BW9" s="504" t="str">
        <f>IF(OR(A9="",C9=0),"",SUM(Errors!G74,Errors!P74))</f>
        <v/>
      </c>
      <c r="BX9" s="659" t="str">
        <f t="shared" si="16"/>
        <v/>
      </c>
    </row>
    <row r="10" spans="1:76" s="2" customFormat="1" ht="20.100000000000001" customHeight="1">
      <c r="A10" s="681" t="str">
        <f>IF(ISBLANK(IBRF!$B15),"",IBRF!$B15)</f>
        <v>256</v>
      </c>
      <c r="B10" s="343" t="str">
        <f>IF(ISBLANK(IBRF!$C15),"",IBRF!$C15)</f>
        <v>Afternoon D-Lightning</v>
      </c>
      <c r="C10" s="500">
        <f>IF(A10="","",SUM(LU!N13,LU!N112))</f>
        <v>0</v>
      </c>
      <c r="D10" s="500">
        <f>IF(A10="","",SUM(LU!D13,LU!D112))</f>
        <v>0</v>
      </c>
      <c r="E10" s="500">
        <f>IF(A10="","",SUM(LU!I13,LU!I112))</f>
        <v>6</v>
      </c>
      <c r="F10" s="501">
        <f t="shared" si="17"/>
        <v>6</v>
      </c>
      <c r="G10" s="502">
        <f>IF(OR(A10="",F10=0,LU!D$3+LU!D$102=0),"",F10/(LU!D$3+LU!D$102))</f>
        <v>0.15</v>
      </c>
      <c r="H10" s="503" t="str">
        <f>IF(OR(C10=0,A10=""),"",SK!Q134)</f>
        <v/>
      </c>
      <c r="I10" s="504" t="str">
        <f>IF(OR(C10=0,A10=""),"",SK!N134)</f>
        <v/>
      </c>
      <c r="J10" s="504" t="str">
        <f>IF(OR(C10=0,A10=""),"",SK!U134)</f>
        <v/>
      </c>
      <c r="K10" s="505" t="str">
        <f>IF(OR(C10=0,A10=""),"",SK!D134)</f>
        <v/>
      </c>
      <c r="L10" s="506" t="str">
        <f ca="1">IF(OR(A10="",SK!E134="",SK!E134=0),"",K10/SK!E134)</f>
        <v/>
      </c>
      <c r="M10" s="346" t="str">
        <f>IF(OR(A10="",C10=0),"",SK!G134)</f>
        <v/>
      </c>
      <c r="N10" s="345" t="str">
        <f>IF(OR(A10="",C10=0),"",SK!H134)</f>
        <v/>
      </c>
      <c r="O10" s="344" t="str">
        <f>IF(OR(A10="",C10=0),"",SK!J134)</f>
        <v/>
      </c>
      <c r="P10" s="344" t="str">
        <f>IF(OR(A10="",C10=0),"",SK!L134)</f>
        <v/>
      </c>
      <c r="Q10" s="508" t="str">
        <f t="shared" si="18"/>
        <v/>
      </c>
      <c r="R10" s="609" t="str">
        <f>IF(OR(A10="",C10=0),"",SK!I134)</f>
        <v/>
      </c>
      <c r="S10" s="509" t="str">
        <f t="shared" si="19"/>
        <v/>
      </c>
      <c r="T10" s="565">
        <f ca="1">IF(OR(A10="",F10=0),"",SUM(LU!P59,LU!P158))</f>
        <v>52</v>
      </c>
      <c r="U10" s="500">
        <f ca="1">IF(OR(A10="",F10=0),"",SUM(LU!P82,LU!P181))</f>
        <v>8</v>
      </c>
      <c r="V10" s="505">
        <f ca="1">IF(OR(A10="",F10=0),"",SUM(LU!P36,LU!P135))</f>
        <v>44</v>
      </c>
      <c r="W10" s="500" t="str">
        <f>IF(OR(A10="",C10=0),"",SUM(LU!N36,LU!N135))</f>
        <v/>
      </c>
      <c r="X10" s="743" t="str">
        <f t="shared" si="0"/>
        <v/>
      </c>
      <c r="Y10" s="744" t="str">
        <f>IF(OR(A10="",D10=0),"",SUM(LU!D36,LU!D135))</f>
        <v/>
      </c>
      <c r="Z10" s="743" t="str">
        <f t="shared" si="20"/>
        <v/>
      </c>
      <c r="AA10" s="744">
        <f ca="1">IF(OR(A10="",E10=0),"",SUM(LU!I36,LU!I135))</f>
        <v>44</v>
      </c>
      <c r="AB10" s="743">
        <f t="shared" ca="1" si="1"/>
        <v>7.333333333333333</v>
      </c>
      <c r="AC10" s="509">
        <f t="shared" ca="1" si="21"/>
        <v>7.333333333333333</v>
      </c>
      <c r="AD10" s="651">
        <f ca="1">IF(OR(A10="",F10=0,T$26="-",LU!$D$5=0),"",T10-T$26)</f>
        <v>-38.538461538461533</v>
      </c>
      <c r="AE10" s="722">
        <f ca="1">IF(OR(A10="",F10=0,U$26="-",LU!$D$5=0),"",U10-U$26)</f>
        <v>-25.53846153846154</v>
      </c>
      <c r="AF10" s="667">
        <f t="shared" ca="1" si="2"/>
        <v>-12.999999999999993</v>
      </c>
      <c r="AG10" s="735" t="str">
        <f t="shared" si="22"/>
        <v/>
      </c>
      <c r="AH10" s="735" t="str">
        <f t="shared" si="23"/>
        <v/>
      </c>
      <c r="AI10" s="735">
        <f t="shared" ca="1" si="24"/>
        <v>3.1249819624819617</v>
      </c>
      <c r="AJ10" s="750">
        <f ca="1">IF(OR($A10="",AC10="",AC$26="-",LU!$D$5=0),"",AC10-AC$26)</f>
        <v>2.9179634468096003</v>
      </c>
      <c r="AK10" s="510">
        <f>IF(OR(A10="",F10=0),"",SUM(PT!R11,PT!R12))</f>
        <v>1</v>
      </c>
      <c r="AL10" s="500">
        <f>IF(OR(A10="",F10=0),"",SUM(PT!AI11,PT!AI12))</f>
        <v>0</v>
      </c>
      <c r="AM10" s="511">
        <f>IF(OR(A10="",F10=0),"",SUM(PT!AJ11,PT!AJ12))</f>
        <v>0</v>
      </c>
      <c r="AN10" s="681" t="str">
        <f t="shared" si="25"/>
        <v>256</v>
      </c>
      <c r="AO10" s="347" t="str">
        <f t="shared" si="26"/>
        <v>Afternoon D-Lightning</v>
      </c>
      <c r="AP10" s="507">
        <f>IF(OR($A10="",$F10=0),"",SUM(Actions!C75,Actions!L75))</f>
        <v>0</v>
      </c>
      <c r="AQ10" s="504">
        <f>IF(OR($A10="",$F10=0),"",SUM(Actions!D75,Actions!M75))</f>
        <v>0</v>
      </c>
      <c r="AR10" s="504">
        <f>IF(OR($A10="",$F10=0),"",SUM(Actions!E75,Actions!N75))</f>
        <v>0</v>
      </c>
      <c r="AS10" s="504">
        <f>IF(OR($A10="",$F10=0),"",SUM(Actions!F75,Actions!O75))</f>
        <v>0</v>
      </c>
      <c r="AT10" s="504">
        <f>IF(OR($A10="",$F10=0),"",SUM(Actions!G75,Actions!P75))</f>
        <v>0</v>
      </c>
      <c r="AU10" s="564">
        <f t="shared" si="3"/>
        <v>0</v>
      </c>
      <c r="AV10" s="565">
        <f>IF(OR($A10="",$F10=0),"",SUM(Actions!C7,Actions!L7))</f>
        <v>0</v>
      </c>
      <c r="AW10" s="500">
        <f>IF(OR($A10="",$F10=0),"",SUM(Actions!D7,Actions!M7))</f>
        <v>0</v>
      </c>
      <c r="AX10" s="500">
        <f>IF(OR($A10="",$F10=0),"",SUM(Actions!E7,Actions!N7))</f>
        <v>0</v>
      </c>
      <c r="AY10" s="500">
        <f>IF(OR($A10="",$F10=0),"",SUM(Actions!F7,Actions!O7))</f>
        <v>0</v>
      </c>
      <c r="AZ10" s="500">
        <f>IF(OR($A10="",$F10=0),"",SUM(Actions!G7,Actions!P7))</f>
        <v>0</v>
      </c>
      <c r="BA10" s="505">
        <f t="shared" si="4"/>
        <v>0</v>
      </c>
      <c r="BB10" s="501">
        <f t="shared" si="27"/>
        <v>0</v>
      </c>
      <c r="BC10" s="511">
        <f t="shared" si="5"/>
        <v>0</v>
      </c>
      <c r="BD10" s="670">
        <f t="shared" si="6"/>
        <v>0</v>
      </c>
      <c r="BE10" s="556" t="str">
        <f t="shared" si="7"/>
        <v/>
      </c>
      <c r="BF10" s="667">
        <f t="shared" si="8"/>
        <v>0</v>
      </c>
      <c r="BG10" s="584" t="str">
        <f t="shared" si="9"/>
        <v/>
      </c>
      <c r="BH10" s="566">
        <f t="shared" si="10"/>
        <v>0</v>
      </c>
      <c r="BI10" s="502" t="str">
        <f t="shared" si="11"/>
        <v/>
      </c>
      <c r="BJ10" s="656">
        <f>IF(OR($A10="",$F10=0),"",SUM(Errors!C7,Errors!L7))</f>
        <v>0</v>
      </c>
      <c r="BK10" s="500">
        <f>IF(OR($A10="",$F10=0),"",SUM(Errors!D7,Errors!M7))</f>
        <v>0</v>
      </c>
      <c r="BL10" s="500">
        <f>IF(OR($A10="",$F10=0),"",SUM(Errors!E7,Errors!N7))</f>
        <v>0</v>
      </c>
      <c r="BM10" s="500">
        <f>IF(OR($A10="",$F10=0),"",SUM(Errors!F7,Errors!O7))</f>
        <v>0</v>
      </c>
      <c r="BN10" s="657">
        <f>IF(OR($A10="",$F10=0),"",SUM(Errors!G7,Errors!P7))</f>
        <v>0</v>
      </c>
      <c r="BO10" s="505">
        <f t="shared" si="12"/>
        <v>0</v>
      </c>
      <c r="BP10" s="658" t="str">
        <f t="shared" si="13"/>
        <v/>
      </c>
      <c r="BQ10" s="658" t="str">
        <f t="shared" si="14"/>
        <v/>
      </c>
      <c r="BR10" s="655" t="str">
        <f t="shared" si="15"/>
        <v/>
      </c>
      <c r="BS10" s="507" t="str">
        <f>IF(OR(A10="",C10=0),"",SUM(Errors!C75,Errors!L75))</f>
        <v/>
      </c>
      <c r="BT10" s="504" t="str">
        <f>IF(OR(A10="",C10=0),"",SUM(Errors!D75,Errors!M75))</f>
        <v/>
      </c>
      <c r="BU10" s="504" t="str">
        <f>IF(OR(A10="",C10=0),"",SUM(Errors!E75,Errors!N75))</f>
        <v/>
      </c>
      <c r="BV10" s="504" t="str">
        <f>IF(OR(A10="",C10=0),"",SUM(Errors!F75,Errors!O75))</f>
        <v/>
      </c>
      <c r="BW10" s="504" t="str">
        <f>IF(OR(A10="",C10=0),"",SUM(Errors!G75,Errors!P75))</f>
        <v/>
      </c>
      <c r="BX10" s="659" t="str">
        <f t="shared" si="16"/>
        <v/>
      </c>
    </row>
    <row r="11" spans="1:76" s="2" customFormat="1" ht="20.100000000000001" customHeight="1">
      <c r="A11" s="681" t="str">
        <f>IF(ISBLANK(IBRF!$B16),"",IBRF!$B16)</f>
        <v>303</v>
      </c>
      <c r="B11" s="343" t="str">
        <f>IF(ISBLANK(IBRF!$C16),"",IBRF!$C16)</f>
        <v>JaneSaw Massacre</v>
      </c>
      <c r="C11" s="500">
        <f>IF(A11="","",SUM(LU!N14,LU!N113))</f>
        <v>5</v>
      </c>
      <c r="D11" s="500">
        <f>IF(A11="","",SUM(LU!D14,LU!D113))</f>
        <v>0</v>
      </c>
      <c r="E11" s="500">
        <f>IF(A11="","",SUM(LU!I14,LU!I113))</f>
        <v>0</v>
      </c>
      <c r="F11" s="501">
        <f t="shared" si="17"/>
        <v>5</v>
      </c>
      <c r="G11" s="502">
        <f>IF(OR(A11="",F11=0,LU!D$3+LU!D$102=0),"",F11/(LU!D$3+LU!D$102))</f>
        <v>0.125</v>
      </c>
      <c r="H11" s="503">
        <f ca="1">IF(OR(C11=0,A11=""),"",SK!Q137)</f>
        <v>0</v>
      </c>
      <c r="I11" s="504">
        <f ca="1">IF(OR(C11=0,A11=""),"",SK!N137)</f>
        <v>0</v>
      </c>
      <c r="J11" s="504">
        <f ca="1">IF(OR(C11=0,A11=""),"",SK!U137)</f>
        <v>0</v>
      </c>
      <c r="K11" s="505">
        <f ca="1">IF(OR(C11=0,A11=""),"",SK!D137)</f>
        <v>56</v>
      </c>
      <c r="L11" s="506">
        <f ca="1">IF(OR(A11="",SK!E137="",SK!E137=0),"",K11/SK!E137)</f>
        <v>11.2</v>
      </c>
      <c r="M11" s="346">
        <f ca="1">IF(OR(A11="",C11=0),"",SK!G137)</f>
        <v>0</v>
      </c>
      <c r="N11" s="345">
        <f ca="1">IF(OR(A11="",C11=0),"",SK!H137)</f>
        <v>4</v>
      </c>
      <c r="O11" s="344">
        <f ca="1">IF(OR(A11="",C11=0),"",SK!J137)</f>
        <v>2</v>
      </c>
      <c r="P11" s="344">
        <f ca="1">IF(OR(A11="",C11=0),"",SK!L137)</f>
        <v>0</v>
      </c>
      <c r="Q11" s="508">
        <f t="shared" ca="1" si="18"/>
        <v>0.8</v>
      </c>
      <c r="R11" s="609">
        <f ca="1">IF(OR(A11="",C11=0),"",SK!I137)</f>
        <v>48</v>
      </c>
      <c r="S11" s="509">
        <f t="shared" ca="1" si="19"/>
        <v>12</v>
      </c>
      <c r="T11" s="565">
        <f ca="1">IF(OR(A11="",F11=0),"",SUM(LU!P60,LU!P159))</f>
        <v>56</v>
      </c>
      <c r="U11" s="500">
        <f ca="1">IF(OR(A11="",F11=0),"",SUM(LU!P83,LU!P182))</f>
        <v>7</v>
      </c>
      <c r="V11" s="505">
        <f ca="1">IF(OR(A11="",F11=0),"",SUM(LU!P37,LU!P136))</f>
        <v>49</v>
      </c>
      <c r="W11" s="500">
        <f ca="1">IF(OR(A11="",C11=0),"",SUM(LU!N37,LU!N136))</f>
        <v>49</v>
      </c>
      <c r="X11" s="743">
        <f t="shared" ca="1" si="0"/>
        <v>9.8000000000000007</v>
      </c>
      <c r="Y11" s="744" t="str">
        <f>IF(OR(A11="",D11=0),"",SUM(LU!D37,LU!D136))</f>
        <v/>
      </c>
      <c r="Z11" s="743" t="str">
        <f t="shared" si="20"/>
        <v/>
      </c>
      <c r="AA11" s="744" t="str">
        <f>IF(OR(A11="",E11=0),"",SUM(LU!I37,LU!I136))</f>
        <v/>
      </c>
      <c r="AB11" s="743" t="str">
        <f t="shared" si="1"/>
        <v/>
      </c>
      <c r="AC11" s="509">
        <f t="shared" ca="1" si="21"/>
        <v>9.8000000000000007</v>
      </c>
      <c r="AD11" s="651">
        <f ca="1">IF(OR(A11="",F11=0,T$26="-",LU!$D$5=0),"",T11-T$26)</f>
        <v>-34.538461538461533</v>
      </c>
      <c r="AE11" s="722">
        <f ca="1">IF(OR(A11="",F11=0,U$26="-",LU!$D$5=0),"",U11-U$26)</f>
        <v>-26.53846153846154</v>
      </c>
      <c r="AF11" s="667">
        <f t="shared" ca="1" si="2"/>
        <v>-7.9999999999999929</v>
      </c>
      <c r="AG11" s="735">
        <f t="shared" ca="1" si="22"/>
        <v>1.6409090909090924</v>
      </c>
      <c r="AH11" s="735" t="str">
        <f t="shared" si="23"/>
        <v/>
      </c>
      <c r="AI11" s="735" t="str">
        <f t="shared" si="24"/>
        <v/>
      </c>
      <c r="AJ11" s="750">
        <f ca="1">IF(OR($A11="",AC11="",AC$26="-",LU!$D$5=0),"",AC11-AC$26)</f>
        <v>5.384630113476268</v>
      </c>
      <c r="AK11" s="510">
        <f>IF(OR(A11="",F11=0),"",SUM(PT!R13,PT!R14))</f>
        <v>2</v>
      </c>
      <c r="AL11" s="500">
        <f>IF(OR(A11="",F11=0),"",SUM(PT!AI13,PT!AI14))</f>
        <v>0</v>
      </c>
      <c r="AM11" s="511">
        <f>IF(OR(A11="",F11=0),"",SUM(PT!AJ13,PT!AJ14))</f>
        <v>0</v>
      </c>
      <c r="AN11" s="681" t="str">
        <f t="shared" si="25"/>
        <v>303</v>
      </c>
      <c r="AO11" s="347" t="str">
        <f t="shared" si="26"/>
        <v>JaneSaw Massacre</v>
      </c>
      <c r="AP11" s="507">
        <f>IF(OR($A11="",$F11=0),"",SUM(Actions!C76,Actions!L76))</f>
        <v>0</v>
      </c>
      <c r="AQ11" s="504">
        <f>IF(OR($A11="",$F11=0),"",SUM(Actions!D76,Actions!M76))</f>
        <v>0</v>
      </c>
      <c r="AR11" s="504">
        <f>IF(OR($A11="",$F11=0),"",SUM(Actions!E76,Actions!N76))</f>
        <v>0</v>
      </c>
      <c r="AS11" s="504">
        <f>IF(OR($A11="",$F11=0),"",SUM(Actions!F76,Actions!O76))</f>
        <v>0</v>
      </c>
      <c r="AT11" s="504">
        <f>IF(OR($A11="",$F11=0),"",SUM(Actions!G76,Actions!P76))</f>
        <v>0</v>
      </c>
      <c r="AU11" s="564">
        <f t="shared" si="3"/>
        <v>0</v>
      </c>
      <c r="AV11" s="565">
        <f>IF(OR($A11="",$F11=0),"",SUM(Actions!C8,Actions!L8))</f>
        <v>0</v>
      </c>
      <c r="AW11" s="500">
        <f>IF(OR($A11="",$F11=0),"",SUM(Actions!D8,Actions!M8))</f>
        <v>0</v>
      </c>
      <c r="AX11" s="500">
        <f>IF(OR($A11="",$F11=0),"",SUM(Actions!E8,Actions!N8))</f>
        <v>0</v>
      </c>
      <c r="AY11" s="500">
        <f>IF(OR($A11="",$F11=0),"",SUM(Actions!F8,Actions!O8))</f>
        <v>0</v>
      </c>
      <c r="AZ11" s="500">
        <f>IF(OR($A11="",$F11=0),"",SUM(Actions!G8,Actions!P8))</f>
        <v>0</v>
      </c>
      <c r="BA11" s="505">
        <f t="shared" si="4"/>
        <v>0</v>
      </c>
      <c r="BB11" s="501">
        <f t="shared" si="27"/>
        <v>0</v>
      </c>
      <c r="BC11" s="511">
        <f t="shared" si="5"/>
        <v>0</v>
      </c>
      <c r="BD11" s="670">
        <f t="shared" si="6"/>
        <v>0</v>
      </c>
      <c r="BE11" s="556" t="str">
        <f t="shared" si="7"/>
        <v/>
      </c>
      <c r="BF11" s="667">
        <f t="shared" si="8"/>
        <v>0</v>
      </c>
      <c r="BG11" s="584" t="str">
        <f t="shared" si="9"/>
        <v/>
      </c>
      <c r="BH11" s="566">
        <f t="shared" si="10"/>
        <v>0</v>
      </c>
      <c r="BI11" s="502" t="str">
        <f t="shared" si="11"/>
        <v/>
      </c>
      <c r="BJ11" s="656">
        <f>IF(OR($A11="",$F11=0),"",SUM(Errors!C8,Errors!L8))</f>
        <v>0</v>
      </c>
      <c r="BK11" s="500">
        <f>IF(OR($A11="",$F11=0),"",SUM(Errors!D8,Errors!M8))</f>
        <v>0</v>
      </c>
      <c r="BL11" s="500">
        <f>IF(OR($A11="",$F11=0),"",SUM(Errors!E8,Errors!N8))</f>
        <v>0</v>
      </c>
      <c r="BM11" s="500">
        <f>IF(OR($A11="",$F11=0),"",SUM(Errors!F8,Errors!O8))</f>
        <v>0</v>
      </c>
      <c r="BN11" s="657">
        <f>IF(OR($A11="",$F11=0),"",SUM(Errors!G8,Errors!P8))</f>
        <v>0</v>
      </c>
      <c r="BO11" s="505">
        <f t="shared" si="12"/>
        <v>0</v>
      </c>
      <c r="BP11" s="658" t="str">
        <f t="shared" si="13"/>
        <v/>
      </c>
      <c r="BQ11" s="658" t="str">
        <f t="shared" si="14"/>
        <v/>
      </c>
      <c r="BR11" s="655" t="str">
        <f t="shared" si="15"/>
        <v/>
      </c>
      <c r="BS11" s="507">
        <f>IF(OR(A11="",C11=0),"",SUM(Errors!C76,Errors!L76))</f>
        <v>0</v>
      </c>
      <c r="BT11" s="504">
        <f>IF(OR(A11="",C11=0),"",SUM(Errors!D76,Errors!M76))</f>
        <v>0</v>
      </c>
      <c r="BU11" s="504">
        <f>IF(OR(A11="",C11=0),"",SUM(Errors!E76,Errors!N76))</f>
        <v>0</v>
      </c>
      <c r="BV11" s="504">
        <f>IF(OR(A11="",C11=0),"",SUM(Errors!F76,Errors!O76))</f>
        <v>0</v>
      </c>
      <c r="BW11" s="504">
        <f>IF(OR(A11="",C11=0),"",SUM(Errors!G76,Errors!P76))</f>
        <v>0</v>
      </c>
      <c r="BX11" s="659">
        <f t="shared" si="16"/>
        <v>0</v>
      </c>
    </row>
    <row r="12" spans="1:76" s="2" customFormat="1" ht="19.5" customHeight="1">
      <c r="A12" s="681" t="str">
        <f>IF(ISBLANK(IBRF!$B17),"",IBRF!$B17)</f>
        <v>362</v>
      </c>
      <c r="B12" s="343" t="str">
        <f>IF(ISBLANK(IBRF!$C17),"",IBRF!$C17)</f>
        <v>Dairy Heir</v>
      </c>
      <c r="C12" s="500">
        <f>IF(A12="","",SUM(LU!N15,LU!N114))</f>
        <v>0</v>
      </c>
      <c r="D12" s="500">
        <f>IF(A12="","",SUM(LU!D15,LU!D114))</f>
        <v>0</v>
      </c>
      <c r="E12" s="500">
        <f>IF(A12="","",SUM(LU!I15,LU!I114))</f>
        <v>8</v>
      </c>
      <c r="F12" s="501">
        <f t="shared" si="17"/>
        <v>8</v>
      </c>
      <c r="G12" s="502">
        <f>IF(OR(A12="",F12=0,LU!D$3+LU!D$102=0),"",F12/(LU!D$3+LU!D$102))</f>
        <v>0.2</v>
      </c>
      <c r="H12" s="503" t="str">
        <f>IF(OR(C12=0,A12=""),"",SK!Q140)</f>
        <v/>
      </c>
      <c r="I12" s="504" t="str">
        <f>IF(OR(C12=0,A12=""),"",SK!N140)</f>
        <v/>
      </c>
      <c r="J12" s="504" t="str">
        <f>IF(OR(C12=0,A12=""),"",SK!U140)</f>
        <v/>
      </c>
      <c r="K12" s="505" t="str">
        <f>IF(OR(C12=0,A12=""),"",SK!D140)</f>
        <v/>
      </c>
      <c r="L12" s="506" t="str">
        <f ca="1">IF(OR(A12="",SK!E140="",SK!E140=0),"",K12/SK!E140)</f>
        <v/>
      </c>
      <c r="M12" s="346" t="str">
        <f>IF(OR(A12="",C12=0),"",SK!G140)</f>
        <v/>
      </c>
      <c r="N12" s="345" t="str">
        <f>IF(OR(A12="",C12=0),"",SK!H140)</f>
        <v/>
      </c>
      <c r="O12" s="344" t="str">
        <f>IF(OR(A12="",C12=0),"",SK!J140)</f>
        <v/>
      </c>
      <c r="P12" s="344" t="str">
        <f>IF(OR(A12="",C12=0),"",SK!L140)</f>
        <v/>
      </c>
      <c r="Q12" s="508" t="str">
        <f t="shared" si="18"/>
        <v/>
      </c>
      <c r="R12" s="609" t="str">
        <f>IF(OR(A12="",C12=0),"",SK!I140)</f>
        <v/>
      </c>
      <c r="S12" s="509" t="str">
        <f t="shared" si="19"/>
        <v/>
      </c>
      <c r="T12" s="565">
        <f ca="1">IF(OR(A12="",F12=0),"",SUM(LU!P61,LU!P160))</f>
        <v>56</v>
      </c>
      <c r="U12" s="500">
        <f ca="1">IF(OR(A12="",F12=0),"",SUM(LU!P84,LU!P183))</f>
        <v>23</v>
      </c>
      <c r="V12" s="505">
        <f ca="1">IF(OR(A12="",F12=0),"",SUM(LU!P38,LU!P137))</f>
        <v>33</v>
      </c>
      <c r="W12" s="500" t="str">
        <f>IF(OR(A12="",C12=0),"",SUM(LU!N38,LU!N137))</f>
        <v/>
      </c>
      <c r="X12" s="743" t="str">
        <f t="shared" si="0"/>
        <v/>
      </c>
      <c r="Y12" s="744" t="str">
        <f>IF(OR(A12="",D12=0),"",SUM(LU!D38,LU!D137))</f>
        <v/>
      </c>
      <c r="Z12" s="743" t="str">
        <f t="shared" si="20"/>
        <v/>
      </c>
      <c r="AA12" s="744">
        <f ca="1">IF(OR(A12="",E12=0),"",SUM(LU!I38,LU!I137))</f>
        <v>33</v>
      </c>
      <c r="AB12" s="743">
        <f t="shared" ca="1" si="1"/>
        <v>4.125</v>
      </c>
      <c r="AC12" s="509">
        <f t="shared" ca="1" si="21"/>
        <v>4.125</v>
      </c>
      <c r="AD12" s="651">
        <f ca="1">IF(OR(A12="",F12=0,T$26="-",LU!$D$5=0),"",T12-T$26)</f>
        <v>-34.538461538461533</v>
      </c>
      <c r="AE12" s="722">
        <f ca="1">IF(OR(A12="",F12=0,U$26="-",LU!$D$5=0),"",U12-U$26)</f>
        <v>-10.53846153846154</v>
      </c>
      <c r="AF12" s="667">
        <f t="shared" ca="1" si="2"/>
        <v>-23.999999999999993</v>
      </c>
      <c r="AG12" s="735" t="str">
        <f t="shared" si="22"/>
        <v/>
      </c>
      <c r="AH12" s="735" t="str">
        <f t="shared" si="23"/>
        <v/>
      </c>
      <c r="AI12" s="735">
        <f t="shared" ca="1" si="24"/>
        <v>-8.3351370851371342E-2</v>
      </c>
      <c r="AJ12" s="750">
        <f ca="1">IF(OR($A12="",AC12="",AC$26="-",LU!$D$5=0),"",AC12-AC$26)</f>
        <v>-0.29036988652373275</v>
      </c>
      <c r="AK12" s="510">
        <f>IF(OR(A12="",F12=0),"",SUM(PT!R15,PT!R16))</f>
        <v>0</v>
      </c>
      <c r="AL12" s="500">
        <f>IF(OR(A12="",F12=0),"",SUM(PT!AI15,PT!AI16))</f>
        <v>0</v>
      </c>
      <c r="AM12" s="511">
        <f>IF(OR(A12="",F12=0),"",SUM(PT!AJ15,PT!AJ16))</f>
        <v>0</v>
      </c>
      <c r="AN12" s="681" t="str">
        <f t="shared" si="25"/>
        <v>362</v>
      </c>
      <c r="AO12" s="347" t="str">
        <f t="shared" si="26"/>
        <v>Dairy Heir</v>
      </c>
      <c r="AP12" s="507">
        <f>IF(OR($A12="",$F12=0),"",SUM(Actions!C77,Actions!L77))</f>
        <v>0</v>
      </c>
      <c r="AQ12" s="504">
        <f>IF(OR($A12="",$F12=0),"",SUM(Actions!D77,Actions!M77))</f>
        <v>0</v>
      </c>
      <c r="AR12" s="504">
        <f>IF(OR($A12="",$F12=0),"",SUM(Actions!E77,Actions!N77))</f>
        <v>0</v>
      </c>
      <c r="AS12" s="504">
        <f>IF(OR($A12="",$F12=0),"",SUM(Actions!F77,Actions!O77))</f>
        <v>0</v>
      </c>
      <c r="AT12" s="504">
        <f>IF(OR($A12="",$F12=0),"",SUM(Actions!G77,Actions!P77))</f>
        <v>0</v>
      </c>
      <c r="AU12" s="564">
        <f t="shared" si="3"/>
        <v>0</v>
      </c>
      <c r="AV12" s="565">
        <f>IF(OR($A12="",$F12=0),"",SUM(Actions!C9,Actions!L9))</f>
        <v>0</v>
      </c>
      <c r="AW12" s="500">
        <f>IF(OR($A12="",$F12=0),"",SUM(Actions!D9,Actions!M9))</f>
        <v>0</v>
      </c>
      <c r="AX12" s="500">
        <f>IF(OR($A12="",$F12=0),"",SUM(Actions!E9,Actions!N9))</f>
        <v>0</v>
      </c>
      <c r="AY12" s="500">
        <f>IF(OR($A12="",$F12=0),"",SUM(Actions!F9,Actions!O9))</f>
        <v>0</v>
      </c>
      <c r="AZ12" s="500">
        <f>IF(OR($A12="",$F12=0),"",SUM(Actions!G9,Actions!P9))</f>
        <v>0</v>
      </c>
      <c r="BA12" s="505">
        <f t="shared" si="4"/>
        <v>0</v>
      </c>
      <c r="BB12" s="501">
        <f t="shared" si="27"/>
        <v>0</v>
      </c>
      <c r="BC12" s="511">
        <f t="shared" si="5"/>
        <v>0</v>
      </c>
      <c r="BD12" s="670">
        <f t="shared" si="6"/>
        <v>0</v>
      </c>
      <c r="BE12" s="556" t="str">
        <f t="shared" si="7"/>
        <v/>
      </c>
      <c r="BF12" s="667">
        <f t="shared" si="8"/>
        <v>0</v>
      </c>
      <c r="BG12" s="584" t="str">
        <f t="shared" si="9"/>
        <v/>
      </c>
      <c r="BH12" s="566">
        <f t="shared" si="10"/>
        <v>0</v>
      </c>
      <c r="BI12" s="502" t="str">
        <f t="shared" si="11"/>
        <v/>
      </c>
      <c r="BJ12" s="656">
        <f>IF(OR($A12="",$F12=0),"",SUM(Errors!C9,Errors!L9))</f>
        <v>0</v>
      </c>
      <c r="BK12" s="500">
        <f>IF(OR($A12="",$F12=0),"",SUM(Errors!D9,Errors!M9))</f>
        <v>0</v>
      </c>
      <c r="BL12" s="500">
        <f>IF(OR($A12="",$F12=0),"",SUM(Errors!E9,Errors!N9))</f>
        <v>0</v>
      </c>
      <c r="BM12" s="500">
        <f>IF(OR($A12="",$F12=0),"",SUM(Errors!F9,Errors!O9))</f>
        <v>0</v>
      </c>
      <c r="BN12" s="657">
        <f>IF(OR($A12="",$F12=0),"",SUM(Errors!G9,Errors!P9))</f>
        <v>0</v>
      </c>
      <c r="BO12" s="505">
        <f t="shared" si="12"/>
        <v>0</v>
      </c>
      <c r="BP12" s="658" t="str">
        <f t="shared" si="13"/>
        <v/>
      </c>
      <c r="BQ12" s="658" t="str">
        <f t="shared" si="14"/>
        <v/>
      </c>
      <c r="BR12" s="655" t="str">
        <f t="shared" si="15"/>
        <v/>
      </c>
      <c r="BS12" s="507" t="str">
        <f>IF(OR(A12="",C12=0),"",SUM(Errors!C77,Errors!L77))</f>
        <v/>
      </c>
      <c r="BT12" s="504" t="str">
        <f>IF(OR(A12="",C12=0),"",SUM(Errors!D77,Errors!M77))</f>
        <v/>
      </c>
      <c r="BU12" s="504" t="str">
        <f>IF(OR(A12="",C12=0),"",SUM(Errors!E77,Errors!N77))</f>
        <v/>
      </c>
      <c r="BV12" s="504" t="str">
        <f>IF(OR(A12="",C12=0),"",SUM(Errors!F77,Errors!O77))</f>
        <v/>
      </c>
      <c r="BW12" s="504" t="str">
        <f>IF(OR(A12="",C12=0),"",SUM(Errors!G77,Errors!P77))</f>
        <v/>
      </c>
      <c r="BX12" s="659" t="str">
        <f t="shared" si="16"/>
        <v/>
      </c>
    </row>
    <row r="13" spans="1:76" s="2" customFormat="1" ht="20.100000000000001" customHeight="1">
      <c r="A13" s="681" t="str">
        <f>IF(ISBLANK(IBRF!$B18),"",IBRF!$B18)</f>
        <v>4CE</v>
      </c>
      <c r="B13" s="343" t="str">
        <f>IF(ISBLANK(IBRF!$C18),"",IBRF!$C18)</f>
        <v>The Force</v>
      </c>
      <c r="C13" s="500">
        <f>IF(A13="","",SUM(LU!N16,LU!N115))</f>
        <v>15</v>
      </c>
      <c r="D13" s="500">
        <f>IF(A13="","",SUM(LU!D16,LU!D115))</f>
        <v>0</v>
      </c>
      <c r="E13" s="500">
        <f>IF(A13="","",SUM(LU!I16,LU!I115))</f>
        <v>0</v>
      </c>
      <c r="F13" s="501">
        <f t="shared" si="17"/>
        <v>15</v>
      </c>
      <c r="G13" s="502">
        <f>IF(OR(A13="",F13=0,LU!D$3+LU!D$102=0),"",F13/(LU!D$3+LU!D$102))</f>
        <v>0.375</v>
      </c>
      <c r="H13" s="503">
        <f ca="1">IF(OR(C13=0,A13=""),"",SK!Q143)</f>
        <v>0</v>
      </c>
      <c r="I13" s="504">
        <f ca="1">IF(OR(C13=0,A13=""),"",SK!N143)</f>
        <v>0</v>
      </c>
      <c r="J13" s="504">
        <f ca="1">IF(OR(C13=0,A13=""),"",SK!U143)</f>
        <v>0</v>
      </c>
      <c r="K13" s="505">
        <f ca="1">IF(OR(C13=0,A13=""),"",SK!D143)</f>
        <v>82</v>
      </c>
      <c r="L13" s="506">
        <f ca="1">IF(OR(A13="",SK!E143="",SK!E143=0),"",K13/SK!E143)</f>
        <v>5.4666666666666668</v>
      </c>
      <c r="M13" s="346">
        <f ca="1">IF(OR(A13="",C13=0),"",SK!G143)</f>
        <v>2</v>
      </c>
      <c r="N13" s="345">
        <f ca="1">IF(OR(A13="",C13=0),"",SK!H143)</f>
        <v>8</v>
      </c>
      <c r="O13" s="344">
        <f ca="1">IF(OR(A13="",C13=0),"",SK!J143)</f>
        <v>6</v>
      </c>
      <c r="P13" s="344">
        <f ca="1">IF(OR(A13="",C13=0),"",SK!L143)</f>
        <v>0</v>
      </c>
      <c r="Q13" s="508">
        <f t="shared" ca="1" si="18"/>
        <v>0.53333333333333333</v>
      </c>
      <c r="R13" s="609">
        <f ca="1">IF(OR(A13="",C13=0),"",SK!I143)</f>
        <v>56</v>
      </c>
      <c r="S13" s="509">
        <f t="shared" ca="1" si="19"/>
        <v>7</v>
      </c>
      <c r="T13" s="565">
        <f ca="1">IF(OR(A13="",F13=0),"",SUM(LU!P62,LU!P161))</f>
        <v>82</v>
      </c>
      <c r="U13" s="500">
        <f ca="1">IF(OR(A13="",F13=0),"",SUM(LU!P85,LU!P184))</f>
        <v>49</v>
      </c>
      <c r="V13" s="505">
        <f ca="1">IF(OR(A13="",F13=0),"",SUM(LU!P39,LU!P138))</f>
        <v>33</v>
      </c>
      <c r="W13" s="500">
        <f ca="1">IF(OR(A13="",C13=0),"",SUM(LU!N39,LU!N138))</f>
        <v>33</v>
      </c>
      <c r="X13" s="743">
        <f t="shared" ca="1" si="0"/>
        <v>2.2000000000000002</v>
      </c>
      <c r="Y13" s="744" t="str">
        <f>IF(OR(A13="",D13=0),"",SUM(LU!D39,LU!D138))</f>
        <v/>
      </c>
      <c r="Z13" s="743" t="str">
        <f t="shared" si="20"/>
        <v/>
      </c>
      <c r="AA13" s="744" t="str">
        <f>IF(OR(A13="",E13=0),"",SUM(LU!I39,LU!I138))</f>
        <v/>
      </c>
      <c r="AB13" s="743" t="str">
        <f t="shared" si="1"/>
        <v/>
      </c>
      <c r="AC13" s="509">
        <f t="shared" ca="1" si="21"/>
        <v>2.2000000000000002</v>
      </c>
      <c r="AD13" s="651">
        <f ca="1">IF(OR(A13="",F13=0,T$26="-",LU!$D$5=0),"",T13-T$26)</f>
        <v>-8.538461538461533</v>
      </c>
      <c r="AE13" s="722">
        <f ca="1">IF(OR(A13="",F13=0,U$26="-",LU!$D$5=0),"",U13-U$26)</f>
        <v>15.46153846153846</v>
      </c>
      <c r="AF13" s="667">
        <f t="shared" ca="1" si="2"/>
        <v>-23.999999999999993</v>
      </c>
      <c r="AG13" s="735">
        <f t="shared" ca="1" si="22"/>
        <v>-5.9590909090909081</v>
      </c>
      <c r="AH13" s="735" t="str">
        <f t="shared" si="23"/>
        <v/>
      </c>
      <c r="AI13" s="735" t="str">
        <f t="shared" si="24"/>
        <v/>
      </c>
      <c r="AJ13" s="750">
        <f ca="1">IF(OR($A13="",AC13="",AC$26="-",LU!$D$5=0),"",AC13-AC$26)</f>
        <v>-2.2153698865237326</v>
      </c>
      <c r="AK13" s="510">
        <f>IF(OR(A13="",F13=0),"",SUM(PT!R17,PT!R18))</f>
        <v>2</v>
      </c>
      <c r="AL13" s="500">
        <f>IF(OR(A13="",F13=0),"",SUM(PT!AI17,PT!AI18))</f>
        <v>5</v>
      </c>
      <c r="AM13" s="511">
        <f>IF(OR(A13="",F13=0),"",SUM(PT!AJ17,PT!AJ18))</f>
        <v>5</v>
      </c>
      <c r="AN13" s="681" t="str">
        <f t="shared" si="25"/>
        <v>4CE</v>
      </c>
      <c r="AO13" s="347" t="str">
        <f t="shared" si="26"/>
        <v>The Force</v>
      </c>
      <c r="AP13" s="507">
        <f>IF(OR($A13="",$F13=0),"",SUM(Actions!C78,Actions!L78))</f>
        <v>0</v>
      </c>
      <c r="AQ13" s="504">
        <f>IF(OR($A13="",$F13=0),"",SUM(Actions!D78,Actions!M78))</f>
        <v>0</v>
      </c>
      <c r="AR13" s="504">
        <f>IF(OR($A13="",$F13=0),"",SUM(Actions!E78,Actions!N78))</f>
        <v>0</v>
      </c>
      <c r="AS13" s="504">
        <f>IF(OR($A13="",$F13=0),"",SUM(Actions!F78,Actions!O78))</f>
        <v>0</v>
      </c>
      <c r="AT13" s="504">
        <f>IF(OR($A13="",$F13=0),"",SUM(Actions!G78,Actions!P78))</f>
        <v>0</v>
      </c>
      <c r="AU13" s="564">
        <f t="shared" si="3"/>
        <v>0</v>
      </c>
      <c r="AV13" s="565">
        <f>IF(OR($A13="",$F13=0),"",SUM(Actions!C10,Actions!L10))</f>
        <v>0</v>
      </c>
      <c r="AW13" s="500">
        <f>IF(OR($A13="",$F13=0),"",SUM(Actions!D10,Actions!M10))</f>
        <v>0</v>
      </c>
      <c r="AX13" s="500">
        <f>IF(OR($A13="",$F13=0),"",SUM(Actions!E10,Actions!N10))</f>
        <v>0</v>
      </c>
      <c r="AY13" s="500">
        <f>IF(OR($A13="",$F13=0),"",SUM(Actions!F10,Actions!O10))</f>
        <v>0</v>
      </c>
      <c r="AZ13" s="500">
        <f>IF(OR($A13="",$F13=0),"",SUM(Actions!G10,Actions!P10))</f>
        <v>0</v>
      </c>
      <c r="BA13" s="505">
        <f t="shared" si="4"/>
        <v>0</v>
      </c>
      <c r="BB13" s="501">
        <f t="shared" si="27"/>
        <v>0</v>
      </c>
      <c r="BC13" s="511">
        <f t="shared" si="5"/>
        <v>0</v>
      </c>
      <c r="BD13" s="670">
        <f t="shared" si="6"/>
        <v>0</v>
      </c>
      <c r="BE13" s="556" t="str">
        <f t="shared" si="7"/>
        <v/>
      </c>
      <c r="BF13" s="667">
        <f t="shared" si="8"/>
        <v>0</v>
      </c>
      <c r="BG13" s="584" t="str">
        <f t="shared" si="9"/>
        <v/>
      </c>
      <c r="BH13" s="566">
        <f t="shared" si="10"/>
        <v>0</v>
      </c>
      <c r="BI13" s="502" t="str">
        <f t="shared" si="11"/>
        <v/>
      </c>
      <c r="BJ13" s="656">
        <f>IF(OR($A13="",$F13=0),"",SUM(Errors!C10,Errors!L10))</f>
        <v>0</v>
      </c>
      <c r="BK13" s="500">
        <f>IF(OR($A13="",$F13=0),"",SUM(Errors!D10,Errors!M10))</f>
        <v>0</v>
      </c>
      <c r="BL13" s="500">
        <f>IF(OR($A13="",$F13=0),"",SUM(Errors!E10,Errors!N10))</f>
        <v>0</v>
      </c>
      <c r="BM13" s="500">
        <f>IF(OR($A13="",$F13=0),"",SUM(Errors!F10,Errors!O10))</f>
        <v>0</v>
      </c>
      <c r="BN13" s="657">
        <f>IF(OR($A13="",$F13=0),"",SUM(Errors!G10,Errors!P10))</f>
        <v>0</v>
      </c>
      <c r="BO13" s="505">
        <f t="shared" si="12"/>
        <v>0</v>
      </c>
      <c r="BP13" s="658" t="str">
        <f t="shared" si="13"/>
        <v/>
      </c>
      <c r="BQ13" s="658" t="str">
        <f t="shared" si="14"/>
        <v/>
      </c>
      <c r="BR13" s="655" t="str">
        <f t="shared" si="15"/>
        <v/>
      </c>
      <c r="BS13" s="507">
        <f>IF(OR(A13="",C13=0),"",SUM(Errors!C78,Errors!L78))</f>
        <v>0</v>
      </c>
      <c r="BT13" s="504">
        <f>IF(OR(A13="",C13=0),"",SUM(Errors!D78,Errors!M78))</f>
        <v>0</v>
      </c>
      <c r="BU13" s="504">
        <f>IF(OR(A13="",C13=0),"",SUM(Errors!E78,Errors!N78))</f>
        <v>0</v>
      </c>
      <c r="BV13" s="504">
        <f>IF(OR(A13="",C13=0),"",SUM(Errors!F78,Errors!O78))</f>
        <v>0</v>
      </c>
      <c r="BW13" s="504">
        <f>IF(OR(A13="",C13=0),"",SUM(Errors!G78,Errors!P78))</f>
        <v>0</v>
      </c>
      <c r="BX13" s="659">
        <f t="shared" si="16"/>
        <v>0</v>
      </c>
    </row>
    <row r="14" spans="1:76" s="2" customFormat="1" ht="19.5" customHeight="1">
      <c r="A14" s="681" t="str">
        <f>IF(ISBLANK(IBRF!$B19),"",IBRF!$B19)</f>
        <v>4N6</v>
      </c>
      <c r="B14" s="343" t="str">
        <f>IF(ISBLANK(IBRF!$C19),"",IBRF!$C19)</f>
        <v>Bone Eata</v>
      </c>
      <c r="C14" s="500">
        <f>IF(A14="","",SUM(LU!N17,LU!N116))</f>
        <v>0</v>
      </c>
      <c r="D14" s="500">
        <f>IF(A14="","",SUM(LU!D17,LU!D116))</f>
        <v>0</v>
      </c>
      <c r="E14" s="500">
        <f>IF(A14="","",SUM(LU!I17,LU!I116))</f>
        <v>14</v>
      </c>
      <c r="F14" s="501">
        <f t="shared" si="17"/>
        <v>14</v>
      </c>
      <c r="G14" s="502">
        <f>IF(OR(A14="",F14=0,LU!D$3+LU!D$102=0),"",F14/(LU!D$3+LU!D$102))</f>
        <v>0.35</v>
      </c>
      <c r="H14" s="503" t="str">
        <f>IF(OR(C14=0,A14=""),"",SK!Q146)</f>
        <v/>
      </c>
      <c r="I14" s="504" t="str">
        <f>IF(OR(C14=0,A14=""),"",SK!N146)</f>
        <v/>
      </c>
      <c r="J14" s="504" t="str">
        <f>IF(OR(C14=0,A14=""),"",SK!U146)</f>
        <v/>
      </c>
      <c r="K14" s="505" t="str">
        <f>IF(OR(C14=0,A14=""),"",SK!D146)</f>
        <v/>
      </c>
      <c r="L14" s="506" t="str">
        <f ca="1">IF(OR(A14="",SK!E146="",SK!E146=0),"",K14/SK!E146)</f>
        <v/>
      </c>
      <c r="M14" s="346" t="str">
        <f>IF(OR(A14="",C14=0),"",SK!G146)</f>
        <v/>
      </c>
      <c r="N14" s="345" t="str">
        <f>IF(OR(A14="",C14=0),"",SK!H146)</f>
        <v/>
      </c>
      <c r="O14" s="344" t="str">
        <f>IF(OR(A14="",C14=0),"",SK!J146)</f>
        <v/>
      </c>
      <c r="P14" s="344" t="str">
        <f>IF(OR(A14="",C14=0),"",SK!L146)</f>
        <v/>
      </c>
      <c r="Q14" s="508" t="str">
        <f t="shared" si="18"/>
        <v/>
      </c>
      <c r="R14" s="609" t="str">
        <f>IF(OR(A14="",C14=0),"",SK!I146)</f>
        <v/>
      </c>
      <c r="S14" s="509" t="str">
        <f t="shared" si="19"/>
        <v/>
      </c>
      <c r="T14" s="565">
        <f ca="1">IF(OR(A14="",F14=0),"",SUM(LU!P63,LU!P162))</f>
        <v>62</v>
      </c>
      <c r="U14" s="500">
        <f ca="1">IF(OR(A14="",F14=0),"",SUM(LU!P86,LU!P185))</f>
        <v>33</v>
      </c>
      <c r="V14" s="505">
        <f ca="1">IF(OR(A14="",F14=0),"",SUM(LU!P40,LU!P139))</f>
        <v>29</v>
      </c>
      <c r="W14" s="500" t="str">
        <f>IF(OR(A14="",C14=0),"",SUM(LU!N40,LU!N139))</f>
        <v/>
      </c>
      <c r="X14" s="743" t="str">
        <f t="shared" si="0"/>
        <v/>
      </c>
      <c r="Y14" s="744" t="str">
        <f>IF(OR(A14="",D14=0),"",SUM(LU!D40,LU!D139))</f>
        <v/>
      </c>
      <c r="Z14" s="743" t="str">
        <f t="shared" si="20"/>
        <v/>
      </c>
      <c r="AA14" s="744">
        <f ca="1">IF(OR(A14="",E14=0),"",SUM(LU!I40,LU!I139))</f>
        <v>29</v>
      </c>
      <c r="AB14" s="743">
        <f t="shared" ca="1" si="1"/>
        <v>2.0714285714285716</v>
      </c>
      <c r="AC14" s="509">
        <f t="shared" ca="1" si="21"/>
        <v>2.0714285714285716</v>
      </c>
      <c r="AD14" s="651">
        <f ca="1">IF(OR(A14="",F14=0,T$26="-",LU!$D$5=0),"",T14-T$26)</f>
        <v>-28.538461538461533</v>
      </c>
      <c r="AE14" s="722">
        <f ca="1">IF(OR(A14="",F14=0,U$26="-",LU!$D$5=0),"",U14-U$26)</f>
        <v>-0.5384615384615401</v>
      </c>
      <c r="AF14" s="667">
        <f t="shared" ca="1" si="2"/>
        <v>-27.999999999999993</v>
      </c>
      <c r="AG14" s="735" t="str">
        <f t="shared" si="22"/>
        <v/>
      </c>
      <c r="AH14" s="735" t="str">
        <f t="shared" si="23"/>
        <v/>
      </c>
      <c r="AI14" s="735">
        <f t="shared" ca="1" si="24"/>
        <v>-2.1369227994227997</v>
      </c>
      <c r="AJ14" s="750">
        <f ca="1">IF(OR($A14="",AC14="",AC$26="-",LU!$D$5=0),"",AC14-AC$26)</f>
        <v>-2.3439413150951611</v>
      </c>
      <c r="AK14" s="510">
        <f>IF(OR(A14="",F14=0),"",SUM(PT!R19,PT!R20))</f>
        <v>1</v>
      </c>
      <c r="AL14" s="500">
        <f>IF(OR(A14="",F14=0),"",SUM(PT!AI19,PT!AI20))</f>
        <v>1</v>
      </c>
      <c r="AM14" s="511">
        <f>IF(OR(A14="",F14=0),"",SUM(PT!AJ19,PT!AJ20))</f>
        <v>1</v>
      </c>
      <c r="AN14" s="681" t="str">
        <f t="shared" si="25"/>
        <v>4N6</v>
      </c>
      <c r="AO14" s="347" t="str">
        <f t="shared" si="26"/>
        <v>Bone Eata</v>
      </c>
      <c r="AP14" s="507">
        <f>IF(OR($A14="",$F14=0),"",SUM(Actions!C79,Actions!L79))</f>
        <v>0</v>
      </c>
      <c r="AQ14" s="504">
        <f>IF(OR($A14="",$F14=0),"",SUM(Actions!D79,Actions!M79))</f>
        <v>0</v>
      </c>
      <c r="AR14" s="504">
        <f>IF(OR($A14="",$F14=0),"",SUM(Actions!E79,Actions!N79))</f>
        <v>0</v>
      </c>
      <c r="AS14" s="504">
        <f>IF(OR($A14="",$F14=0),"",SUM(Actions!F79,Actions!O79))</f>
        <v>0</v>
      </c>
      <c r="AT14" s="504">
        <f>IF(OR($A14="",$F14=0),"",SUM(Actions!G79,Actions!P79))</f>
        <v>0</v>
      </c>
      <c r="AU14" s="564">
        <f t="shared" si="3"/>
        <v>0</v>
      </c>
      <c r="AV14" s="565">
        <f>IF(OR($A14="",$F14=0),"",SUM(Actions!C11,Actions!L11))</f>
        <v>0</v>
      </c>
      <c r="AW14" s="500">
        <f>IF(OR($A14="",$F14=0),"",SUM(Actions!D11,Actions!M11))</f>
        <v>0</v>
      </c>
      <c r="AX14" s="500">
        <f>IF(OR($A14="",$F14=0),"",SUM(Actions!E11,Actions!N11))</f>
        <v>0</v>
      </c>
      <c r="AY14" s="500">
        <f>IF(OR($A14="",$F14=0),"",SUM(Actions!F11,Actions!O11))</f>
        <v>0</v>
      </c>
      <c r="AZ14" s="500">
        <f>IF(OR($A14="",$F14=0),"",SUM(Actions!G11,Actions!P11))</f>
        <v>0</v>
      </c>
      <c r="BA14" s="505">
        <f t="shared" si="4"/>
        <v>0</v>
      </c>
      <c r="BB14" s="501">
        <f t="shared" si="27"/>
        <v>0</v>
      </c>
      <c r="BC14" s="511">
        <f t="shared" si="5"/>
        <v>0</v>
      </c>
      <c r="BD14" s="670">
        <f t="shared" si="6"/>
        <v>0</v>
      </c>
      <c r="BE14" s="556" t="str">
        <f t="shared" si="7"/>
        <v/>
      </c>
      <c r="BF14" s="667">
        <f t="shared" si="8"/>
        <v>0</v>
      </c>
      <c r="BG14" s="584" t="str">
        <f t="shared" si="9"/>
        <v/>
      </c>
      <c r="BH14" s="566">
        <f t="shared" si="10"/>
        <v>0</v>
      </c>
      <c r="BI14" s="502" t="str">
        <f t="shared" si="11"/>
        <v/>
      </c>
      <c r="BJ14" s="656">
        <f>IF(OR($A14="",$F14=0),"",SUM(Errors!C11,Errors!L11))</f>
        <v>0</v>
      </c>
      <c r="BK14" s="500">
        <f>IF(OR($A14="",$F14=0),"",SUM(Errors!D11,Errors!M11))</f>
        <v>0</v>
      </c>
      <c r="BL14" s="500">
        <f>IF(OR($A14="",$F14=0),"",SUM(Errors!E11,Errors!N11))</f>
        <v>0</v>
      </c>
      <c r="BM14" s="500">
        <f>IF(OR($A14="",$F14=0),"",SUM(Errors!F11,Errors!O11))</f>
        <v>0</v>
      </c>
      <c r="BN14" s="657">
        <f>IF(OR($A14="",$F14=0),"",SUM(Errors!G11,Errors!P11))</f>
        <v>0</v>
      </c>
      <c r="BO14" s="505">
        <f t="shared" si="12"/>
        <v>0</v>
      </c>
      <c r="BP14" s="658" t="str">
        <f t="shared" si="13"/>
        <v/>
      </c>
      <c r="BQ14" s="658" t="str">
        <f t="shared" si="14"/>
        <v/>
      </c>
      <c r="BR14" s="655" t="str">
        <f t="shared" si="15"/>
        <v/>
      </c>
      <c r="BS14" s="507" t="str">
        <f>IF(OR(A14="",C14=0),"",SUM(Errors!C79,Errors!L79))</f>
        <v/>
      </c>
      <c r="BT14" s="504" t="str">
        <f>IF(OR(A14="",C14=0),"",SUM(Errors!D79,Errors!M79))</f>
        <v/>
      </c>
      <c r="BU14" s="504" t="str">
        <f>IF(OR(A14="",C14=0),"",SUM(Errors!E79,Errors!N79))</f>
        <v/>
      </c>
      <c r="BV14" s="504" t="str">
        <f>IF(OR(A14="",C14=0),"",SUM(Errors!F79,Errors!O79))</f>
        <v/>
      </c>
      <c r="BW14" s="504" t="str">
        <f>IF(OR(A14="",C14=0),"",SUM(Errors!G79,Errors!P79))</f>
        <v/>
      </c>
      <c r="BX14" s="659" t="str">
        <f t="shared" si="16"/>
        <v/>
      </c>
    </row>
    <row r="15" spans="1:76" s="2" customFormat="1" ht="20.100000000000001" customHeight="1">
      <c r="A15" s="681" t="str">
        <f>IF(ISBLANK(IBRF!$B20),"",IBRF!$B20)</f>
        <v>55</v>
      </c>
      <c r="B15" s="343" t="str">
        <f>IF(ISBLANK(IBRF!$C20),"",IBRF!$C20)</f>
        <v>Stardust Dunes</v>
      </c>
      <c r="C15" s="500">
        <f>IF(A15="","",SUM(LU!N18,LU!N117))</f>
        <v>4</v>
      </c>
      <c r="D15" s="500">
        <f>IF(A15="","",SUM(LU!D18,LU!D117))</f>
        <v>0</v>
      </c>
      <c r="E15" s="500">
        <f>IF(A15="","",SUM(LU!I18,LU!I117))</f>
        <v>14</v>
      </c>
      <c r="F15" s="501">
        <f t="shared" si="17"/>
        <v>18</v>
      </c>
      <c r="G15" s="502">
        <f>IF(OR(A15="",F15=0,LU!D$3+LU!D$102=0),"",F15/(LU!D$3+LU!D$102))</f>
        <v>0.45</v>
      </c>
      <c r="H15" s="503">
        <f ca="1">IF(OR(C15=0,A15=""),"",SK!Q149)</f>
        <v>0</v>
      </c>
      <c r="I15" s="504">
        <f ca="1">IF(OR(C15=0,A15=""),"",SK!N149)</f>
        <v>0</v>
      </c>
      <c r="J15" s="504">
        <f ca="1">IF(OR(C15=0,A15=""),"",SK!U149)</f>
        <v>0</v>
      </c>
      <c r="K15" s="505">
        <f ca="1">IF(OR(C15=0,A15=""),"",SK!D149)</f>
        <v>12</v>
      </c>
      <c r="L15" s="506">
        <f ca="1">IF(OR(A15="",SK!E149="",SK!E149=0),"",K15/SK!E149)</f>
        <v>3</v>
      </c>
      <c r="M15" s="346">
        <f ca="1">IF(OR(A15="",C15=0),"",SK!G149)</f>
        <v>2</v>
      </c>
      <c r="N15" s="345">
        <f ca="1">IF(OR(A15="",C15=0),"",SK!H149)</f>
        <v>1</v>
      </c>
      <c r="O15" s="344">
        <f ca="1">IF(OR(A15="",C15=0),"",SK!J149)</f>
        <v>1</v>
      </c>
      <c r="P15" s="344">
        <f ca="1">IF(OR(A15="",C15=0),"",SK!L149)</f>
        <v>0</v>
      </c>
      <c r="Q15" s="508">
        <f t="shared" ca="1" si="18"/>
        <v>0.25</v>
      </c>
      <c r="R15" s="609">
        <f ca="1">IF(OR(A15="",C15=0),"",SK!I149)</f>
        <v>2</v>
      </c>
      <c r="S15" s="509">
        <f t="shared" ca="1" si="19"/>
        <v>2</v>
      </c>
      <c r="T15" s="565">
        <f ca="1">IF(OR(A15="",F15=0),"",SUM(LU!P64,LU!P163))</f>
        <v>138</v>
      </c>
      <c r="U15" s="500">
        <f ca="1">IF(OR(A15="",F15=0),"",SUM(LU!P87,LU!P186))</f>
        <v>48</v>
      </c>
      <c r="V15" s="505">
        <f ca="1">IF(OR(A15="",F15=0),"",SUM(LU!P41,LU!P140))</f>
        <v>90</v>
      </c>
      <c r="W15" s="500">
        <f ca="1">IF(OR(A15="",C15=0),"",SUM(LU!N41,LU!N140))</f>
        <v>1</v>
      </c>
      <c r="X15" s="743">
        <f t="shared" ca="1" si="0"/>
        <v>0.25</v>
      </c>
      <c r="Y15" s="744" t="str">
        <f>IF(OR(A15="",D15=0),"",SUM(LU!D41,LU!D140))</f>
        <v/>
      </c>
      <c r="Z15" s="743" t="str">
        <f t="shared" si="20"/>
        <v/>
      </c>
      <c r="AA15" s="744">
        <f ca="1">IF(OR(A15="",E15=0),"",SUM(LU!I41,LU!I140))</f>
        <v>89</v>
      </c>
      <c r="AB15" s="743">
        <f t="shared" ca="1" si="1"/>
        <v>6.3571428571428568</v>
      </c>
      <c r="AC15" s="509">
        <f t="shared" ca="1" si="21"/>
        <v>5</v>
      </c>
      <c r="AD15" s="651">
        <f ca="1">IF(OR(A15="",F15=0,T$26="-",LU!$D$5=0),"",T15-T$26)</f>
        <v>47.461538461538467</v>
      </c>
      <c r="AE15" s="722">
        <f ca="1">IF(OR(A15="",F15=0,U$26="-",LU!$D$5=0),"",U15-U$26)</f>
        <v>14.46153846153846</v>
      </c>
      <c r="AF15" s="667">
        <f t="shared" ca="1" si="2"/>
        <v>33.000000000000007</v>
      </c>
      <c r="AG15" s="735">
        <f t="shared" ca="1" si="22"/>
        <v>-7.9090909090909083</v>
      </c>
      <c r="AH15" s="735" t="str">
        <f t="shared" si="23"/>
        <v/>
      </c>
      <c r="AI15" s="735">
        <f t="shared" ca="1" si="24"/>
        <v>2.1487914862914854</v>
      </c>
      <c r="AJ15" s="750">
        <f ca="1">IF(OR($A15="",AC15="",AC$26="-",LU!$D$5=0),"",AC15-AC$26)</f>
        <v>0.58463011347626725</v>
      </c>
      <c r="AK15" s="510">
        <f>IF(OR(A15="",F15=0),"",SUM(PT!R21,PT!R22))</f>
        <v>8</v>
      </c>
      <c r="AL15" s="500">
        <f>IF(OR(A15="",F15=0),"",SUM(PT!AI21,PT!AI22))</f>
        <v>3</v>
      </c>
      <c r="AM15" s="511">
        <f>IF(OR(A15="",F15=0),"",SUM(PT!AJ21,PT!AJ22))</f>
        <v>5</v>
      </c>
      <c r="AN15" s="681" t="str">
        <f t="shared" si="25"/>
        <v>55</v>
      </c>
      <c r="AO15" s="347" t="str">
        <f t="shared" si="26"/>
        <v>Stardust Dunes</v>
      </c>
      <c r="AP15" s="507">
        <f>IF(OR($A15="",$F15=0),"",SUM(Actions!C80,Actions!L80))</f>
        <v>0</v>
      </c>
      <c r="AQ15" s="504">
        <f>IF(OR($A15="",$F15=0),"",SUM(Actions!D80,Actions!M80))</f>
        <v>0</v>
      </c>
      <c r="AR15" s="504">
        <f>IF(OR($A15="",$F15=0),"",SUM(Actions!E80,Actions!N80))</f>
        <v>0</v>
      </c>
      <c r="AS15" s="504">
        <f>IF(OR($A15="",$F15=0),"",SUM(Actions!F80,Actions!O80))</f>
        <v>0</v>
      </c>
      <c r="AT15" s="504">
        <f>IF(OR($A15="",$F15=0),"",SUM(Actions!G80,Actions!P80))</f>
        <v>0</v>
      </c>
      <c r="AU15" s="564">
        <f t="shared" si="3"/>
        <v>0</v>
      </c>
      <c r="AV15" s="565">
        <f>IF(OR($A15="",$F15=0),"",SUM(Actions!C12,Actions!L12))</f>
        <v>0</v>
      </c>
      <c r="AW15" s="500">
        <f>IF(OR($A15="",$F15=0),"",SUM(Actions!D12,Actions!M12))</f>
        <v>0</v>
      </c>
      <c r="AX15" s="500">
        <f>IF(OR($A15="",$F15=0),"",SUM(Actions!E12,Actions!N12))</f>
        <v>0</v>
      </c>
      <c r="AY15" s="500">
        <f>IF(OR($A15="",$F15=0),"",SUM(Actions!F12,Actions!O12))</f>
        <v>0</v>
      </c>
      <c r="AZ15" s="500">
        <f>IF(OR($A15="",$F15=0),"",SUM(Actions!G12,Actions!P12))</f>
        <v>0</v>
      </c>
      <c r="BA15" s="505">
        <f t="shared" si="4"/>
        <v>0</v>
      </c>
      <c r="BB15" s="501">
        <f t="shared" si="27"/>
        <v>0</v>
      </c>
      <c r="BC15" s="511">
        <f t="shared" si="5"/>
        <v>0</v>
      </c>
      <c r="BD15" s="670">
        <f t="shared" si="6"/>
        <v>0</v>
      </c>
      <c r="BE15" s="556" t="str">
        <f t="shared" si="7"/>
        <v/>
      </c>
      <c r="BF15" s="667">
        <f t="shared" si="8"/>
        <v>0</v>
      </c>
      <c r="BG15" s="584" t="str">
        <f t="shared" si="9"/>
        <v/>
      </c>
      <c r="BH15" s="566">
        <f t="shared" si="10"/>
        <v>0</v>
      </c>
      <c r="BI15" s="502" t="str">
        <f t="shared" si="11"/>
        <v/>
      </c>
      <c r="BJ15" s="656">
        <f>IF(OR($A15="",$F15=0),"",SUM(Errors!C12,Errors!L12))</f>
        <v>0</v>
      </c>
      <c r="BK15" s="500">
        <f>IF(OR($A15="",$F15=0),"",SUM(Errors!D12,Errors!M12))</f>
        <v>0</v>
      </c>
      <c r="BL15" s="500">
        <f>IF(OR($A15="",$F15=0),"",SUM(Errors!E12,Errors!N12))</f>
        <v>0</v>
      </c>
      <c r="BM15" s="500">
        <f>IF(OR($A15="",$F15=0),"",SUM(Errors!F12,Errors!O12))</f>
        <v>0</v>
      </c>
      <c r="BN15" s="657">
        <f>IF(OR($A15="",$F15=0),"",SUM(Errors!G12,Errors!P12))</f>
        <v>0</v>
      </c>
      <c r="BO15" s="505">
        <f t="shared" si="12"/>
        <v>0</v>
      </c>
      <c r="BP15" s="658" t="str">
        <f t="shared" si="13"/>
        <v/>
      </c>
      <c r="BQ15" s="658" t="str">
        <f t="shared" si="14"/>
        <v/>
      </c>
      <c r="BR15" s="655" t="str">
        <f t="shared" si="15"/>
        <v/>
      </c>
      <c r="BS15" s="507">
        <f>IF(OR(A15="",C15=0),"",SUM(Errors!C80,Errors!L80))</f>
        <v>0</v>
      </c>
      <c r="BT15" s="504">
        <f>IF(OR(A15="",C15=0),"",SUM(Errors!D80,Errors!M80))</f>
        <v>0</v>
      </c>
      <c r="BU15" s="504">
        <f>IF(OR(A15="",C15=0),"",SUM(Errors!E80,Errors!N80))</f>
        <v>0</v>
      </c>
      <c r="BV15" s="504">
        <f>IF(OR(A15="",C15=0),"",SUM(Errors!F80,Errors!O80))</f>
        <v>0</v>
      </c>
      <c r="BW15" s="504">
        <f>IF(OR(A15="",C15=0),"",SUM(Errors!G80,Errors!P80))</f>
        <v>0</v>
      </c>
      <c r="BX15" s="659">
        <f t="shared" si="16"/>
        <v>0</v>
      </c>
    </row>
    <row r="16" spans="1:76" s="2" customFormat="1" ht="20.100000000000001" customHeight="1">
      <c r="A16" s="681" t="str">
        <f>IF(ISBLANK(IBRF!$B21),"",IBRF!$B21)</f>
        <v>64</v>
      </c>
      <c r="B16" s="343" t="str">
        <f>IF(ISBLANK(IBRF!$C21),"",IBRF!$C21)</f>
        <v>Pretty Penny</v>
      </c>
      <c r="C16" s="500">
        <f>IF(A16="","",SUM(LU!N19,LU!N118))</f>
        <v>11</v>
      </c>
      <c r="D16" s="500">
        <f>IF(A16="","",SUM(LU!D19,LU!D118))</f>
        <v>0</v>
      </c>
      <c r="E16" s="500">
        <f>IF(A16="","",SUM(LU!I19,LU!I118))</f>
        <v>0</v>
      </c>
      <c r="F16" s="501">
        <f t="shared" si="17"/>
        <v>11</v>
      </c>
      <c r="G16" s="502">
        <f>IF(OR(A16="",F16=0,LU!D$3+LU!D$102=0),"",F16/(LU!D$3+LU!D$102))</f>
        <v>0.27500000000000002</v>
      </c>
      <c r="H16" s="503">
        <f ca="1">IF(OR(C16=0,A16=""),"",SK!Q152)</f>
        <v>0</v>
      </c>
      <c r="I16" s="504">
        <f ca="1">IF(OR(C16=0,A16=""),"",SK!N152)</f>
        <v>0</v>
      </c>
      <c r="J16" s="504">
        <f ca="1">IF(OR(C16=0,A16=""),"",SK!U152)</f>
        <v>0</v>
      </c>
      <c r="K16" s="505">
        <f ca="1">IF(OR(C16=0,A16=""),"",SK!D152)</f>
        <v>82</v>
      </c>
      <c r="L16" s="506">
        <f ca="1">IF(OR(A16="",SK!E152="",SK!E152=0),"",K16/SK!E152)</f>
        <v>7.4545454545454541</v>
      </c>
      <c r="M16" s="346">
        <f ca="1">IF(OR(A16="",C16=0),"",SK!G152)</f>
        <v>2</v>
      </c>
      <c r="N16" s="345">
        <f ca="1">IF(OR(A16="",C16=0),"",SK!H152)</f>
        <v>6</v>
      </c>
      <c r="O16" s="344">
        <f ca="1">IF(OR(A16="",C16=0),"",SK!J152)</f>
        <v>5</v>
      </c>
      <c r="P16" s="344">
        <f ca="1">IF(OR(A16="",C16=0),"",SK!L152)</f>
        <v>1</v>
      </c>
      <c r="Q16" s="508">
        <f t="shared" ca="1" si="18"/>
        <v>0.54545454545454541</v>
      </c>
      <c r="R16" s="609">
        <f ca="1">IF(OR(A16="",C16=0),"",SK!I152)</f>
        <v>39</v>
      </c>
      <c r="S16" s="509">
        <f t="shared" ca="1" si="19"/>
        <v>6.5</v>
      </c>
      <c r="T16" s="565">
        <f ca="1">IF(OR(A16="",F16=0),"",SUM(LU!P65,LU!P164))</f>
        <v>82</v>
      </c>
      <c r="U16" s="500">
        <f ca="1">IF(OR(A16="",F16=0),"",SUM(LU!P88,LU!P187))</f>
        <v>33</v>
      </c>
      <c r="V16" s="505">
        <f ca="1">IF(OR(A16="",F16=0),"",SUM(LU!P42,LU!P141))</f>
        <v>49</v>
      </c>
      <c r="W16" s="500">
        <f ca="1">IF(OR(A16="",C16=0),"",SUM(LU!N42,LU!N141))</f>
        <v>49</v>
      </c>
      <c r="X16" s="743">
        <f t="shared" ca="1" si="0"/>
        <v>4.4545454545454541</v>
      </c>
      <c r="Y16" s="744" t="str">
        <f>IF(OR(A16="",D16=0),"",SUM(LU!D42,LU!D141))</f>
        <v/>
      </c>
      <c r="Z16" s="743" t="str">
        <f t="shared" si="20"/>
        <v/>
      </c>
      <c r="AA16" s="744" t="str">
        <f>IF(OR(A16="",E16=0),"",SUM(LU!I42,LU!I141))</f>
        <v/>
      </c>
      <c r="AB16" s="743" t="str">
        <f t="shared" si="1"/>
        <v/>
      </c>
      <c r="AC16" s="509">
        <f t="shared" ca="1" si="21"/>
        <v>4.4545454545454541</v>
      </c>
      <c r="AD16" s="651">
        <f ca="1">IF(OR(A16="",F16=0,T$26="-",LU!$D$5=0),"",T16-T$26)</f>
        <v>-8.538461538461533</v>
      </c>
      <c r="AE16" s="722">
        <f ca="1">IF(OR(A16="",F16=0,U$26="-",LU!$D$5=0),"",U16-U$26)</f>
        <v>-0.5384615384615401</v>
      </c>
      <c r="AF16" s="667">
        <f t="shared" ca="1" si="2"/>
        <v>-7.9999999999999929</v>
      </c>
      <c r="AG16" s="735">
        <f t="shared" ca="1" si="22"/>
        <v>-3.7045454545454541</v>
      </c>
      <c r="AH16" s="735" t="str">
        <f t="shared" si="23"/>
        <v/>
      </c>
      <c r="AI16" s="735" t="str">
        <f t="shared" si="24"/>
        <v/>
      </c>
      <c r="AJ16" s="750">
        <f ca="1">IF(OR($A16="",AC16="",AC$26="-",LU!$D$5=0),"",AC16-AC$26)</f>
        <v>3.9175568021721396E-2</v>
      </c>
      <c r="AK16" s="510">
        <f>IF(OR(A16="",F16=0),"",SUM(PT!R23,PT!R24))</f>
        <v>2</v>
      </c>
      <c r="AL16" s="500">
        <f>IF(OR(A16="",F16=0),"",SUM(PT!AI23,PT!AI24))</f>
        <v>4</v>
      </c>
      <c r="AM16" s="511">
        <f>IF(OR(A16="",F16=0),"",SUM(PT!AJ23,PT!AJ24))</f>
        <v>4</v>
      </c>
      <c r="AN16" s="681" t="str">
        <f t="shared" si="25"/>
        <v>64</v>
      </c>
      <c r="AO16" s="347" t="str">
        <f t="shared" si="26"/>
        <v>Pretty Penny</v>
      </c>
      <c r="AP16" s="507">
        <f>IF(OR($A16="",$F16=0),"",SUM(Actions!C81,Actions!L81))</f>
        <v>0</v>
      </c>
      <c r="AQ16" s="504">
        <f>IF(OR($A16="",$F16=0),"",SUM(Actions!D81,Actions!M81))</f>
        <v>0</v>
      </c>
      <c r="AR16" s="504">
        <f>IF(OR($A16="",$F16=0),"",SUM(Actions!E81,Actions!N81))</f>
        <v>0</v>
      </c>
      <c r="AS16" s="504">
        <f>IF(OR($A16="",$F16=0),"",SUM(Actions!F81,Actions!O81))</f>
        <v>0</v>
      </c>
      <c r="AT16" s="504">
        <f>IF(OR($A16="",$F16=0),"",SUM(Actions!G81,Actions!P81))</f>
        <v>0</v>
      </c>
      <c r="AU16" s="564">
        <f t="shared" si="3"/>
        <v>0</v>
      </c>
      <c r="AV16" s="565">
        <f>IF(OR($A16="",$F16=0),"",SUM(Actions!C13,Actions!L13))</f>
        <v>0</v>
      </c>
      <c r="AW16" s="500">
        <f>IF(OR($A16="",$F16=0),"",SUM(Actions!D13,Actions!M13))</f>
        <v>0</v>
      </c>
      <c r="AX16" s="500">
        <f>IF(OR($A16="",$F16=0),"",SUM(Actions!E13,Actions!N13))</f>
        <v>0</v>
      </c>
      <c r="AY16" s="500">
        <f>IF(OR($A16="",$F16=0),"",SUM(Actions!F13,Actions!O13))</f>
        <v>0</v>
      </c>
      <c r="AZ16" s="500">
        <f>IF(OR($A16="",$F16=0),"",SUM(Actions!G13,Actions!P13))</f>
        <v>0</v>
      </c>
      <c r="BA16" s="505">
        <f t="shared" si="4"/>
        <v>0</v>
      </c>
      <c r="BB16" s="501">
        <f t="shared" si="27"/>
        <v>0</v>
      </c>
      <c r="BC16" s="511">
        <f t="shared" si="5"/>
        <v>0</v>
      </c>
      <c r="BD16" s="670">
        <f t="shared" si="6"/>
        <v>0</v>
      </c>
      <c r="BE16" s="556" t="str">
        <f t="shared" si="7"/>
        <v/>
      </c>
      <c r="BF16" s="667">
        <f t="shared" si="8"/>
        <v>0</v>
      </c>
      <c r="BG16" s="584" t="str">
        <f t="shared" si="9"/>
        <v/>
      </c>
      <c r="BH16" s="566">
        <f t="shared" si="10"/>
        <v>0</v>
      </c>
      <c r="BI16" s="502" t="str">
        <f t="shared" si="11"/>
        <v/>
      </c>
      <c r="BJ16" s="656">
        <f>IF(OR($A16="",$F16=0),"",SUM(Errors!C13,Errors!L13))</f>
        <v>0</v>
      </c>
      <c r="BK16" s="500">
        <f>IF(OR($A16="",$F16=0),"",SUM(Errors!D13,Errors!M13))</f>
        <v>0</v>
      </c>
      <c r="BL16" s="500">
        <f>IF(OR($A16="",$F16=0),"",SUM(Errors!E13,Errors!N13))</f>
        <v>0</v>
      </c>
      <c r="BM16" s="500">
        <f>IF(OR($A16="",$F16=0),"",SUM(Errors!F13,Errors!O13))</f>
        <v>0</v>
      </c>
      <c r="BN16" s="657">
        <f>IF(OR($A16="",$F16=0),"",SUM(Errors!G13,Errors!P13))</f>
        <v>0</v>
      </c>
      <c r="BO16" s="505">
        <f t="shared" si="12"/>
        <v>0</v>
      </c>
      <c r="BP16" s="658" t="str">
        <f t="shared" si="13"/>
        <v/>
      </c>
      <c r="BQ16" s="658" t="str">
        <f t="shared" si="14"/>
        <v/>
      </c>
      <c r="BR16" s="655" t="str">
        <f t="shared" si="15"/>
        <v/>
      </c>
      <c r="BS16" s="507">
        <f>IF(OR(A16="",C16=0),"",SUM(Errors!C81,Errors!L81))</f>
        <v>0</v>
      </c>
      <c r="BT16" s="504">
        <f>IF(OR(A16="",C16=0),"",SUM(Errors!D81,Errors!M81))</f>
        <v>0</v>
      </c>
      <c r="BU16" s="504">
        <f>IF(OR(A16="",C16=0),"",SUM(Errors!E81,Errors!N81))</f>
        <v>0</v>
      </c>
      <c r="BV16" s="504">
        <f>IF(OR(A16="",C16=0),"",SUM(Errors!F81,Errors!O81))</f>
        <v>0</v>
      </c>
      <c r="BW16" s="504">
        <f>IF(OR(A16="",C16=0),"",SUM(Errors!G81,Errors!P81))</f>
        <v>0</v>
      </c>
      <c r="BX16" s="659">
        <f t="shared" si="16"/>
        <v>0</v>
      </c>
    </row>
    <row r="17" spans="1:76" s="2" customFormat="1" ht="19.5" customHeight="1">
      <c r="A17" s="681" t="str">
        <f>IF(ISBLANK(IBRF!$B22),"",IBRF!$B22)</f>
        <v>777</v>
      </c>
      <c r="B17" s="343" t="str">
        <f>IF(ISBLANK(IBRF!$C22),"",IBRF!$C22)</f>
        <v>Bust'N Ace</v>
      </c>
      <c r="C17" s="500">
        <f>IF(A17="","",SUM(LU!N20,LU!N119))</f>
        <v>0</v>
      </c>
      <c r="D17" s="500">
        <f>IF(A17="","",SUM(LU!D20,LU!D119))</f>
        <v>10</v>
      </c>
      <c r="E17" s="500">
        <f>IF(A17="","",SUM(LU!I20,LU!I119))</f>
        <v>16</v>
      </c>
      <c r="F17" s="501">
        <f t="shared" si="17"/>
        <v>26</v>
      </c>
      <c r="G17" s="502">
        <f>IF(OR(A17="",F17=0,LU!D$3+LU!D$102=0),"",F17/(LU!D$3+LU!D$102))</f>
        <v>0.65</v>
      </c>
      <c r="H17" s="503" t="str">
        <f>IF(OR(C17=0,A17=""),"",SK!Q155)</f>
        <v/>
      </c>
      <c r="I17" s="504" t="str">
        <f>IF(OR(C17=0,A17=""),"",SK!N155)</f>
        <v/>
      </c>
      <c r="J17" s="504" t="str">
        <f>IF(OR(C17=0,A17=""),"",SK!U155)</f>
        <v/>
      </c>
      <c r="K17" s="505" t="str">
        <f>IF(OR(C17=0,A17=""),"",SK!D155)</f>
        <v/>
      </c>
      <c r="L17" s="506" t="str">
        <f ca="1">IF(OR(A17="",SK!E155="",SK!E155=0),"",K17/SK!E155)</f>
        <v/>
      </c>
      <c r="M17" s="346" t="str">
        <f>IF(OR(A17="",C17=0),"",SK!G155)</f>
        <v/>
      </c>
      <c r="N17" s="345" t="str">
        <f>IF(OR(A17="",C17=0),"",SK!H155)</f>
        <v/>
      </c>
      <c r="O17" s="344" t="str">
        <f>IF(OR(A17="",C17=0),"",SK!J155)</f>
        <v/>
      </c>
      <c r="P17" s="344" t="str">
        <f>IF(OR(A17="",C17=0),"",SK!L155)</f>
        <v/>
      </c>
      <c r="Q17" s="508" t="str">
        <f t="shared" si="18"/>
        <v/>
      </c>
      <c r="R17" s="609" t="str">
        <f>IF(OR(A17="",C17=0),"",SK!I155)</f>
        <v/>
      </c>
      <c r="S17" s="509" t="str">
        <f t="shared" si="19"/>
        <v/>
      </c>
      <c r="T17" s="565">
        <f ca="1">IF(OR(A17="",F17=0),"",SUM(LU!P66,LU!P165))</f>
        <v>200</v>
      </c>
      <c r="U17" s="500">
        <f ca="1">IF(OR(A17="",F17=0),"",SUM(LU!P89,LU!P188))</f>
        <v>72</v>
      </c>
      <c r="V17" s="505">
        <f ca="1">IF(OR(A17="",F17=0),"",SUM(LU!P43,LU!P142))</f>
        <v>128</v>
      </c>
      <c r="W17" s="500" t="str">
        <f>IF(OR(A17="",C17=0),"",SUM(LU!N43,LU!N142))</f>
        <v/>
      </c>
      <c r="X17" s="743" t="str">
        <f t="shared" si="0"/>
        <v/>
      </c>
      <c r="Y17" s="744">
        <f ca="1">IF(OR(A17="",D17=0),"",SUM(LU!D43,LU!D142))</f>
        <v>43</v>
      </c>
      <c r="Z17" s="743">
        <f t="shared" ca="1" si="20"/>
        <v>4.3</v>
      </c>
      <c r="AA17" s="744">
        <f ca="1">IF(OR(A17="",E17=0),"",SUM(LU!I43,LU!I142))</f>
        <v>85</v>
      </c>
      <c r="AB17" s="743">
        <f t="shared" ca="1" si="1"/>
        <v>5.3125</v>
      </c>
      <c r="AC17" s="509">
        <f t="shared" ca="1" si="21"/>
        <v>4.9230769230769234</v>
      </c>
      <c r="AD17" s="651">
        <f ca="1">IF(OR(A17="",F17=0,T$26="-",LU!$D$5=0),"",T17-T$26)</f>
        <v>109.46153846153847</v>
      </c>
      <c r="AE17" s="722">
        <f ca="1">IF(OR(A17="",F17=0,U$26="-",LU!$D$5=0),"",U17-U$26)</f>
        <v>38.46153846153846</v>
      </c>
      <c r="AF17" s="667">
        <f t="shared" ca="1" si="2"/>
        <v>71</v>
      </c>
      <c r="AG17" s="735" t="str">
        <f t="shared" si="22"/>
        <v/>
      </c>
      <c r="AH17" s="735">
        <f t="shared" ca="1" si="23"/>
        <v>-2.3500000000000005</v>
      </c>
      <c r="AI17" s="735">
        <f t="shared" ca="1" si="24"/>
        <v>1.1041486291486287</v>
      </c>
      <c r="AJ17" s="750">
        <f ca="1">IF(OR($A17="",AC17="",AC$26="-",LU!$D$5=0),"",AC17-AC$26)</f>
        <v>0.5077070365531906</v>
      </c>
      <c r="AK17" s="510">
        <f>IF(OR(A17="",F17=0),"",SUM(PT!R25,PT!R26))</f>
        <v>7</v>
      </c>
      <c r="AL17" s="500">
        <f>IF(OR(A17="",F17=0),"",SUM(PT!AI25,PT!AI26))</f>
        <v>2</v>
      </c>
      <c r="AM17" s="511">
        <f>IF(OR(A17="",F17=0),"",SUM(PT!AJ25,PT!AJ26))</f>
        <v>3</v>
      </c>
      <c r="AN17" s="681" t="str">
        <f t="shared" si="25"/>
        <v>777</v>
      </c>
      <c r="AO17" s="347" t="str">
        <f t="shared" si="26"/>
        <v>Bust'N Ace</v>
      </c>
      <c r="AP17" s="507">
        <f>IF(OR($A17="",$F17=0),"",SUM(Actions!C82,Actions!L82))</f>
        <v>0</v>
      </c>
      <c r="AQ17" s="504">
        <f>IF(OR($A17="",$F17=0),"",SUM(Actions!D82,Actions!M82))</f>
        <v>0</v>
      </c>
      <c r="AR17" s="504">
        <f>IF(OR($A17="",$F17=0),"",SUM(Actions!E82,Actions!N82))</f>
        <v>0</v>
      </c>
      <c r="AS17" s="504">
        <f>IF(OR($A17="",$F17=0),"",SUM(Actions!F82,Actions!O82))</f>
        <v>0</v>
      </c>
      <c r="AT17" s="504">
        <f>IF(OR($A17="",$F17=0),"",SUM(Actions!G82,Actions!P82))</f>
        <v>0</v>
      </c>
      <c r="AU17" s="564">
        <f t="shared" si="3"/>
        <v>0</v>
      </c>
      <c r="AV17" s="565">
        <f>IF(OR($A17="",$F17=0),"",SUM(Actions!C14,Actions!L14))</f>
        <v>0</v>
      </c>
      <c r="AW17" s="500">
        <f>IF(OR($A17="",$F17=0),"",SUM(Actions!D14,Actions!M14))</f>
        <v>0</v>
      </c>
      <c r="AX17" s="500">
        <f>IF(OR($A17="",$F17=0),"",SUM(Actions!E14,Actions!N14))</f>
        <v>0</v>
      </c>
      <c r="AY17" s="500">
        <f>IF(OR($A17="",$F17=0),"",SUM(Actions!F14,Actions!O14))</f>
        <v>0</v>
      </c>
      <c r="AZ17" s="500">
        <f>IF(OR($A17="",$F17=0),"",SUM(Actions!G14,Actions!P14))</f>
        <v>0</v>
      </c>
      <c r="BA17" s="505">
        <f t="shared" si="4"/>
        <v>0</v>
      </c>
      <c r="BB17" s="501">
        <f t="shared" si="27"/>
        <v>0</v>
      </c>
      <c r="BC17" s="511">
        <f t="shared" si="5"/>
        <v>0</v>
      </c>
      <c r="BD17" s="670">
        <f t="shared" si="6"/>
        <v>0</v>
      </c>
      <c r="BE17" s="556" t="str">
        <f t="shared" si="7"/>
        <v/>
      </c>
      <c r="BF17" s="667">
        <f t="shared" si="8"/>
        <v>0</v>
      </c>
      <c r="BG17" s="584" t="str">
        <f t="shared" si="9"/>
        <v/>
      </c>
      <c r="BH17" s="566">
        <f t="shared" si="10"/>
        <v>0</v>
      </c>
      <c r="BI17" s="502" t="str">
        <f t="shared" si="11"/>
        <v/>
      </c>
      <c r="BJ17" s="656">
        <f>IF(OR($A17="",$F17=0),"",SUM(Errors!C14,Errors!L14))</f>
        <v>0</v>
      </c>
      <c r="BK17" s="500">
        <f>IF(OR($A17="",$F17=0),"",SUM(Errors!D14,Errors!M14))</f>
        <v>0</v>
      </c>
      <c r="BL17" s="500">
        <f>IF(OR($A17="",$F17=0),"",SUM(Errors!E14,Errors!N14))</f>
        <v>0</v>
      </c>
      <c r="BM17" s="500">
        <f>IF(OR($A17="",$F17=0),"",SUM(Errors!F14,Errors!O14))</f>
        <v>0</v>
      </c>
      <c r="BN17" s="657">
        <f>IF(OR($A17="",$F17=0),"",SUM(Errors!G14,Errors!P14))</f>
        <v>0</v>
      </c>
      <c r="BO17" s="505">
        <f t="shared" si="12"/>
        <v>0</v>
      </c>
      <c r="BP17" s="658" t="str">
        <f t="shared" si="13"/>
        <v/>
      </c>
      <c r="BQ17" s="658" t="str">
        <f t="shared" si="14"/>
        <v/>
      </c>
      <c r="BR17" s="655" t="str">
        <f t="shared" si="15"/>
        <v/>
      </c>
      <c r="BS17" s="507" t="str">
        <f>IF(OR(A17="",C17=0),"",SUM(Errors!C82,Errors!L82))</f>
        <v/>
      </c>
      <c r="BT17" s="504" t="str">
        <f>IF(OR(A17="",C17=0),"",SUM(Errors!D82,Errors!M82))</f>
        <v/>
      </c>
      <c r="BU17" s="504" t="str">
        <f>IF(OR(A17="",C17=0),"",SUM(Errors!E82,Errors!N82))</f>
        <v/>
      </c>
      <c r="BV17" s="504" t="str">
        <f>IF(OR(A17="",C17=0),"",SUM(Errors!F82,Errors!O82))</f>
        <v/>
      </c>
      <c r="BW17" s="504" t="str">
        <f>IF(OR(A17="",C17=0),"",SUM(Errors!G82,Errors!P82))</f>
        <v/>
      </c>
      <c r="BX17" s="659" t="str">
        <f t="shared" si="16"/>
        <v/>
      </c>
    </row>
    <row r="18" spans="1:76" s="2" customFormat="1" ht="20.100000000000001" customHeight="1">
      <c r="A18" s="681" t="str">
        <f>IF(ISBLANK(IBRF!$B23),"",IBRF!$B23)</f>
        <v>88</v>
      </c>
      <c r="B18" s="343" t="str">
        <f>IF(ISBLANK(IBRF!$C23),"",IBRF!$C23)</f>
        <v>Shabamm</v>
      </c>
      <c r="C18" s="500">
        <f>IF(A18="","",SUM(LU!N21,LU!N120))</f>
        <v>4</v>
      </c>
      <c r="D18" s="500">
        <f>IF(A18="","",SUM(LU!D21,LU!D120))</f>
        <v>0</v>
      </c>
      <c r="E18" s="500">
        <f>IF(A18="","",SUM(LU!I21,LU!I120))</f>
        <v>0</v>
      </c>
      <c r="F18" s="501">
        <f t="shared" si="17"/>
        <v>4</v>
      </c>
      <c r="G18" s="502">
        <f>IF(OR(A18="",F18=0,LU!D$3+LU!D$102=0),"",F18/(LU!D$3+LU!D$102))</f>
        <v>0.1</v>
      </c>
      <c r="H18" s="503">
        <f ca="1">IF(OR(C18=0,A18=""),"",SK!Q158)</f>
        <v>0</v>
      </c>
      <c r="I18" s="504">
        <f ca="1">IF(OR(C18=0,A18=""),"",SK!N158)</f>
        <v>0</v>
      </c>
      <c r="J18" s="504">
        <f ca="1">IF(OR(C18=0,A18=""),"",SK!U158)</f>
        <v>0</v>
      </c>
      <c r="K18" s="505">
        <f ca="1">IF(OR(C18=0,A18=""),"",SK!D158)</f>
        <v>13</v>
      </c>
      <c r="L18" s="506">
        <f ca="1">IF(OR(A18="",SK!E158="",SK!E158=0),"",K18/SK!E158)</f>
        <v>4.333333333333333</v>
      </c>
      <c r="M18" s="346">
        <f ca="1">IF(OR(A18="",C18=0),"",SK!G158)</f>
        <v>1</v>
      </c>
      <c r="N18" s="345">
        <f ca="1">IF(OR(A18="",C18=0),"",SK!H158)</f>
        <v>2</v>
      </c>
      <c r="O18" s="344">
        <f ca="1">IF(OR(A18="",C18=0),"",SK!J158)</f>
        <v>2</v>
      </c>
      <c r="P18" s="344">
        <f ca="1">IF(OR(A18="",C18=0),"",SK!L158)</f>
        <v>0</v>
      </c>
      <c r="Q18" s="508">
        <f t="shared" ca="1" si="18"/>
        <v>0.5</v>
      </c>
      <c r="R18" s="609">
        <f ca="1">IF(OR(A18="",C18=0),"",SK!I158)</f>
        <v>6</v>
      </c>
      <c r="S18" s="509">
        <f t="shared" ca="1" si="19"/>
        <v>3</v>
      </c>
      <c r="T18" s="565">
        <f ca="1">IF(OR(A18="",F18=0),"",SUM(LU!P67,LU!P166))</f>
        <v>14</v>
      </c>
      <c r="U18" s="500">
        <f ca="1">IF(OR(A18="",F18=0),"",SUM(LU!P90,LU!P189))</f>
        <v>5</v>
      </c>
      <c r="V18" s="505">
        <f ca="1">IF(OR(A18="",F18=0),"",SUM(LU!P44,LU!P143))</f>
        <v>9</v>
      </c>
      <c r="W18" s="500">
        <f ca="1">IF(OR(A18="",C18=0),"",SUM(LU!N44,LU!N143))</f>
        <v>9</v>
      </c>
      <c r="X18" s="743">
        <f t="shared" ca="1" si="0"/>
        <v>2.25</v>
      </c>
      <c r="Y18" s="744" t="str">
        <f>IF(OR(A18="",D18=0),"",SUM(LU!D44,LU!D143))</f>
        <v/>
      </c>
      <c r="Z18" s="743" t="str">
        <f t="shared" si="20"/>
        <v/>
      </c>
      <c r="AA18" s="744" t="str">
        <f>IF(OR(A18="",E18=0),"",SUM(LU!I44,LU!I143))</f>
        <v/>
      </c>
      <c r="AB18" s="743" t="str">
        <f t="shared" si="1"/>
        <v/>
      </c>
      <c r="AC18" s="509">
        <f t="shared" ca="1" si="21"/>
        <v>2.25</v>
      </c>
      <c r="AD18" s="651">
        <f ca="1">IF(OR(A18="",F18=0,T$26="-",LU!$D$5=0),"",T18-T$26)</f>
        <v>-76.538461538461533</v>
      </c>
      <c r="AE18" s="722">
        <f ca="1">IF(OR(A18="",F18=0,U$26="-",LU!$D$5=0),"",U18-U$26)</f>
        <v>-28.53846153846154</v>
      </c>
      <c r="AF18" s="667">
        <f t="shared" ca="1" si="2"/>
        <v>-47.999999999999993</v>
      </c>
      <c r="AG18" s="735">
        <f t="shared" ca="1" si="22"/>
        <v>-5.9090909090909083</v>
      </c>
      <c r="AH18" s="735" t="str">
        <f t="shared" si="23"/>
        <v/>
      </c>
      <c r="AI18" s="735" t="str">
        <f t="shared" si="24"/>
        <v/>
      </c>
      <c r="AJ18" s="750">
        <f ca="1">IF(OR($A18="",AC18="",AC$26="-",LU!$D$5=0),"",AC18-AC$26)</f>
        <v>-2.1653698865237327</v>
      </c>
      <c r="AK18" s="510">
        <f>IF(OR(A18="",F18=0),"",SUM(PT!R27,PT!R28))</f>
        <v>2</v>
      </c>
      <c r="AL18" s="500">
        <f>IF(OR(A18="",F18=0),"",SUM(PT!AI27,PT!AI28))</f>
        <v>1</v>
      </c>
      <c r="AM18" s="511">
        <f>IF(OR(A18="",F18=0),"",SUM(PT!AJ27,PT!AJ28))</f>
        <v>1</v>
      </c>
      <c r="AN18" s="681" t="str">
        <f t="shared" si="25"/>
        <v>88</v>
      </c>
      <c r="AO18" s="347" t="str">
        <f t="shared" si="26"/>
        <v>Shabamm</v>
      </c>
      <c r="AP18" s="507">
        <f>IF(OR($A18="",$F18=0),"",SUM(Actions!C83,Actions!L83))</f>
        <v>0</v>
      </c>
      <c r="AQ18" s="504">
        <f>IF(OR($A18="",$F18=0),"",SUM(Actions!D83,Actions!M83))</f>
        <v>0</v>
      </c>
      <c r="AR18" s="504">
        <f>IF(OR($A18="",$F18=0),"",SUM(Actions!E83,Actions!N83))</f>
        <v>0</v>
      </c>
      <c r="AS18" s="504">
        <f>IF(OR($A18="",$F18=0),"",SUM(Actions!F83,Actions!O83))</f>
        <v>0</v>
      </c>
      <c r="AT18" s="504">
        <f>IF(OR($A18="",$F18=0),"",SUM(Actions!G83,Actions!P83))</f>
        <v>0</v>
      </c>
      <c r="AU18" s="564">
        <f t="shared" si="3"/>
        <v>0</v>
      </c>
      <c r="AV18" s="565">
        <f>IF(OR($A18="",$F18=0),"",SUM(Actions!C15,Actions!L15))</f>
        <v>0</v>
      </c>
      <c r="AW18" s="500">
        <f>IF(OR($A18="",$F18=0),"",SUM(Actions!D15,Actions!M15))</f>
        <v>0</v>
      </c>
      <c r="AX18" s="500">
        <f>IF(OR($A18="",$F18=0),"",SUM(Actions!E15,Actions!N15))</f>
        <v>0</v>
      </c>
      <c r="AY18" s="500">
        <f>IF(OR($A18="",$F18=0),"",SUM(Actions!F15,Actions!O15))</f>
        <v>0</v>
      </c>
      <c r="AZ18" s="500">
        <f>IF(OR($A18="",$F18=0),"",SUM(Actions!G15,Actions!P15))</f>
        <v>0</v>
      </c>
      <c r="BA18" s="505">
        <f t="shared" si="4"/>
        <v>0</v>
      </c>
      <c r="BB18" s="501">
        <f t="shared" si="27"/>
        <v>0</v>
      </c>
      <c r="BC18" s="511">
        <f t="shared" si="5"/>
        <v>0</v>
      </c>
      <c r="BD18" s="670">
        <f t="shared" si="6"/>
        <v>0</v>
      </c>
      <c r="BE18" s="556" t="str">
        <f t="shared" si="7"/>
        <v/>
      </c>
      <c r="BF18" s="667">
        <f t="shared" si="8"/>
        <v>0</v>
      </c>
      <c r="BG18" s="584" t="str">
        <f t="shared" si="9"/>
        <v/>
      </c>
      <c r="BH18" s="566">
        <f t="shared" si="10"/>
        <v>0</v>
      </c>
      <c r="BI18" s="502" t="str">
        <f t="shared" si="11"/>
        <v/>
      </c>
      <c r="BJ18" s="656">
        <f>IF(OR($A18="",$F18=0),"",SUM(Errors!C15,Errors!L15))</f>
        <v>0</v>
      </c>
      <c r="BK18" s="500">
        <f>IF(OR($A18="",$F18=0),"",SUM(Errors!D15,Errors!M15))</f>
        <v>0</v>
      </c>
      <c r="BL18" s="500">
        <f>IF(OR($A18="",$F18=0),"",SUM(Errors!E15,Errors!N15))</f>
        <v>0</v>
      </c>
      <c r="BM18" s="500">
        <f>IF(OR($A18="",$F18=0),"",SUM(Errors!F15,Errors!O15))</f>
        <v>0</v>
      </c>
      <c r="BN18" s="657">
        <f>IF(OR($A18="",$F18=0),"",SUM(Errors!G15,Errors!P15))</f>
        <v>0</v>
      </c>
      <c r="BO18" s="505">
        <f t="shared" si="12"/>
        <v>0</v>
      </c>
      <c r="BP18" s="658" t="str">
        <f t="shared" si="13"/>
        <v/>
      </c>
      <c r="BQ18" s="658" t="str">
        <f t="shared" si="14"/>
        <v/>
      </c>
      <c r="BR18" s="655" t="str">
        <f t="shared" si="15"/>
        <v/>
      </c>
      <c r="BS18" s="507">
        <f>IF(OR(A18="",C18=0),"",SUM(Errors!C83,Errors!L83))</f>
        <v>0</v>
      </c>
      <c r="BT18" s="504">
        <f>IF(OR(A18="",C18=0),"",SUM(Errors!D83,Errors!M83))</f>
        <v>0</v>
      </c>
      <c r="BU18" s="504">
        <f>IF(OR(A18="",C18=0),"",SUM(Errors!E83,Errors!N83))</f>
        <v>0</v>
      </c>
      <c r="BV18" s="504">
        <f>IF(OR(A18="",C18=0),"",SUM(Errors!F83,Errors!O83))</f>
        <v>0</v>
      </c>
      <c r="BW18" s="504">
        <f>IF(OR(A18="",C18=0),"",SUM(Errors!G83,Errors!P83))</f>
        <v>0</v>
      </c>
      <c r="BX18" s="659">
        <f t="shared" si="16"/>
        <v>0</v>
      </c>
    </row>
    <row r="19" spans="1:76" s="2" customFormat="1" ht="20.100000000000001" customHeight="1">
      <c r="A19" s="681" t="str">
        <f>IF(ISBLANK(IBRF!$B24),"",IBRF!$B24)</f>
        <v>C40</v>
      </c>
      <c r="B19" s="343" t="str">
        <f>IF(ISBLANK(IBRF!$C24),"",IBRF!$C24)</f>
        <v>DVS Dicer</v>
      </c>
      <c r="C19" s="500">
        <f>IF(A19="","",SUM(LU!N22,LU!N121))</f>
        <v>1</v>
      </c>
      <c r="D19" s="500">
        <f>IF(A19="","",SUM(LU!D22,LU!D121))</f>
        <v>1</v>
      </c>
      <c r="E19" s="500">
        <f>IF(A19="","",SUM(LU!I22,LU!I121))</f>
        <v>10</v>
      </c>
      <c r="F19" s="501">
        <f t="shared" si="17"/>
        <v>12</v>
      </c>
      <c r="G19" s="502">
        <f>IF(OR(A19="",F19=0,LU!D$3+LU!D$102=0),"",F19/(LU!D$3+LU!D$102))</f>
        <v>0.3</v>
      </c>
      <c r="H19" s="503">
        <f ca="1">IF(OR(C19=0,A19=""),"",SK!Q161)</f>
        <v>0</v>
      </c>
      <c r="I19" s="504">
        <f ca="1">IF(OR(C19=0,A19=""),"",SK!N161)</f>
        <v>0</v>
      </c>
      <c r="J19" s="504">
        <f ca="1">IF(OR(C19=0,A19=""),"",SK!U161)</f>
        <v>0</v>
      </c>
      <c r="K19" s="505">
        <f ca="1">IF(OR(C19=0,A19=""),"",SK!D161)</f>
        <v>30</v>
      </c>
      <c r="L19" s="506">
        <f ca="1">IF(OR(A19="",SK!E161="",SK!E161=0),"",K19/SK!E161)</f>
        <v>30</v>
      </c>
      <c r="M19" s="346">
        <f ca="1">IF(OR(A19="",C19=0),"",SK!G161)</f>
        <v>0</v>
      </c>
      <c r="N19" s="345">
        <f ca="1">IF(OR(A19="",C19=0),"",SK!H161)</f>
        <v>1</v>
      </c>
      <c r="O19" s="344">
        <f ca="1">IF(OR(A19="",C19=0),"",SK!J161)</f>
        <v>1</v>
      </c>
      <c r="P19" s="344">
        <f ca="1">IF(OR(A19="",C19=0),"",SK!L161)</f>
        <v>0</v>
      </c>
      <c r="Q19" s="508">
        <f t="shared" ca="1" si="18"/>
        <v>1</v>
      </c>
      <c r="R19" s="609">
        <f ca="1">IF(OR(A19="",C19=0),"",SK!I161)</f>
        <v>30</v>
      </c>
      <c r="S19" s="509">
        <f t="shared" ca="1" si="19"/>
        <v>30</v>
      </c>
      <c r="T19" s="565">
        <f ca="1">IF(OR(A19="",F19=0),"",SUM(LU!P68,LU!P167))</f>
        <v>103</v>
      </c>
      <c r="U19" s="500">
        <f ca="1">IF(OR(A19="",F19=0),"",SUM(LU!P91,LU!P190))</f>
        <v>23</v>
      </c>
      <c r="V19" s="505">
        <f ca="1">IF(OR(A19="",F19=0),"",SUM(LU!P45,LU!P144))</f>
        <v>80</v>
      </c>
      <c r="W19" s="500">
        <f ca="1">IF(OR(A19="",C19=0),"",SUM(LU!N45,LU!N144))</f>
        <v>30</v>
      </c>
      <c r="X19" s="743">
        <f t="shared" ca="1" si="0"/>
        <v>30</v>
      </c>
      <c r="Y19" s="744">
        <f ca="1">IF(OR(A19="",D19=0),"",SUM(LU!D45,LU!D144))</f>
        <v>9</v>
      </c>
      <c r="Z19" s="743">
        <f t="shared" ca="1" si="20"/>
        <v>9</v>
      </c>
      <c r="AA19" s="744">
        <f ca="1">IF(OR(A19="",E19=0),"",SUM(LU!I45,LU!I144))</f>
        <v>41</v>
      </c>
      <c r="AB19" s="743">
        <f t="shared" ca="1" si="1"/>
        <v>4.0999999999999996</v>
      </c>
      <c r="AC19" s="509">
        <f t="shared" ca="1" si="21"/>
        <v>6.666666666666667</v>
      </c>
      <c r="AD19" s="651">
        <f ca="1">IF(OR(A19="",F19=0,T$26="-",LU!$D$5=0),"",T19-T$26)</f>
        <v>12.461538461538467</v>
      </c>
      <c r="AE19" s="722">
        <f ca="1">IF(OR(A19="",F19=0,U$26="-",LU!$D$5=0),"",U19-U$26)</f>
        <v>-10.53846153846154</v>
      </c>
      <c r="AF19" s="667">
        <f t="shared" ca="1" si="2"/>
        <v>23.000000000000007</v>
      </c>
      <c r="AG19" s="735">
        <f t="shared" ca="1" si="22"/>
        <v>21.840909090909093</v>
      </c>
      <c r="AH19" s="735">
        <f t="shared" ca="1" si="23"/>
        <v>2.3499999999999996</v>
      </c>
      <c r="AI19" s="735">
        <f t="shared" ca="1" si="24"/>
        <v>-0.1083513708513717</v>
      </c>
      <c r="AJ19" s="750">
        <f ca="1">IF(OR($A19="",AC19="",AC$26="-",LU!$D$5=0),"",AC19-AC$26)</f>
        <v>2.2512967801429342</v>
      </c>
      <c r="AK19" s="510">
        <f>IF(OR(A19="",F19=0),"",SUM(PT!R29,PT!R30))</f>
        <v>2</v>
      </c>
      <c r="AL19" s="500">
        <f>IF(OR(A19="",F19=0),"",SUM(PT!AI29,PT!AI30))</f>
        <v>1</v>
      </c>
      <c r="AM19" s="511">
        <f>IF(OR(A19="",F19=0),"",SUM(PT!AJ29,PT!AJ30))</f>
        <v>1</v>
      </c>
      <c r="AN19" s="681" t="str">
        <f t="shared" si="25"/>
        <v>C40</v>
      </c>
      <c r="AO19" s="347" t="str">
        <f t="shared" si="26"/>
        <v>DVS Dicer</v>
      </c>
      <c r="AP19" s="507">
        <f>IF(OR($A19="",$F19=0),"",SUM(Actions!C84,Actions!L84))</f>
        <v>0</v>
      </c>
      <c r="AQ19" s="504">
        <f>IF(OR($A19="",$F19=0),"",SUM(Actions!D84,Actions!M84))</f>
        <v>0</v>
      </c>
      <c r="AR19" s="504">
        <f>IF(OR($A19="",$F19=0),"",SUM(Actions!E84,Actions!N84))</f>
        <v>0</v>
      </c>
      <c r="AS19" s="504">
        <f>IF(OR($A19="",$F19=0),"",SUM(Actions!F84,Actions!O84))</f>
        <v>0</v>
      </c>
      <c r="AT19" s="504">
        <f>IF(OR($A19="",$F19=0),"",SUM(Actions!G84,Actions!P84))</f>
        <v>0</v>
      </c>
      <c r="AU19" s="564">
        <f t="shared" si="3"/>
        <v>0</v>
      </c>
      <c r="AV19" s="565">
        <f>IF(OR($A19="",$F19=0),"",SUM(Actions!C16,Actions!L16))</f>
        <v>0</v>
      </c>
      <c r="AW19" s="500">
        <f>IF(OR($A19="",$F19=0),"",SUM(Actions!D16,Actions!M16))</f>
        <v>0</v>
      </c>
      <c r="AX19" s="500">
        <f>IF(OR($A19="",$F19=0),"",SUM(Actions!E16,Actions!N16))</f>
        <v>0</v>
      </c>
      <c r="AY19" s="500">
        <f>IF(OR($A19="",$F19=0),"",SUM(Actions!F16,Actions!O16))</f>
        <v>0</v>
      </c>
      <c r="AZ19" s="500">
        <f>IF(OR($A19="",$F19=0),"",SUM(Actions!G16,Actions!P16))</f>
        <v>0</v>
      </c>
      <c r="BA19" s="505">
        <f t="shared" si="4"/>
        <v>0</v>
      </c>
      <c r="BB19" s="501">
        <f t="shared" si="27"/>
        <v>0</v>
      </c>
      <c r="BC19" s="511">
        <f t="shared" si="5"/>
        <v>0</v>
      </c>
      <c r="BD19" s="670">
        <f t="shared" si="6"/>
        <v>0</v>
      </c>
      <c r="BE19" s="556" t="str">
        <f t="shared" si="7"/>
        <v/>
      </c>
      <c r="BF19" s="667">
        <f t="shared" si="8"/>
        <v>0</v>
      </c>
      <c r="BG19" s="584" t="str">
        <f t="shared" si="9"/>
        <v/>
      </c>
      <c r="BH19" s="566">
        <f t="shared" si="10"/>
        <v>0</v>
      </c>
      <c r="BI19" s="502" t="str">
        <f t="shared" si="11"/>
        <v/>
      </c>
      <c r="BJ19" s="656">
        <f>IF(OR($A19="",$F19=0),"",SUM(Errors!C16,Errors!L16))</f>
        <v>0</v>
      </c>
      <c r="BK19" s="500">
        <f>IF(OR($A19="",$F19=0),"",SUM(Errors!D16,Errors!M16))</f>
        <v>0</v>
      </c>
      <c r="BL19" s="500">
        <f>IF(OR($A19="",$F19=0),"",SUM(Errors!E16,Errors!N16))</f>
        <v>0</v>
      </c>
      <c r="BM19" s="500">
        <f>IF(OR($A19="",$F19=0),"",SUM(Errors!F16,Errors!O16))</f>
        <v>0</v>
      </c>
      <c r="BN19" s="657">
        <f>IF(OR($A19="",$F19=0),"",SUM(Errors!G16,Errors!P16))</f>
        <v>0</v>
      </c>
      <c r="BO19" s="505">
        <f t="shared" si="12"/>
        <v>0</v>
      </c>
      <c r="BP19" s="658" t="str">
        <f t="shared" si="13"/>
        <v/>
      </c>
      <c r="BQ19" s="658" t="str">
        <f t="shared" si="14"/>
        <v/>
      </c>
      <c r="BR19" s="655" t="str">
        <f t="shared" si="15"/>
        <v/>
      </c>
      <c r="BS19" s="507">
        <f>IF(OR(A19="",C19=0),"",SUM(Errors!C84,Errors!L84))</f>
        <v>0</v>
      </c>
      <c r="BT19" s="504">
        <f>IF(OR(A19="",C19=0),"",SUM(Errors!D84,Errors!M84))</f>
        <v>0</v>
      </c>
      <c r="BU19" s="504">
        <f>IF(OR(A19="",C19=0),"",SUM(Errors!E84,Errors!N84))</f>
        <v>0</v>
      </c>
      <c r="BV19" s="504">
        <f>IF(OR(A19="",C19=0),"",SUM(Errors!F84,Errors!O84))</f>
        <v>0</v>
      </c>
      <c r="BW19" s="504">
        <f>IF(OR(A19="",C19=0),"",SUM(Errors!G84,Errors!P84))</f>
        <v>0</v>
      </c>
      <c r="BX19" s="659">
        <f t="shared" si="16"/>
        <v>0</v>
      </c>
    </row>
    <row r="20" spans="1:76" s="2" customFormat="1" ht="20.100000000000001" customHeight="1">
      <c r="A20" s="681" t="str">
        <f>IF(ISBLANK(IBRF!$B25),"",IBRF!$B25)</f>
        <v/>
      </c>
      <c r="B20" s="343" t="str">
        <f>IF(ISBLANK(IBRF!$C25),"",IBRF!$C25)</f>
        <v/>
      </c>
      <c r="C20" s="500" t="str">
        <f>IF(A20="","",SUM(LU!N23,LU!N122))</f>
        <v/>
      </c>
      <c r="D20" s="500" t="str">
        <f>IF(A20="","",SUM(LU!D23,LU!D122))</f>
        <v/>
      </c>
      <c r="E20" s="500" t="str">
        <f>IF(A20="","",SUM(LU!I23,LU!I122))</f>
        <v/>
      </c>
      <c r="F20" s="501" t="str">
        <f t="shared" si="17"/>
        <v/>
      </c>
      <c r="G20" s="502" t="str">
        <f>IF(OR(A20="",F20=0,LU!D$3+LU!D$102=0),"",F20/(LU!D$3+LU!D$102))</f>
        <v/>
      </c>
      <c r="H20" s="503" t="str">
        <f>IF(OR(C20=0,A20=""),"",SK!Q164)</f>
        <v/>
      </c>
      <c r="I20" s="504" t="str">
        <f>IF(OR(C20=0,A20=""),"",SK!N164)</f>
        <v/>
      </c>
      <c r="J20" s="504" t="str">
        <f>IF(OR(C20=0,A20=""),"",SK!U164)</f>
        <v/>
      </c>
      <c r="K20" s="505" t="str">
        <f>IF(OR(C20=0,A20=""),"",SK!D164)</f>
        <v/>
      </c>
      <c r="L20" s="506" t="str">
        <f>IF(OR(A20="",SK!E164="",SK!E164=0),"",K20/SK!E164)</f>
        <v/>
      </c>
      <c r="M20" s="346" t="str">
        <f>IF(OR(A20="",C20=0),"",SK!G164)</f>
        <v/>
      </c>
      <c r="N20" s="345" t="str">
        <f>IF(OR(A20="",C20=0),"",SK!H164)</f>
        <v/>
      </c>
      <c r="O20" s="344" t="str">
        <f>IF(OR(A20="",C20=0),"",SK!J164)</f>
        <v/>
      </c>
      <c r="P20" s="344" t="str">
        <f>IF(OR(A20="",C20=0),"",SK!L164)</f>
        <v/>
      </c>
      <c r="Q20" s="508" t="str">
        <f t="shared" si="18"/>
        <v/>
      </c>
      <c r="R20" s="609" t="str">
        <f>IF(OR(A20="",C20=0),"",SK!I164)</f>
        <v/>
      </c>
      <c r="S20" s="509" t="str">
        <f t="shared" si="19"/>
        <v/>
      </c>
      <c r="T20" s="565" t="str">
        <f>IF(OR(A20="",F20=0),"",SUM(LU!P69,LU!P168))</f>
        <v/>
      </c>
      <c r="U20" s="500" t="str">
        <f>IF(OR(A20="",F20=0),"",SUM(LU!P92,LU!P191))</f>
        <v/>
      </c>
      <c r="V20" s="505" t="str">
        <f>IF(OR(A20="",F20=0),"",SUM(LU!P46,LU!P145))</f>
        <v/>
      </c>
      <c r="W20" s="500" t="str">
        <f>IF(OR(A20="",C20=0),"",SUM(LU!N46,LU!N145))</f>
        <v/>
      </c>
      <c r="X20" s="743" t="str">
        <f t="shared" si="0"/>
        <v/>
      </c>
      <c r="Y20" s="744" t="str">
        <f>IF(OR(A20="",D20=0),"",SUM(LU!D46,LU!D145))</f>
        <v/>
      </c>
      <c r="Z20" s="743" t="str">
        <f t="shared" si="20"/>
        <v/>
      </c>
      <c r="AA20" s="744" t="str">
        <f>IF(OR(A20="",E20=0),"",SUM(LU!I46,LU!I145))</f>
        <v/>
      </c>
      <c r="AB20" s="743" t="str">
        <f t="shared" si="1"/>
        <v/>
      </c>
      <c r="AC20" s="509" t="str">
        <f t="shared" si="21"/>
        <v/>
      </c>
      <c r="AD20" s="651" t="str">
        <f ca="1">IF(OR(A20="",F20=0,T$26="-",LU!$D$5=0),"",T20-T$26)</f>
        <v/>
      </c>
      <c r="AE20" s="722" t="str">
        <f ca="1">IF(OR(A20="",F20=0,U$26="-",LU!$D$5=0),"",U20-U$26)</f>
        <v/>
      </c>
      <c r="AF20" s="667" t="str">
        <f t="shared" ca="1" si="2"/>
        <v/>
      </c>
      <c r="AG20" s="735" t="str">
        <f t="shared" si="22"/>
        <v/>
      </c>
      <c r="AH20" s="735" t="str">
        <f t="shared" si="23"/>
        <v/>
      </c>
      <c r="AI20" s="735" t="str">
        <f t="shared" si="24"/>
        <v/>
      </c>
      <c r="AJ20" s="750" t="str">
        <f ca="1">IF(OR($A20="",AC20="",AC$26="-",LU!$D$5=0),"",AC20-AC$26)</f>
        <v/>
      </c>
      <c r="AK20" s="510" t="str">
        <f>IF(OR(A20="",F20=0),"",SUM(PT!R31,PT!R32))</f>
        <v/>
      </c>
      <c r="AL20" s="500" t="str">
        <f>IF(OR(A20="",F20=0),"",SUM(PT!AI31,PT!AI32))</f>
        <v/>
      </c>
      <c r="AM20" s="511" t="str">
        <f>IF(OR(A20="",F20=0),"",SUM(PT!AJ31,PT!AJ32))</f>
        <v/>
      </c>
      <c r="AN20" s="681" t="str">
        <f t="shared" si="25"/>
        <v/>
      </c>
      <c r="AO20" s="347" t="str">
        <f t="shared" si="26"/>
        <v/>
      </c>
      <c r="AP20" s="507" t="str">
        <f>IF(OR($A20="",$F20=0),"",SUM(Actions!C85,Actions!L85))</f>
        <v/>
      </c>
      <c r="AQ20" s="504" t="str">
        <f>IF(OR($A20="",$F20=0),"",SUM(Actions!D85,Actions!M85))</f>
        <v/>
      </c>
      <c r="AR20" s="504" t="str">
        <f>IF(OR($A20="",$F20=0),"",SUM(Actions!E85,Actions!N85))</f>
        <v/>
      </c>
      <c r="AS20" s="504" t="str">
        <f>IF(OR($A20="",$F20=0),"",SUM(Actions!F85,Actions!O85))</f>
        <v/>
      </c>
      <c r="AT20" s="504" t="str">
        <f>IF(OR($A20="",$F20=0),"",SUM(Actions!G85,Actions!P85))</f>
        <v/>
      </c>
      <c r="AU20" s="564" t="str">
        <f t="shared" si="3"/>
        <v/>
      </c>
      <c r="AV20" s="565" t="str">
        <f>IF(OR($A20="",$F20=0),"",SUM(Actions!C17,Actions!L17))</f>
        <v/>
      </c>
      <c r="AW20" s="500" t="str">
        <f>IF(OR($A20="",$F20=0),"",SUM(Actions!D17,Actions!M17))</f>
        <v/>
      </c>
      <c r="AX20" s="500" t="str">
        <f>IF(OR($A20="",$F20=0),"",SUM(Actions!E17,Actions!N17))</f>
        <v/>
      </c>
      <c r="AY20" s="500" t="str">
        <f>IF(OR($A20="",$F20=0),"",SUM(Actions!F17,Actions!O17))</f>
        <v/>
      </c>
      <c r="AZ20" s="500" t="str">
        <f>IF(OR($A20="",$F20=0),"",SUM(Actions!G17,Actions!P17))</f>
        <v/>
      </c>
      <c r="BA20" s="505" t="str">
        <f t="shared" si="4"/>
        <v/>
      </c>
      <c r="BB20" s="501" t="str">
        <f t="shared" si="27"/>
        <v/>
      </c>
      <c r="BC20" s="511" t="str">
        <f t="shared" si="5"/>
        <v/>
      </c>
      <c r="BD20" s="670" t="str">
        <f t="shared" si="6"/>
        <v/>
      </c>
      <c r="BE20" s="556" t="str">
        <f t="shared" si="7"/>
        <v/>
      </c>
      <c r="BF20" s="667" t="str">
        <f t="shared" si="8"/>
        <v/>
      </c>
      <c r="BG20" s="584" t="str">
        <f t="shared" si="9"/>
        <v/>
      </c>
      <c r="BH20" s="566" t="str">
        <f t="shared" si="10"/>
        <v/>
      </c>
      <c r="BI20" s="502" t="str">
        <f t="shared" si="11"/>
        <v/>
      </c>
      <c r="BJ20" s="656" t="str">
        <f>IF(OR($A20="",$F20=0),"",SUM(Errors!C17,Errors!L17))</f>
        <v/>
      </c>
      <c r="BK20" s="500" t="str">
        <f>IF(OR($A20="",$F20=0),"",SUM(Errors!D17,Errors!M17))</f>
        <v/>
      </c>
      <c r="BL20" s="500" t="str">
        <f>IF(OR($A20="",$F20=0),"",SUM(Errors!E17,Errors!N17))</f>
        <v/>
      </c>
      <c r="BM20" s="500" t="str">
        <f>IF(OR($A20="",$F20=0),"",SUM(Errors!F17,Errors!O17))</f>
        <v/>
      </c>
      <c r="BN20" s="657" t="str">
        <f>IF(OR($A20="",$F20=0),"",SUM(Errors!G17,Errors!P17))</f>
        <v/>
      </c>
      <c r="BO20" s="505" t="str">
        <f t="shared" si="12"/>
        <v/>
      </c>
      <c r="BP20" s="658" t="str">
        <f t="shared" si="13"/>
        <v/>
      </c>
      <c r="BQ20" s="658" t="str">
        <f t="shared" si="14"/>
        <v/>
      </c>
      <c r="BR20" s="655" t="str">
        <f t="shared" si="15"/>
        <v/>
      </c>
      <c r="BS20" s="507" t="str">
        <f>IF(OR(A20="",C20=0),"",SUM(Errors!C85,Errors!L85))</f>
        <v/>
      </c>
      <c r="BT20" s="504" t="str">
        <f>IF(OR(A20="",C20=0),"",SUM(Errors!D85,Errors!M85))</f>
        <v/>
      </c>
      <c r="BU20" s="504" t="str">
        <f>IF(OR(A20="",C20=0),"",SUM(Errors!E85,Errors!N85))</f>
        <v/>
      </c>
      <c r="BV20" s="504" t="str">
        <f>IF(OR(A20="",C20=0),"",SUM(Errors!F85,Errors!O85))</f>
        <v/>
      </c>
      <c r="BW20" s="504" t="str">
        <f>IF(OR(A20="",C20=0),"",SUM(Errors!G85,Errors!P85))</f>
        <v/>
      </c>
      <c r="BX20" s="659" t="str">
        <f t="shared" si="16"/>
        <v/>
      </c>
    </row>
    <row r="21" spans="1:76" s="2" customFormat="1" ht="19.5" customHeight="1" thickBot="1">
      <c r="A21" s="681" t="str">
        <f>IF(ISBLANK(IBRF!$B26),"",IBRF!$B26)</f>
        <v/>
      </c>
      <c r="B21" s="343" t="str">
        <f>IF(ISBLANK(IBRF!$C26),"",IBRF!$C26)</f>
        <v/>
      </c>
      <c r="C21" s="500" t="str">
        <f>IF(A21="","",SUM(LU!N24,LU!N123))</f>
        <v/>
      </c>
      <c r="D21" s="500" t="str">
        <f>IF(A21="","",SUM(LU!D24,LU!D123))</f>
        <v/>
      </c>
      <c r="E21" s="500" t="str">
        <f>IF(A21="","",SUM(LU!I24,LU!I123))</f>
        <v/>
      </c>
      <c r="F21" s="501" t="str">
        <f t="shared" si="17"/>
        <v/>
      </c>
      <c r="G21" s="502" t="str">
        <f>IF(OR(A21="",F21=0,LU!D$3+LU!D$102=0),"",F21/(LU!D$3+LU!D$102))</f>
        <v/>
      </c>
      <c r="H21" s="503" t="str">
        <f>IF(OR(C21=0,A21=""),"",SK!Q167)</f>
        <v/>
      </c>
      <c r="I21" s="504" t="str">
        <f>IF(OR(C21=0,A21=""),"",SK!N167)</f>
        <v/>
      </c>
      <c r="J21" s="504" t="str">
        <f>IF(OR(C21=0,A21=""),"",SK!U167)</f>
        <v/>
      </c>
      <c r="K21" s="505" t="str">
        <f>IF(OR(C21=0,A21=""),"",SK!D167)</f>
        <v/>
      </c>
      <c r="L21" s="506" t="str">
        <f>IF(OR(A21="",SK!E167="",SK!E167=0),"",K21/SK!E167)</f>
        <v/>
      </c>
      <c r="M21" s="346" t="str">
        <f>IF(OR(A21="",C21=0),"",SK!G167)</f>
        <v/>
      </c>
      <c r="N21" s="345" t="str">
        <f>IF(OR(A21="",C21=0),"",SK!H167)</f>
        <v/>
      </c>
      <c r="O21" s="344" t="str">
        <f>IF(OR(A21="",C21=0),"",SK!J167)</f>
        <v/>
      </c>
      <c r="P21" s="344" t="str">
        <f>IF(OR(A21="",C21=0),"",SK!L167)</f>
        <v/>
      </c>
      <c r="Q21" s="508" t="str">
        <f t="shared" si="18"/>
        <v/>
      </c>
      <c r="R21" s="609" t="str">
        <f>IF(OR(A21="",C21=0),"",SK!I167)</f>
        <v/>
      </c>
      <c r="S21" s="509" t="str">
        <f t="shared" si="19"/>
        <v/>
      </c>
      <c r="T21" s="565" t="str">
        <f>IF(OR(A21="",F21=0),"",SUM(LU!P70,LU!P169))</f>
        <v/>
      </c>
      <c r="U21" s="500" t="str">
        <f>IF(OR(A21="",F21=0),"",SUM(LU!P93,LU!P192))</f>
        <v/>
      </c>
      <c r="V21" s="505" t="str">
        <f>IF(OR(A21="",F21=0),"",SUM(LU!P47,LU!P146))</f>
        <v/>
      </c>
      <c r="W21" s="500" t="str">
        <f>IF(OR(A21="",C21=0),"",SUM(LU!N47,LU!N146))</f>
        <v/>
      </c>
      <c r="X21" s="743" t="str">
        <f t="shared" si="0"/>
        <v/>
      </c>
      <c r="Y21" s="744" t="str">
        <f>IF(OR(A21="",D21=0),"",SUM(LU!D47,LU!D146))</f>
        <v/>
      </c>
      <c r="Z21" s="743" t="str">
        <f t="shared" si="20"/>
        <v/>
      </c>
      <c r="AA21" s="744" t="str">
        <f>IF(OR(A21="",E21=0),"",SUM(LU!I47,LU!I146))</f>
        <v/>
      </c>
      <c r="AB21" s="743" t="str">
        <f t="shared" si="1"/>
        <v/>
      </c>
      <c r="AC21" s="509" t="str">
        <f t="shared" si="21"/>
        <v/>
      </c>
      <c r="AD21" s="651" t="str">
        <f ca="1">IF(OR(A21="",F21=0,T$26="-",LU!$D$5=0),"",T21-T$26)</f>
        <v/>
      </c>
      <c r="AE21" s="722" t="str">
        <f ca="1">IF(OR(A21="",F21=0,U$26="-",LU!$D$5=0),"",U21-U$26)</f>
        <v/>
      </c>
      <c r="AF21" s="667" t="str">
        <f t="shared" ca="1" si="2"/>
        <v/>
      </c>
      <c r="AG21" s="735" t="str">
        <f t="shared" si="22"/>
        <v/>
      </c>
      <c r="AH21" s="735" t="str">
        <f t="shared" si="23"/>
        <v/>
      </c>
      <c r="AI21" s="735" t="str">
        <f t="shared" si="24"/>
        <v/>
      </c>
      <c r="AJ21" s="750" t="str">
        <f ca="1">IF(OR($A21="",AC21="",AC$26="-",LU!$D$5=0),"",AC21-AC$26)</f>
        <v/>
      </c>
      <c r="AK21" s="510" t="str">
        <f>IF(OR(A21="",F21=0),"",SUM(PT!R33,PT!R34))</f>
        <v/>
      </c>
      <c r="AL21" s="500" t="str">
        <f>IF(OR(A21="",F21=0),"",SUM(PT!AI33,PT!AI34))</f>
        <v/>
      </c>
      <c r="AM21" s="511" t="str">
        <f>IF(OR(A21="",F21=0),"",SUM(PT!AJ33,PT!AJ34))</f>
        <v/>
      </c>
      <c r="AN21" s="681" t="str">
        <f t="shared" ref="AN21:AO25" si="28">A21</f>
        <v/>
      </c>
      <c r="AO21" s="347" t="str">
        <f t="shared" si="28"/>
        <v/>
      </c>
      <c r="AP21" s="507" t="str">
        <f>IF(OR($A21="",$F21=0),"",SUM(Actions!C86,Actions!L86))</f>
        <v/>
      </c>
      <c r="AQ21" s="504" t="str">
        <f>IF(OR($A21="",$F21=0),"",SUM(Actions!D86,Actions!M86))</f>
        <v/>
      </c>
      <c r="AR21" s="504" t="str">
        <f>IF(OR($A21="",$F21=0),"",SUM(Actions!E86,Actions!N86))</f>
        <v/>
      </c>
      <c r="AS21" s="504" t="str">
        <f>IF(OR($A21="",$F21=0),"",SUM(Actions!F86,Actions!O86))</f>
        <v/>
      </c>
      <c r="AT21" s="504" t="str">
        <f>IF(OR($A21="",$F21=0),"",SUM(Actions!G86,Actions!P86))</f>
        <v/>
      </c>
      <c r="AU21" s="564" t="str">
        <f t="shared" si="3"/>
        <v/>
      </c>
      <c r="AV21" s="565" t="str">
        <f>IF(OR($A21="",$F21=0),"",SUM(Actions!C18,Actions!L18))</f>
        <v/>
      </c>
      <c r="AW21" s="500" t="str">
        <f>IF(OR($A21="",$F21=0),"",SUM(Actions!D18,Actions!M18))</f>
        <v/>
      </c>
      <c r="AX21" s="500" t="str">
        <f>IF(OR($A21="",$F21=0),"",SUM(Actions!E18,Actions!N18))</f>
        <v/>
      </c>
      <c r="AY21" s="500" t="str">
        <f>IF(OR($A21="",$F21=0),"",SUM(Actions!F18,Actions!O18))</f>
        <v/>
      </c>
      <c r="AZ21" s="500" t="str">
        <f>IF(OR($A21="",$F21=0),"",SUM(Actions!G18,Actions!P18))</f>
        <v/>
      </c>
      <c r="BA21" s="505" t="str">
        <f t="shared" si="4"/>
        <v/>
      </c>
      <c r="BB21" s="501" t="str">
        <f t="shared" si="27"/>
        <v/>
      </c>
      <c r="BC21" s="511" t="str">
        <f t="shared" si="5"/>
        <v/>
      </c>
      <c r="BD21" s="670" t="str">
        <f t="shared" si="6"/>
        <v/>
      </c>
      <c r="BE21" s="556" t="str">
        <f t="shared" si="7"/>
        <v/>
      </c>
      <c r="BF21" s="667" t="str">
        <f t="shared" si="8"/>
        <v/>
      </c>
      <c r="BG21" s="584" t="str">
        <f t="shared" si="9"/>
        <v/>
      </c>
      <c r="BH21" s="566" t="str">
        <f t="shared" si="10"/>
        <v/>
      </c>
      <c r="BI21" s="502" t="str">
        <f t="shared" si="11"/>
        <v/>
      </c>
      <c r="BJ21" s="656" t="str">
        <f>IF(OR($A21="",$F21=0),"",SUM(Errors!C18,Errors!L18))</f>
        <v/>
      </c>
      <c r="BK21" s="500" t="str">
        <f>IF(OR($A21="",$F21=0),"",SUM(Errors!D18,Errors!M18))</f>
        <v/>
      </c>
      <c r="BL21" s="500" t="str">
        <f>IF(OR($A21="",$F21=0),"",SUM(Errors!E18,Errors!N18))</f>
        <v/>
      </c>
      <c r="BM21" s="500" t="str">
        <f>IF(OR($A21="",$F21=0),"",SUM(Errors!F18,Errors!O18))</f>
        <v/>
      </c>
      <c r="BN21" s="657" t="str">
        <f>IF(OR($A21="",$F21=0),"",SUM(Errors!G18,Errors!P18))</f>
        <v/>
      </c>
      <c r="BO21" s="505" t="str">
        <f t="shared" si="12"/>
        <v/>
      </c>
      <c r="BP21" s="658" t="str">
        <f t="shared" si="13"/>
        <v/>
      </c>
      <c r="BQ21" s="658" t="str">
        <f t="shared" si="14"/>
        <v/>
      </c>
      <c r="BR21" s="655" t="str">
        <f t="shared" si="15"/>
        <v/>
      </c>
      <c r="BS21" s="507" t="str">
        <f>IF(OR(A21="",C21=0),"",SUM(Errors!C86,Errors!L86))</f>
        <v/>
      </c>
      <c r="BT21" s="504" t="str">
        <f>IF(OR(A21="",C21=0),"",SUM(Errors!D86,Errors!M86))</f>
        <v/>
      </c>
      <c r="BU21" s="504" t="str">
        <f>IF(OR(A21="",C21=0),"",SUM(Errors!E86,Errors!N86))</f>
        <v/>
      </c>
      <c r="BV21" s="504" t="str">
        <f>IF(OR(A21="",C21=0),"",SUM(Errors!F86,Errors!O86))</f>
        <v/>
      </c>
      <c r="BW21" s="504" t="str">
        <f>IF(OR(A21="",C21=0),"",SUM(Errors!G86,Errors!P86))</f>
        <v/>
      </c>
      <c r="BX21" s="659" t="str">
        <f t="shared" si="16"/>
        <v/>
      </c>
    </row>
    <row r="22" spans="1:76" s="2" customFormat="1" ht="19.5" hidden="1" customHeight="1">
      <c r="A22" s="681" t="str">
        <f>IF(ISBLANK(IBRF!$B27),"",IBRF!$B27)</f>
        <v/>
      </c>
      <c r="B22" s="343" t="str">
        <f>IF(ISBLANK(IBRF!$C27),"",IBRF!$C27)</f>
        <v/>
      </c>
      <c r="C22" s="500" t="str">
        <f>IF(A22="","",SUM(LU!N25,LU!N124))</f>
        <v/>
      </c>
      <c r="D22" s="500" t="str">
        <f>IF(A22="","",SUM(LU!D25,LU!D124))</f>
        <v/>
      </c>
      <c r="E22" s="500" t="str">
        <f>IF(A22="","",SUM(LU!I25,LU!I124))</f>
        <v/>
      </c>
      <c r="F22" s="501" t="str">
        <f t="shared" si="17"/>
        <v/>
      </c>
      <c r="G22" s="502" t="str">
        <f>IF(OR(A22="",F22=0,LU!D$3+LU!D$102=0),"",F22/(LU!D$3+LU!D$102))</f>
        <v/>
      </c>
      <c r="H22" s="503" t="str">
        <f>IF(OR(C22=0,A22=""),"",SK!Q170)</f>
        <v/>
      </c>
      <c r="I22" s="504" t="str">
        <f>IF(OR(C22=0,A22=""),"",SK!N170)</f>
        <v/>
      </c>
      <c r="J22" s="504" t="str">
        <f>IF(OR(C22=0,A22=""),"",SK!U170)</f>
        <v/>
      </c>
      <c r="K22" s="505" t="str">
        <f>IF(OR(C22=0,A22=""),"",SK!D170)</f>
        <v/>
      </c>
      <c r="L22" s="506" t="str">
        <f>IF(OR(A22="",SK!E170="",SK!E170=0),"",K22/SK!E170)</f>
        <v/>
      </c>
      <c r="M22" s="346" t="str">
        <f>IF(OR(A22="",C22=0),"",SK!G170)</f>
        <v/>
      </c>
      <c r="N22" s="345" t="str">
        <f>IF(OR(A22="",C22=0),"",SK!H170)</f>
        <v/>
      </c>
      <c r="O22" s="344" t="str">
        <f>IF(OR(A22="",C22=0),"",SK!J170)</f>
        <v/>
      </c>
      <c r="P22" s="344" t="str">
        <f>IF(OR(A22="",C22=0),"",SK!L170)</f>
        <v/>
      </c>
      <c r="Q22" s="508" t="str">
        <f t="shared" si="18"/>
        <v/>
      </c>
      <c r="R22" s="609" t="str">
        <f>IF(OR(A22="",C22=0),"",SK!I170)</f>
        <v/>
      </c>
      <c r="S22" s="509" t="str">
        <f t="shared" si="19"/>
        <v/>
      </c>
      <c r="T22" s="565" t="str">
        <f>IF(OR(A22="",F22=0),"",SUM(LU!P71,LU!P170))</f>
        <v/>
      </c>
      <c r="U22" s="500" t="str">
        <f>IF(OR(A22="",F22=0),"",SUM(LU!P94,LU!P193))</f>
        <v/>
      </c>
      <c r="V22" s="505" t="str">
        <f>IF(OR(A22="",F22=0),"",SUM(LU!P48,LU!P147))</f>
        <v/>
      </c>
      <c r="W22" s="500" t="str">
        <f>IF(OR(A22="",C22=0),"",SUM(LU!N48,LU!N147))</f>
        <v/>
      </c>
      <c r="X22" s="743" t="str">
        <f t="shared" si="0"/>
        <v/>
      </c>
      <c r="Y22" s="744" t="str">
        <f>IF(OR(A22="",D22=0),"",SUM(LU!D48,LU!D147))</f>
        <v/>
      </c>
      <c r="Z22" s="743" t="str">
        <f t="shared" si="20"/>
        <v/>
      </c>
      <c r="AA22" s="744" t="str">
        <f>IF(OR(A22="",E22=0),"",SUM(LU!I48,LU!I147))</f>
        <v/>
      </c>
      <c r="AB22" s="743" t="str">
        <f t="shared" si="1"/>
        <v/>
      </c>
      <c r="AC22" s="509" t="str">
        <f t="shared" si="21"/>
        <v/>
      </c>
      <c r="AD22" s="651" t="str">
        <f ca="1">IF(OR(A22="",F22=0,T$26="-",LU!$D$5=0),"",T22-T$26)</f>
        <v/>
      </c>
      <c r="AE22" s="722" t="str">
        <f ca="1">IF(OR(A22="",F22=0,U$26="-",LU!$D$5=0),"",U22-U$26)</f>
        <v/>
      </c>
      <c r="AF22" s="667" t="str">
        <f t="shared" ca="1" si="2"/>
        <v/>
      </c>
      <c r="AG22" s="735" t="str">
        <f t="shared" si="22"/>
        <v/>
      </c>
      <c r="AH22" s="735" t="str">
        <f t="shared" si="23"/>
        <v/>
      </c>
      <c r="AI22" s="735" t="str">
        <f t="shared" si="24"/>
        <v/>
      </c>
      <c r="AJ22" s="750" t="str">
        <f ca="1">IF(OR($A22="",AC22="",AC$26="-",LU!$D$5=0),"",AC22-AC$26)</f>
        <v/>
      </c>
      <c r="AK22" s="510" t="str">
        <f>IF(OR(A22="",F22=0),"",SUM(PT!R35,PT!R36))</f>
        <v/>
      </c>
      <c r="AL22" s="500" t="str">
        <f>IF(OR(A22="",F22=0),"",SUM(PT!AI35,PT!AI36))</f>
        <v/>
      </c>
      <c r="AM22" s="511" t="str">
        <f>IF(OR(A22="",F22=0),"",SUM(PT!AJ35,PT!AJ36))</f>
        <v/>
      </c>
      <c r="AN22" s="681" t="str">
        <f t="shared" si="28"/>
        <v/>
      </c>
      <c r="AO22" s="347" t="str">
        <f t="shared" si="28"/>
        <v/>
      </c>
      <c r="AP22" s="507" t="str">
        <f>IF(OR($A22="",$F22=0),"",SUM(Actions!C87,Actions!L87))</f>
        <v/>
      </c>
      <c r="AQ22" s="504" t="str">
        <f>IF(OR($A22="",$F22=0),"",SUM(Actions!D87,Actions!M87))</f>
        <v/>
      </c>
      <c r="AR22" s="504" t="str">
        <f>IF(OR($A22="",$F22=0),"",SUM(Actions!E87,Actions!N87))</f>
        <v/>
      </c>
      <c r="AS22" s="504" t="str">
        <f>IF(OR($A22="",$F22=0),"",SUM(Actions!F87,Actions!O87))</f>
        <v/>
      </c>
      <c r="AT22" s="504" t="str">
        <f>IF(OR($A22="",$F22=0),"",SUM(Actions!G87,Actions!P87))</f>
        <v/>
      </c>
      <c r="AU22" s="564" t="str">
        <f t="shared" si="3"/>
        <v/>
      </c>
      <c r="AV22" s="565" t="str">
        <f>IF(OR($A22="",$F22=0),"",SUM(Actions!C19,Actions!L19))</f>
        <v/>
      </c>
      <c r="AW22" s="500" t="str">
        <f>IF(OR($A22="",$F22=0),"",SUM(Actions!D19,Actions!M19))</f>
        <v/>
      </c>
      <c r="AX22" s="500" t="str">
        <f>IF(OR($A22="",$F22=0),"",SUM(Actions!E19,Actions!N19))</f>
        <v/>
      </c>
      <c r="AY22" s="500" t="str">
        <f>IF(OR($A22="",$F22=0),"",SUM(Actions!F19,Actions!O19))</f>
        <v/>
      </c>
      <c r="AZ22" s="500" t="str">
        <f>IF(OR($A22="",$F22=0),"",SUM(Actions!G19,Actions!P19))</f>
        <v/>
      </c>
      <c r="BA22" s="505" t="str">
        <f t="shared" si="4"/>
        <v/>
      </c>
      <c r="BB22" s="501" t="str">
        <f t="shared" si="27"/>
        <v/>
      </c>
      <c r="BC22" s="511" t="str">
        <f t="shared" si="5"/>
        <v/>
      </c>
      <c r="BD22" s="670" t="str">
        <f t="shared" si="6"/>
        <v/>
      </c>
      <c r="BE22" s="556" t="str">
        <f t="shared" si="7"/>
        <v/>
      </c>
      <c r="BF22" s="667" t="str">
        <f t="shared" si="8"/>
        <v/>
      </c>
      <c r="BG22" s="584" t="str">
        <f t="shared" si="9"/>
        <v/>
      </c>
      <c r="BH22" s="566" t="str">
        <f t="shared" si="10"/>
        <v/>
      </c>
      <c r="BI22" s="502" t="str">
        <f t="shared" si="11"/>
        <v/>
      </c>
      <c r="BJ22" s="656" t="str">
        <f>IF(OR($A22="",$F22=0),"",SUM(Errors!C19,Errors!L19))</f>
        <v/>
      </c>
      <c r="BK22" s="500" t="str">
        <f>IF(OR($A22="",$F22=0),"",SUM(Errors!D19,Errors!M19))</f>
        <v/>
      </c>
      <c r="BL22" s="500" t="str">
        <f>IF(OR($A22="",$F22=0),"",SUM(Errors!E19,Errors!N19))</f>
        <v/>
      </c>
      <c r="BM22" s="500" t="str">
        <f>IF(OR($A22="",$F22=0),"",SUM(Errors!F19,Errors!O19))</f>
        <v/>
      </c>
      <c r="BN22" s="657" t="str">
        <f>IF(OR($A22="",$F22=0),"",SUM(Errors!G19,Errors!P19))</f>
        <v/>
      </c>
      <c r="BO22" s="505" t="str">
        <f t="shared" si="12"/>
        <v/>
      </c>
      <c r="BP22" s="658" t="str">
        <f t="shared" si="13"/>
        <v/>
      </c>
      <c r="BQ22" s="658" t="str">
        <f t="shared" si="14"/>
        <v/>
      </c>
      <c r="BR22" s="655" t="str">
        <f t="shared" si="15"/>
        <v/>
      </c>
      <c r="BS22" s="507" t="str">
        <f>IF(OR(A22="",C22=0),"",SUM(Errors!C87,Errors!L87))</f>
        <v/>
      </c>
      <c r="BT22" s="504" t="str">
        <f>IF(OR(A22="",C22=0),"",SUM(Errors!D87,Errors!M87))</f>
        <v/>
      </c>
      <c r="BU22" s="504" t="str">
        <f>IF(OR(A22="",C22=0),"",SUM(Errors!E87,Errors!N87))</f>
        <v/>
      </c>
      <c r="BV22" s="504" t="str">
        <f>IF(OR(A22="",C22=0),"",SUM(Errors!F87,Errors!O87))</f>
        <v/>
      </c>
      <c r="BW22" s="504" t="str">
        <f>IF(OR(A22="",C22=0),"",SUM(Errors!G87,Errors!P87))</f>
        <v/>
      </c>
      <c r="BX22" s="659" t="str">
        <f t="shared" si="16"/>
        <v/>
      </c>
    </row>
    <row r="23" spans="1:76" s="2" customFormat="1" ht="19.5" hidden="1" customHeight="1">
      <c r="A23" s="681" t="str">
        <f>IF(ISBLANK(IBRF!$B28),"",IBRF!$B28)</f>
        <v/>
      </c>
      <c r="B23" s="343" t="str">
        <f>IF(ISBLANK(IBRF!$C28),"",IBRF!$C28)</f>
        <v/>
      </c>
      <c r="C23" s="500" t="str">
        <f>IF(A23="","",SUM(LU!N26,LU!N125))</f>
        <v/>
      </c>
      <c r="D23" s="500" t="str">
        <f>IF(A23="","",SUM(LU!D26,LU!D125))</f>
        <v/>
      </c>
      <c r="E23" s="500" t="str">
        <f>IF(A23="","",SUM(LU!I26,LU!I125))</f>
        <v/>
      </c>
      <c r="F23" s="501" t="str">
        <f t="shared" si="17"/>
        <v/>
      </c>
      <c r="G23" s="502" t="str">
        <f>IF(OR(A23="",F23=0,LU!D$3+LU!D$102=0),"",F23/(LU!D$3+LU!D$102))</f>
        <v/>
      </c>
      <c r="H23" s="503" t="str">
        <f>IF(OR(C23=0,A23=""),"",SK!Q173)</f>
        <v/>
      </c>
      <c r="I23" s="504" t="str">
        <f>IF(OR(C23=0,A23=""),"",SK!N173)</f>
        <v/>
      </c>
      <c r="J23" s="504" t="str">
        <f>IF(OR(C23=0,A23=""),"",SK!U173)</f>
        <v/>
      </c>
      <c r="K23" s="505" t="str">
        <f>IF(OR(C23=0,A23=""),"",SK!D173)</f>
        <v/>
      </c>
      <c r="L23" s="506" t="str">
        <f>IF(OR(A23="",SK!E173="",SK!E173=0),"",K23/SK!E173)</f>
        <v/>
      </c>
      <c r="M23" s="346" t="str">
        <f>IF(OR(A23="",C23=0),"",SK!G173)</f>
        <v/>
      </c>
      <c r="N23" s="345" t="str">
        <f>IF(OR(A23="",C23=0),"",SK!H173)</f>
        <v/>
      </c>
      <c r="O23" s="344" t="str">
        <f>IF(OR(A23="",C23=0),"",SK!J173)</f>
        <v/>
      </c>
      <c r="P23" s="344" t="str">
        <f>IF(OR(A23="",C23=0),"",SK!L173)</f>
        <v/>
      </c>
      <c r="Q23" s="508" t="str">
        <f t="shared" si="18"/>
        <v/>
      </c>
      <c r="R23" s="609" t="str">
        <f>IF(OR(A23="",C23=0),"",SK!I173)</f>
        <v/>
      </c>
      <c r="S23" s="509" t="str">
        <f t="shared" si="19"/>
        <v/>
      </c>
      <c r="T23" s="565" t="str">
        <f>IF(OR(A23="",F23=0),"",SUM(LU!P72,LU!P171))</f>
        <v/>
      </c>
      <c r="U23" s="500" t="str">
        <f>IF(OR(A23="",F23=0),"",SUM(LU!P95,LU!P194))</f>
        <v/>
      </c>
      <c r="V23" s="505" t="str">
        <f>IF(OR(A23="",F23=0),"",SUM(LU!P49,LU!P148))</f>
        <v/>
      </c>
      <c r="W23" s="500" t="str">
        <f>IF(OR(A23="",C23=0),"",SUM(LU!N49,LU!N148))</f>
        <v/>
      </c>
      <c r="X23" s="743" t="str">
        <f t="shared" si="0"/>
        <v/>
      </c>
      <c r="Y23" s="744" t="str">
        <f>IF(OR(A23="",D23=0),"",SUM(LU!D49,LU!D148))</f>
        <v/>
      </c>
      <c r="Z23" s="743" t="str">
        <f t="shared" si="20"/>
        <v/>
      </c>
      <c r="AA23" s="744" t="str">
        <f>IF(OR(A23="",E23=0),"",SUM(LU!I49,LU!I148))</f>
        <v/>
      </c>
      <c r="AB23" s="743" t="str">
        <f t="shared" si="1"/>
        <v/>
      </c>
      <c r="AC23" s="509" t="str">
        <f t="shared" si="21"/>
        <v/>
      </c>
      <c r="AD23" s="651" t="str">
        <f ca="1">IF(OR(A23="",F23=0,T$26="-",LU!$D$5=0),"",T23-T$26)</f>
        <v/>
      </c>
      <c r="AE23" s="722" t="str">
        <f ca="1">IF(OR(A23="",F23=0,U$26="-",LU!$D$5=0),"",U23-U$26)</f>
        <v/>
      </c>
      <c r="AF23" s="667" t="str">
        <f t="shared" ca="1" si="2"/>
        <v/>
      </c>
      <c r="AG23" s="735" t="str">
        <f t="shared" si="22"/>
        <v/>
      </c>
      <c r="AH23" s="735" t="str">
        <f t="shared" si="23"/>
        <v/>
      </c>
      <c r="AI23" s="735" t="str">
        <f t="shared" si="24"/>
        <v/>
      </c>
      <c r="AJ23" s="750" t="str">
        <f ca="1">IF(OR($A23="",AC23="",AC$26="-",LU!$D$5=0),"",AC23-AC$26)</f>
        <v/>
      </c>
      <c r="AK23" s="510" t="str">
        <f>IF(OR(A23="",F23=0),"",SUM(PT!R37,PT!R38))</f>
        <v/>
      </c>
      <c r="AL23" s="500" t="str">
        <f>IF(OR(A23="",F23=0),"",SUM(PT!AI37,PT!AI38))</f>
        <v/>
      </c>
      <c r="AM23" s="511" t="str">
        <f>IF(OR(A23="",F23=0),"",SUM(PT!AJ37,PT!AJ38))</f>
        <v/>
      </c>
      <c r="AN23" s="681" t="str">
        <f t="shared" si="28"/>
        <v/>
      </c>
      <c r="AO23" s="347" t="str">
        <f t="shared" si="28"/>
        <v/>
      </c>
      <c r="AP23" s="507" t="str">
        <f>IF(OR($A23="",$F23=0),"",SUM(Actions!C88,Actions!L88))</f>
        <v/>
      </c>
      <c r="AQ23" s="504" t="str">
        <f>IF(OR($A23="",$F23=0),"",SUM(Actions!D88,Actions!M88))</f>
        <v/>
      </c>
      <c r="AR23" s="504" t="str">
        <f>IF(OR($A23="",$F23=0),"",SUM(Actions!E88,Actions!N88))</f>
        <v/>
      </c>
      <c r="AS23" s="504" t="str">
        <f>IF(OR($A23="",$F23=0),"",SUM(Actions!F88,Actions!O88))</f>
        <v/>
      </c>
      <c r="AT23" s="504" t="str">
        <f>IF(OR($A23="",$F23=0),"",SUM(Actions!G88,Actions!P88))</f>
        <v/>
      </c>
      <c r="AU23" s="564" t="str">
        <f t="shared" si="3"/>
        <v/>
      </c>
      <c r="AV23" s="565" t="str">
        <f>IF(OR($A23="",$F23=0),"",SUM(Actions!C20,Actions!L20))</f>
        <v/>
      </c>
      <c r="AW23" s="500" t="str">
        <f>IF(OR($A23="",$F23=0),"",SUM(Actions!D20,Actions!M20))</f>
        <v/>
      </c>
      <c r="AX23" s="500" t="str">
        <f>IF(OR($A23="",$F23=0),"",SUM(Actions!E20,Actions!N20))</f>
        <v/>
      </c>
      <c r="AY23" s="500" t="str">
        <f>IF(OR($A23="",$F23=0),"",SUM(Actions!F20,Actions!O20))</f>
        <v/>
      </c>
      <c r="AZ23" s="500" t="str">
        <f>IF(OR($A23="",$F23=0),"",SUM(Actions!G20,Actions!P20))</f>
        <v/>
      </c>
      <c r="BA23" s="505" t="str">
        <f t="shared" si="4"/>
        <v/>
      </c>
      <c r="BB23" s="501" t="str">
        <f t="shared" si="27"/>
        <v/>
      </c>
      <c r="BC23" s="511" t="str">
        <f t="shared" si="5"/>
        <v/>
      </c>
      <c r="BD23" s="670" t="str">
        <f t="shared" si="6"/>
        <v/>
      </c>
      <c r="BE23" s="556" t="str">
        <f t="shared" si="7"/>
        <v/>
      </c>
      <c r="BF23" s="667" t="str">
        <f t="shared" si="8"/>
        <v/>
      </c>
      <c r="BG23" s="584" t="str">
        <f t="shared" si="9"/>
        <v/>
      </c>
      <c r="BH23" s="566" t="str">
        <f t="shared" si="10"/>
        <v/>
      </c>
      <c r="BI23" s="502" t="str">
        <f t="shared" si="11"/>
        <v/>
      </c>
      <c r="BJ23" s="656" t="str">
        <f>IF(OR($A23="",$F23=0),"",SUM(Errors!C20,Errors!L20))</f>
        <v/>
      </c>
      <c r="BK23" s="500" t="str">
        <f>IF(OR($A23="",$F23=0),"",SUM(Errors!D20,Errors!M20))</f>
        <v/>
      </c>
      <c r="BL23" s="500" t="str">
        <f>IF(OR($A23="",$F23=0),"",SUM(Errors!E20,Errors!N20))</f>
        <v/>
      </c>
      <c r="BM23" s="500" t="str">
        <f>IF(OR($A23="",$F23=0),"",SUM(Errors!F20,Errors!O20))</f>
        <v/>
      </c>
      <c r="BN23" s="657" t="str">
        <f>IF(OR($A23="",$F23=0),"",SUM(Errors!G20,Errors!P20))</f>
        <v/>
      </c>
      <c r="BO23" s="505" t="str">
        <f t="shared" si="12"/>
        <v/>
      </c>
      <c r="BP23" s="658" t="str">
        <f t="shared" si="13"/>
        <v/>
      </c>
      <c r="BQ23" s="658" t="str">
        <f t="shared" si="14"/>
        <v/>
      </c>
      <c r="BR23" s="655" t="str">
        <f t="shared" si="15"/>
        <v/>
      </c>
      <c r="BS23" s="507" t="str">
        <f>IF(OR(A23="",C23=0),"",SUM(Errors!C88,Errors!L88))</f>
        <v/>
      </c>
      <c r="BT23" s="504" t="str">
        <f>IF(OR(A23="",C23=0),"",SUM(Errors!D88,Errors!M88))</f>
        <v/>
      </c>
      <c r="BU23" s="504" t="str">
        <f>IF(OR(A23="",C23=0),"",SUM(Errors!E88,Errors!N88))</f>
        <v/>
      </c>
      <c r="BV23" s="504" t="str">
        <f>IF(OR(A23="",C23=0),"",SUM(Errors!F88,Errors!O88))</f>
        <v/>
      </c>
      <c r="BW23" s="504" t="str">
        <f>IF(OR(A23="",C23=0),"",SUM(Errors!G88,Errors!P88))</f>
        <v/>
      </c>
      <c r="BX23" s="659" t="str">
        <f t="shared" si="16"/>
        <v/>
      </c>
    </row>
    <row r="24" spans="1:76" s="2" customFormat="1" ht="20.100000000000001" hidden="1" customHeight="1">
      <c r="A24" s="681" t="str">
        <f>IF(ISBLANK(IBRF!$B29),"",IBRF!$B29)</f>
        <v/>
      </c>
      <c r="B24" s="343" t="str">
        <f>IF(ISBLANK(IBRF!$C29),"",IBRF!$C29)</f>
        <v/>
      </c>
      <c r="C24" s="500" t="str">
        <f>IF(A24="","",SUM(LU!N27,LU!N126))</f>
        <v/>
      </c>
      <c r="D24" s="500" t="str">
        <f>IF(A24="","",SUM(LU!D27,LU!D126))</f>
        <v/>
      </c>
      <c r="E24" s="500" t="str">
        <f>IF(A24="","",SUM(LU!I27,LU!I126))</f>
        <v/>
      </c>
      <c r="F24" s="501" t="str">
        <f t="shared" si="17"/>
        <v/>
      </c>
      <c r="G24" s="502" t="str">
        <f>IF(OR(A24="",F24=0,LU!D$3+LU!D$102=0),"",F24/(LU!D$3+LU!D$102))</f>
        <v/>
      </c>
      <c r="H24" s="503" t="str">
        <f>IF(OR(C24=0,A24=""),"",SK!Q176)</f>
        <v/>
      </c>
      <c r="I24" s="504" t="str">
        <f>IF(OR(C24=0,A24=""),"",SK!N176)</f>
        <v/>
      </c>
      <c r="J24" s="504" t="str">
        <f>IF(OR(C24=0,A24=""),"",SK!U176)</f>
        <v/>
      </c>
      <c r="K24" s="505" t="str">
        <f>IF(OR(C24=0,A24=""),"",SK!D176)</f>
        <v/>
      </c>
      <c r="L24" s="506" t="str">
        <f>IF(OR(A24="",SK!E176="",SK!E176=0),"",K24/SK!E176)</f>
        <v/>
      </c>
      <c r="M24" s="346" t="str">
        <f>IF(OR(A24="",C24=0),"",SK!G176)</f>
        <v/>
      </c>
      <c r="N24" s="345" t="str">
        <f>IF(OR(A24="",C24=0),"",SK!H176)</f>
        <v/>
      </c>
      <c r="O24" s="344" t="str">
        <f>IF(OR(A24="",C24=0),"",SK!J176)</f>
        <v/>
      </c>
      <c r="P24" s="344" t="str">
        <f>IF(OR(A24="",C24=0),"",SK!L176)</f>
        <v/>
      </c>
      <c r="Q24" s="508" t="str">
        <f t="shared" si="18"/>
        <v/>
      </c>
      <c r="R24" s="609" t="str">
        <f>IF(OR(A24="",C24=0),"",SK!I176)</f>
        <v/>
      </c>
      <c r="S24" s="509" t="str">
        <f t="shared" si="19"/>
        <v/>
      </c>
      <c r="T24" s="565" t="str">
        <f>IF(OR(A24="",F24=0),"",SUM(LU!P73,LU!P172))</f>
        <v/>
      </c>
      <c r="U24" s="500" t="str">
        <f>IF(OR(A24="",F24=0),"",SUM(LU!P96,LU!P195))</f>
        <v/>
      </c>
      <c r="V24" s="505" t="str">
        <f>IF(OR(A24="",F24=0),"",SUM(LU!P50,LU!P149))</f>
        <v/>
      </c>
      <c r="W24" s="500" t="str">
        <f>IF(OR(A24="",C24=0),"",SUM(LU!N50,LU!N149))</f>
        <v/>
      </c>
      <c r="X24" s="743" t="str">
        <f t="shared" si="0"/>
        <v/>
      </c>
      <c r="Y24" s="744" t="str">
        <f>IF(OR(A24="",D24=0),"",SUM(LU!D50,LU!D149))</f>
        <v/>
      </c>
      <c r="Z24" s="743" t="str">
        <f t="shared" si="20"/>
        <v/>
      </c>
      <c r="AA24" s="744" t="str">
        <f>IF(OR(A24="",E24=0),"",SUM(LU!I50,LU!I149))</f>
        <v/>
      </c>
      <c r="AB24" s="743" t="str">
        <f t="shared" si="1"/>
        <v/>
      </c>
      <c r="AC24" s="509" t="str">
        <f t="shared" si="21"/>
        <v/>
      </c>
      <c r="AD24" s="651" t="str">
        <f ca="1">IF(OR(A24="",F24=0,T$26="-",LU!$D$5=0),"",T24-T$26)</f>
        <v/>
      </c>
      <c r="AE24" s="722" t="str">
        <f ca="1">IF(OR(A24="",F24=0,U$26="-",LU!$D$5=0),"",U24-U$26)</f>
        <v/>
      </c>
      <c r="AF24" s="667" t="str">
        <f t="shared" ca="1" si="2"/>
        <v/>
      </c>
      <c r="AG24" s="735" t="str">
        <f t="shared" si="22"/>
        <v/>
      </c>
      <c r="AH24" s="735" t="str">
        <f t="shared" si="23"/>
        <v/>
      </c>
      <c r="AI24" s="735" t="str">
        <f t="shared" si="24"/>
        <v/>
      </c>
      <c r="AJ24" s="750" t="str">
        <f ca="1">IF(OR($A24="",AC24="",AC$26="-",LU!$D$5=0),"",AC24-AC$26)</f>
        <v/>
      </c>
      <c r="AK24" s="510" t="str">
        <f>IF(OR(A24="",F24=0),"",SUM(PT!R39,PT!R40))</f>
        <v/>
      </c>
      <c r="AL24" s="500" t="str">
        <f>IF(OR(A24="",F24=0),"",SUM(PT!AI39,PT!AI40))</f>
        <v/>
      </c>
      <c r="AM24" s="511" t="str">
        <f>IF(OR(A24="",F24=0),"",SUM(PT!AJ39,PT!AJ40))</f>
        <v/>
      </c>
      <c r="AN24" s="681" t="str">
        <f t="shared" si="28"/>
        <v/>
      </c>
      <c r="AO24" s="347" t="str">
        <f t="shared" si="28"/>
        <v/>
      </c>
      <c r="AP24" s="507" t="str">
        <f>IF(OR($A24="",$F24=0),"",SUM(Actions!C89,Actions!L89))</f>
        <v/>
      </c>
      <c r="AQ24" s="504" t="str">
        <f>IF(OR($A24="",$F24=0),"",SUM(Actions!D89,Actions!M89))</f>
        <v/>
      </c>
      <c r="AR24" s="504" t="str">
        <f>IF(OR($A24="",$F24=0),"",SUM(Actions!E89,Actions!N89))</f>
        <v/>
      </c>
      <c r="AS24" s="504" t="str">
        <f>IF(OR($A24="",$F24=0),"",SUM(Actions!F89,Actions!O89))</f>
        <v/>
      </c>
      <c r="AT24" s="504" t="str">
        <f>IF(OR($A24="",$F24=0),"",SUM(Actions!G89,Actions!P89))</f>
        <v/>
      </c>
      <c r="AU24" s="564" t="str">
        <f t="shared" si="3"/>
        <v/>
      </c>
      <c r="AV24" s="565" t="str">
        <f>IF(OR($A24="",$F24=0),"",SUM(Actions!C21,Actions!L21))</f>
        <v/>
      </c>
      <c r="AW24" s="500" t="str">
        <f>IF(OR($A24="",$F24=0),"",SUM(Actions!D21,Actions!M21))</f>
        <v/>
      </c>
      <c r="AX24" s="500" t="str">
        <f>IF(OR($A24="",$F24=0),"",SUM(Actions!E21,Actions!N21))</f>
        <v/>
      </c>
      <c r="AY24" s="500" t="str">
        <f>IF(OR($A24="",$F24=0),"",SUM(Actions!F21,Actions!O21))</f>
        <v/>
      </c>
      <c r="AZ24" s="500" t="str">
        <f>IF(OR($A24="",$F24=0),"",SUM(Actions!G21,Actions!P21))</f>
        <v/>
      </c>
      <c r="BA24" s="505" t="str">
        <f t="shared" si="4"/>
        <v/>
      </c>
      <c r="BB24" s="501" t="str">
        <f t="shared" si="27"/>
        <v/>
      </c>
      <c r="BC24" s="511" t="str">
        <f t="shared" si="5"/>
        <v/>
      </c>
      <c r="BD24" s="670" t="str">
        <f t="shared" si="6"/>
        <v/>
      </c>
      <c r="BE24" s="556" t="str">
        <f t="shared" si="7"/>
        <v/>
      </c>
      <c r="BF24" s="667" t="str">
        <f t="shared" si="8"/>
        <v/>
      </c>
      <c r="BG24" s="584" t="str">
        <f t="shared" si="9"/>
        <v/>
      </c>
      <c r="BH24" s="566" t="str">
        <f t="shared" si="10"/>
        <v/>
      </c>
      <c r="BI24" s="502" t="str">
        <f t="shared" si="11"/>
        <v/>
      </c>
      <c r="BJ24" s="656" t="str">
        <f>IF(OR($A24="",$F24=0),"",SUM(Errors!C21,Errors!L21))</f>
        <v/>
      </c>
      <c r="BK24" s="500" t="str">
        <f>IF(OR($A24="",$F24=0),"",SUM(Errors!D21,Errors!M21))</f>
        <v/>
      </c>
      <c r="BL24" s="500" t="str">
        <f>IF(OR($A24="",$F24=0),"",SUM(Errors!E21,Errors!N21))</f>
        <v/>
      </c>
      <c r="BM24" s="500" t="str">
        <f>IF(OR($A24="",$F24=0),"",SUM(Errors!F21,Errors!O21))</f>
        <v/>
      </c>
      <c r="BN24" s="657" t="str">
        <f>IF(OR($A24="",$F24=0),"",SUM(Errors!G21,Errors!P21))</f>
        <v/>
      </c>
      <c r="BO24" s="505" t="str">
        <f t="shared" si="12"/>
        <v/>
      </c>
      <c r="BP24" s="658" t="str">
        <f t="shared" si="13"/>
        <v/>
      </c>
      <c r="BQ24" s="658" t="str">
        <f t="shared" si="14"/>
        <v/>
      </c>
      <c r="BR24" s="655" t="str">
        <f t="shared" si="15"/>
        <v/>
      </c>
      <c r="BS24" s="507" t="str">
        <f>IF(OR(A24="",C24=0),"",SUM(Errors!C89,Errors!L89))</f>
        <v/>
      </c>
      <c r="BT24" s="504" t="str">
        <f>IF(OR(A24="",C24=0),"",SUM(Errors!D89,Errors!M89))</f>
        <v/>
      </c>
      <c r="BU24" s="504" t="str">
        <f>IF(OR(A24="",C24=0),"",SUM(Errors!E89,Errors!N89))</f>
        <v/>
      </c>
      <c r="BV24" s="504" t="str">
        <f>IF(OR(A24="",C24=0),"",SUM(Errors!F89,Errors!O89))</f>
        <v/>
      </c>
      <c r="BW24" s="504" t="str">
        <f>IF(OR(A24="",C24=0),"",SUM(Errors!G89,Errors!P89))</f>
        <v/>
      </c>
      <c r="BX24" s="659" t="str">
        <f t="shared" si="16"/>
        <v/>
      </c>
    </row>
    <row r="25" spans="1:76" s="2" customFormat="1" ht="19.5" hidden="1" customHeight="1" thickBot="1">
      <c r="A25" s="681" t="str">
        <f>IF(ISBLANK(IBRF!$B30),"",IBRF!$B30)</f>
        <v/>
      </c>
      <c r="B25" s="343" t="str">
        <f>IF(ISBLANK(IBRF!$C30),"",IBRF!$C30)</f>
        <v/>
      </c>
      <c r="C25" s="500" t="str">
        <f>IF(A25="","",SUM(LU!N28,LU!N127))</f>
        <v/>
      </c>
      <c r="D25" s="500" t="str">
        <f>IF(A25="","",SUM(LU!D28,LU!D127))</f>
        <v/>
      </c>
      <c r="E25" s="500" t="str">
        <f>IF(A25="","",SUM(LU!I28,LU!I127))</f>
        <v/>
      </c>
      <c r="F25" s="512" t="str">
        <f>IF(A25="","",SUM(C25:E25))</f>
        <v/>
      </c>
      <c r="G25" s="513" t="str">
        <f>IF(OR(A25="",F25=0,LU!D$3+LU!D$102=0),"",F25/(LU!D$3+LU!D$102))</f>
        <v/>
      </c>
      <c r="H25" s="503" t="str">
        <f>IF(OR(C25=0,A25=""),"",SK!Q179)</f>
        <v/>
      </c>
      <c r="I25" s="504" t="str">
        <f>IF(OR(C25=0,A25=""),"",SK!N179)</f>
        <v/>
      </c>
      <c r="J25" s="504" t="str">
        <f>IF(OR(C25=0,A25=""),"",SK!U179)</f>
        <v/>
      </c>
      <c r="K25" s="505" t="str">
        <f>IF(OR(C25=0,A25=""),"",SK!D179)</f>
        <v/>
      </c>
      <c r="L25" s="506" t="str">
        <f>IF(OR(A25="",SK!E179="",SK!E179=0),"",K25/SK!E179)</f>
        <v/>
      </c>
      <c r="M25" s="346" t="str">
        <f>IF(OR(A25="",C25=0),"",SK!G179)</f>
        <v/>
      </c>
      <c r="N25" s="345" t="str">
        <f>IF(OR(A25="",C25=0),"",SK!H179)</f>
        <v/>
      </c>
      <c r="O25" s="344" t="str">
        <f>IF(OR(A25="",C25=0),"",SK!J179)</f>
        <v/>
      </c>
      <c r="P25" s="344" t="str">
        <f>IF(OR(A25="",C25=0),"",SK!L179)</f>
        <v/>
      </c>
      <c r="Q25" s="508" t="str">
        <f t="shared" si="18"/>
        <v/>
      </c>
      <c r="R25" s="616" t="str">
        <f>IF(OR(A25="",C25=0),"",SK!I179)</f>
        <v/>
      </c>
      <c r="S25" s="634" t="str">
        <f t="shared" si="19"/>
        <v/>
      </c>
      <c r="T25" s="565" t="str">
        <f>IF(OR(A25="",F25=0),"",SUM(LU!P74,LU!P173))</f>
        <v/>
      </c>
      <c r="U25" s="500" t="str">
        <f>IF(OR(A25="",F25=0),"",SUM(LU!P97,LU!P196))</f>
        <v/>
      </c>
      <c r="V25" s="505" t="str">
        <f>IF(OR(A25="",F25=0),"",SUM(LU!P51,LU!P150))</f>
        <v/>
      </c>
      <c r="W25" s="500" t="str">
        <f>IF(OR(A25="",C25=0),"",SUM(LU!N51,LU!N150))</f>
        <v/>
      </c>
      <c r="X25" s="743" t="str">
        <f t="shared" si="0"/>
        <v/>
      </c>
      <c r="Y25" s="744" t="str">
        <f>IF(OR(A25="",D25=0),"",SUM(LU!D51,LU!D150))</f>
        <v/>
      </c>
      <c r="Z25" s="743" t="str">
        <f t="shared" si="20"/>
        <v/>
      </c>
      <c r="AA25" s="744" t="str">
        <f>IF(OR(A25="",E25=0),"",SUM(LU!I51,LU!I150))</f>
        <v/>
      </c>
      <c r="AB25" s="743" t="str">
        <f t="shared" si="1"/>
        <v/>
      </c>
      <c r="AC25" s="514" t="str">
        <f t="shared" si="21"/>
        <v/>
      </c>
      <c r="AD25" s="651" t="str">
        <f ca="1">IF(OR(A25="",F25=0,T$26="-",LU!$D$5=0),"",T25-T$26)</f>
        <v/>
      </c>
      <c r="AE25" s="722" t="str">
        <f ca="1">IF(OR(A25="",F25=0,U$26="-",LU!$D$5=0),"",U25-U$26)</f>
        <v/>
      </c>
      <c r="AF25" s="667" t="str">
        <f t="shared" ca="1" si="2"/>
        <v/>
      </c>
      <c r="AG25" s="735" t="str">
        <f t="shared" si="22"/>
        <v/>
      </c>
      <c r="AH25" s="735" t="str">
        <f t="shared" si="23"/>
        <v/>
      </c>
      <c r="AI25" s="735" t="str">
        <f t="shared" si="24"/>
        <v/>
      </c>
      <c r="AJ25" s="750" t="str">
        <f ca="1">IF(OR($A25="",AC25="",AC$26="-",LU!$D$5=0),"",AC25-AC$26)</f>
        <v/>
      </c>
      <c r="AK25" s="510" t="str">
        <f>IF(OR(A25="",F25=0),"",SUM(PT!R41,PT!R42))</f>
        <v/>
      </c>
      <c r="AL25" s="500" t="str">
        <f>IF(OR(A25="",F25=0),"",SUM(PT!AI41,PT!AI42))</f>
        <v/>
      </c>
      <c r="AM25" s="511" t="str">
        <f>IF(OR(A25="",F25=0),"",SUM(PT!AJ41,PT!AJ42))</f>
        <v/>
      </c>
      <c r="AN25" s="681" t="str">
        <f t="shared" si="28"/>
        <v/>
      </c>
      <c r="AO25" s="347" t="str">
        <f t="shared" si="28"/>
        <v/>
      </c>
      <c r="AP25" s="507" t="str">
        <f>IF(OR($A25="",$F25=0),"",SUM(Actions!C90,Actions!L90))</f>
        <v/>
      </c>
      <c r="AQ25" s="504" t="str">
        <f>IF(OR($A25="",$F25=0),"",SUM(Actions!D90,Actions!M90))</f>
        <v/>
      </c>
      <c r="AR25" s="504" t="str">
        <f>IF(OR($A25="",$F25=0),"",SUM(Actions!E90,Actions!N90))</f>
        <v/>
      </c>
      <c r="AS25" s="504" t="str">
        <f>IF(OR($A25="",$F25=0),"",SUM(Actions!F90,Actions!O90))</f>
        <v/>
      </c>
      <c r="AT25" s="504" t="str">
        <f>IF(OR($A25="",$F25=0),"",SUM(Actions!G90,Actions!P90))</f>
        <v/>
      </c>
      <c r="AU25" s="564" t="str">
        <f t="shared" si="3"/>
        <v/>
      </c>
      <c r="AV25" s="565" t="str">
        <f>IF(OR($A25="",$F25=0),"",SUM(Actions!C22,Actions!L22))</f>
        <v/>
      </c>
      <c r="AW25" s="500" t="str">
        <f>IF(OR($A25="",$F25=0),"",SUM(Actions!D22,Actions!M22))</f>
        <v/>
      </c>
      <c r="AX25" s="500" t="str">
        <f>IF(OR($A25="",$F25=0),"",SUM(Actions!E22,Actions!N22))</f>
        <v/>
      </c>
      <c r="AY25" s="500" t="str">
        <f>IF(OR($A25="",$F25=0),"",SUM(Actions!F22,Actions!O22))</f>
        <v/>
      </c>
      <c r="AZ25" s="500" t="str">
        <f>IF(OR($A25="",$F25=0),"",SUM(Actions!G22,Actions!P22))</f>
        <v/>
      </c>
      <c r="BA25" s="505" t="str">
        <f t="shared" si="4"/>
        <v/>
      </c>
      <c r="BB25" s="501" t="str">
        <f t="shared" si="27"/>
        <v/>
      </c>
      <c r="BC25" s="511" t="str">
        <f t="shared" si="5"/>
        <v/>
      </c>
      <c r="BD25" s="670" t="str">
        <f t="shared" si="6"/>
        <v/>
      </c>
      <c r="BE25" s="556" t="str">
        <f t="shared" si="7"/>
        <v/>
      </c>
      <c r="BF25" s="667" t="str">
        <f t="shared" si="8"/>
        <v/>
      </c>
      <c r="BG25" s="584" t="str">
        <f t="shared" si="9"/>
        <v/>
      </c>
      <c r="BH25" s="566" t="str">
        <f t="shared" si="10"/>
        <v/>
      </c>
      <c r="BI25" s="502" t="str">
        <f t="shared" si="11"/>
        <v/>
      </c>
      <c r="BJ25" s="656" t="str">
        <f>IF(OR($A25="",$F25=0),"",SUM(Errors!C22,Errors!L22))</f>
        <v/>
      </c>
      <c r="BK25" s="500" t="str">
        <f>IF(OR($A25="",$F25=0),"",SUM(Errors!D22,Errors!M22))</f>
        <v/>
      </c>
      <c r="BL25" s="500" t="str">
        <f>IF(OR($A25="",$F25=0),"",SUM(Errors!E22,Errors!N22))</f>
        <v/>
      </c>
      <c r="BM25" s="500" t="str">
        <f>IF(OR($A25="",$F25=0),"",SUM(Errors!F22,Errors!O22))</f>
        <v/>
      </c>
      <c r="BN25" s="657" t="str">
        <f>IF(OR($A25="",$F25=0),"",SUM(Errors!G22,Errors!P22))</f>
        <v/>
      </c>
      <c r="BO25" s="505" t="str">
        <f t="shared" si="12"/>
        <v/>
      </c>
      <c r="BP25" s="658" t="str">
        <f t="shared" si="13"/>
        <v/>
      </c>
      <c r="BQ25" s="658" t="str">
        <f t="shared" si="14"/>
        <v/>
      </c>
      <c r="BR25" s="655" t="str">
        <f t="shared" si="15"/>
        <v/>
      </c>
      <c r="BS25" s="660" t="str">
        <f>IF(OR(A25="",C25=0),"",SUM(Errors!C90,Errors!L90))</f>
        <v/>
      </c>
      <c r="BT25" s="661" t="str">
        <f>IF(OR(A25="",C25=0),"",SUM(Errors!D90,Errors!M90))</f>
        <v/>
      </c>
      <c r="BU25" s="661" t="str">
        <f>IF(OR(A25="",C25=0),"",SUM(Errors!E90,Errors!N90))</f>
        <v/>
      </c>
      <c r="BV25" s="661" t="str">
        <f>IF(OR(A25="",C25=0),"",SUM(Errors!F90,Errors!O90))</f>
        <v/>
      </c>
      <c r="BW25" s="661" t="str">
        <f>IF(OR(A25="",C25=0),"",SUM(Errors!G90,Errors!P90))</f>
        <v/>
      </c>
      <c r="BX25" s="662" t="str">
        <f t="shared" si="16"/>
        <v/>
      </c>
    </row>
    <row r="26" spans="1:76" s="22" customFormat="1" ht="21.95" customHeight="1" thickBot="1">
      <c r="A26" s="1229" t="s">
        <v>356</v>
      </c>
      <c r="B26" s="1230"/>
      <c r="C26" s="516">
        <f>SUM(C6:C25)</f>
        <v>40</v>
      </c>
      <c r="D26" s="516">
        <f>SUM(D6:D25)</f>
        <v>11</v>
      </c>
      <c r="E26" s="516">
        <f>SUM(E6:E25)</f>
        <v>119</v>
      </c>
      <c r="F26" s="516">
        <f>SUM(F6:F25)</f>
        <v>170</v>
      </c>
      <c r="G26" s="581">
        <f>IF(COUNT(G6:G25)=0,"-",SUM(G6:G25)/COUNT(G6:G25))</f>
        <v>0.32692307692307693</v>
      </c>
      <c r="H26" s="515">
        <f ca="1">SUM(H6:H25)</f>
        <v>0</v>
      </c>
      <c r="I26" s="516">
        <f ca="1">SUM(I6:I25)</f>
        <v>0</v>
      </c>
      <c r="J26" s="516">
        <f ca="1">SUM(J6:J25)</f>
        <v>0</v>
      </c>
      <c r="K26" s="516">
        <f ca="1">SUM(K6:K25)</f>
        <v>275</v>
      </c>
      <c r="L26" s="518">
        <f ca="1">IF(LU!D3+LU!D102=0,"-",K26/(LU!D3+LU!D102))</f>
        <v>6.875</v>
      </c>
      <c r="M26" s="558">
        <f ca="1">SUM(M6:M25)</f>
        <v>7</v>
      </c>
      <c r="N26" s="516">
        <f ca="1">SUM(N6:N25)</f>
        <v>22</v>
      </c>
      <c r="O26" s="516">
        <f ca="1">SUM(O6:O25)</f>
        <v>17</v>
      </c>
      <c r="P26" s="516">
        <f ca="1">SUM(P6:P25)</f>
        <v>1</v>
      </c>
      <c r="Q26" s="519">
        <f ca="1">IF(C26=0,"-",N26/C26)</f>
        <v>0.55000000000000004</v>
      </c>
      <c r="R26" s="516">
        <f ca="1">SUM(R6:R25)</f>
        <v>181</v>
      </c>
      <c r="S26" s="635">
        <f t="shared" ref="S26:AB26" ca="1" si="29">IF(COUNT(S6:S25)=0,"-",SUM(S6:S25)/COUNT(S6:S25))</f>
        <v>10.083333333333334</v>
      </c>
      <c r="T26" s="520">
        <f t="shared" ca="1" si="29"/>
        <v>90.538461538461533</v>
      </c>
      <c r="U26" s="521">
        <f t="shared" ca="1" si="29"/>
        <v>33.53846153846154</v>
      </c>
      <c r="V26" s="521">
        <f ca="1">IF(COUNT(V6:V25)=0,"-",SUM(V6:V25)/COUNT(V6:V25))</f>
        <v>57</v>
      </c>
      <c r="W26" s="521">
        <f t="shared" ca="1" si="29"/>
        <v>28.5</v>
      </c>
      <c r="X26" s="521">
        <f t="shared" ca="1" si="29"/>
        <v>8.1590909090909083</v>
      </c>
      <c r="Y26" s="521">
        <f t="shared" ca="1" si="29"/>
        <v>26</v>
      </c>
      <c r="Z26" s="521">
        <f t="shared" ca="1" si="29"/>
        <v>6.65</v>
      </c>
      <c r="AA26" s="521">
        <f t="shared" ca="1" si="29"/>
        <v>57.555555555555557</v>
      </c>
      <c r="AB26" s="521">
        <f t="shared" ca="1" si="29"/>
        <v>4.2083513708513713</v>
      </c>
      <c r="AC26" s="521">
        <f ca="1">IF(COUNT(AC6:AC25)=0,"-",SUM(AC6:AC25)/COUNT(AC6:AC25))</f>
        <v>4.4153698865237327</v>
      </c>
      <c r="AD26" s="732" t="s">
        <v>380</v>
      </c>
      <c r="AE26" s="675" t="s">
        <v>380</v>
      </c>
      <c r="AF26" s="675" t="s">
        <v>380</v>
      </c>
      <c r="AG26" s="732" t="s">
        <v>380</v>
      </c>
      <c r="AH26" s="675" t="s">
        <v>380</v>
      </c>
      <c r="AI26" s="675" t="s">
        <v>380</v>
      </c>
      <c r="AJ26" s="348" t="s">
        <v>380</v>
      </c>
      <c r="AK26" s="515">
        <f>SUM(AK6:AK25)</f>
        <v>41</v>
      </c>
      <c r="AL26" s="516">
        <f>SUM(AL6:AL25)</f>
        <v>21</v>
      </c>
      <c r="AM26" s="517">
        <f>SUM(AM6:AM25)</f>
        <v>26</v>
      </c>
      <c r="AN26" s="1229" t="s">
        <v>356</v>
      </c>
      <c r="AO26" s="1230"/>
      <c r="AP26" s="558">
        <f t="shared" ref="AP26:AU26" si="30">SUM(AP6:AP25)</f>
        <v>0</v>
      </c>
      <c r="AQ26" s="516">
        <f t="shared" si="30"/>
        <v>0</v>
      </c>
      <c r="AR26" s="516">
        <f t="shared" si="30"/>
        <v>0</v>
      </c>
      <c r="AS26" s="516">
        <f t="shared" si="30"/>
        <v>0</v>
      </c>
      <c r="AT26" s="516">
        <f t="shared" si="30"/>
        <v>0</v>
      </c>
      <c r="AU26" s="517">
        <f t="shared" si="30"/>
        <v>0</v>
      </c>
      <c r="AV26" s="515">
        <f t="shared" ref="AV26:BC26" si="31">SUM(AV6:AV25)</f>
        <v>0</v>
      </c>
      <c r="AW26" s="516">
        <f t="shared" si="31"/>
        <v>0</v>
      </c>
      <c r="AX26" s="516">
        <f t="shared" si="31"/>
        <v>0</v>
      </c>
      <c r="AY26" s="516">
        <f t="shared" si="31"/>
        <v>0</v>
      </c>
      <c r="AZ26" s="516">
        <f t="shared" si="31"/>
        <v>0</v>
      </c>
      <c r="BA26" s="516">
        <f t="shared" si="31"/>
        <v>0</v>
      </c>
      <c r="BB26" s="516">
        <f t="shared" si="31"/>
        <v>0</v>
      </c>
      <c r="BC26" s="517">
        <f t="shared" si="31"/>
        <v>0</v>
      </c>
      <c r="BD26" s="690">
        <f>IF(F26=0,"-",AU26/F26)</f>
        <v>0</v>
      </c>
      <c r="BE26" s="665" t="str">
        <f>IF(COUNT(BE6:BE25)=0,"-",SUM(BE6:BE25)/COUNT(BE6:BE25))</f>
        <v>-</v>
      </c>
      <c r="BF26" s="692">
        <f>IF(F26=0,"-",BA26/F26)</f>
        <v>0</v>
      </c>
      <c r="BG26" s="665" t="str">
        <f>IF(COUNT(BG6:BG25)=0,"-",SUM(BG6:BG25)/COUNT(BG6:BG25))</f>
        <v>-</v>
      </c>
      <c r="BH26" s="692">
        <f>IF(F26=0,"-",BB26/F26)</f>
        <v>0</v>
      </c>
      <c r="BI26" s="665" t="str">
        <f>IF(COUNT(BI6:BI25)=0,"-",SUM(BI6:BI25)/COUNT(BI6:BI25))</f>
        <v>-</v>
      </c>
      <c r="BJ26" s="520">
        <f t="shared" ref="BJ26:BO26" si="32">SUM(BJ6:BJ25)</f>
        <v>0</v>
      </c>
      <c r="BK26" s="516">
        <f t="shared" si="32"/>
        <v>0</v>
      </c>
      <c r="BL26" s="516">
        <f t="shared" si="32"/>
        <v>0</v>
      </c>
      <c r="BM26" s="516">
        <f t="shared" si="32"/>
        <v>0</v>
      </c>
      <c r="BN26" s="516">
        <f t="shared" si="32"/>
        <v>0</v>
      </c>
      <c r="BO26" s="516">
        <f t="shared" si="32"/>
        <v>0</v>
      </c>
      <c r="BP26" s="519" t="str">
        <f>IF(SUM(AX26,AY26,BL26,BK26)=0,"-",SUM(AX26,AY26,BL26)/SUM(AX26,AY26,BL26,BK26))</f>
        <v>-</v>
      </c>
      <c r="BQ26" s="519" t="str">
        <f>IF(SUM(AX26,AY26,BK26,BL26)=0,"-",SUM(AX26,AY26)/SUM(AX26,AY26,BK26,BL26))</f>
        <v>-</v>
      </c>
      <c r="BR26" s="559" t="str">
        <f>IF(SUM(AV26:AW26,BJ26,BN26)=0,"-",SUM(AV26,AW26)/(SUM(AV26,AW26,BJ26,BN26)))</f>
        <v>-</v>
      </c>
      <c r="BS26" s="558">
        <f t="shared" ref="BS26:BX26" si="33">SUM(BS6:BS25)</f>
        <v>0</v>
      </c>
      <c r="BT26" s="516">
        <f t="shared" si="33"/>
        <v>0</v>
      </c>
      <c r="BU26" s="516">
        <f t="shared" si="33"/>
        <v>0</v>
      </c>
      <c r="BV26" s="516">
        <f t="shared" si="33"/>
        <v>0</v>
      </c>
      <c r="BW26" s="516">
        <f t="shared" si="33"/>
        <v>0</v>
      </c>
      <c r="BX26" s="517">
        <f t="shared" si="33"/>
        <v>0</v>
      </c>
    </row>
    <row r="27" spans="1:76" ht="63.75" customHeight="1" thickBot="1">
      <c r="A27" s="685" t="s">
        <v>1</v>
      </c>
      <c r="B27" s="311" t="str">
        <f>IF(IBRF!H9="","Away Team",IF(IBRF!H9=IBRF!H8,IBRF!H9,IBRF!H8&amp;" - "&amp;IBRF!H9))</f>
        <v>Central Coast Roller Derby - SK805</v>
      </c>
      <c r="C27" s="312" t="s">
        <v>28</v>
      </c>
      <c r="D27" s="313" t="s">
        <v>86</v>
      </c>
      <c r="E27" s="313" t="s">
        <v>87</v>
      </c>
      <c r="F27" s="316" t="s">
        <v>26</v>
      </c>
      <c r="G27" s="476" t="s">
        <v>449</v>
      </c>
      <c r="H27" s="296" t="s">
        <v>448</v>
      </c>
      <c r="I27" s="297" t="s">
        <v>92</v>
      </c>
      <c r="J27" s="297" t="s">
        <v>91</v>
      </c>
      <c r="K27" s="299" t="s">
        <v>90</v>
      </c>
      <c r="L27" s="300" t="s">
        <v>130</v>
      </c>
      <c r="M27" s="304" t="s">
        <v>79</v>
      </c>
      <c r="N27" s="302" t="s">
        <v>80</v>
      </c>
      <c r="O27" s="302" t="s">
        <v>88</v>
      </c>
      <c r="P27" s="302" t="s">
        <v>447</v>
      </c>
      <c r="Q27" s="302" t="s">
        <v>84</v>
      </c>
      <c r="R27" s="302" t="s">
        <v>83</v>
      </c>
      <c r="S27" s="633" t="s">
        <v>402</v>
      </c>
      <c r="T27" s="296" t="s">
        <v>446</v>
      </c>
      <c r="U27" s="302" t="s">
        <v>201</v>
      </c>
      <c r="V27" s="299" t="s">
        <v>85</v>
      </c>
      <c r="W27" s="296" t="s">
        <v>432</v>
      </c>
      <c r="X27" s="723" t="s">
        <v>435</v>
      </c>
      <c r="Y27" s="729" t="s">
        <v>93</v>
      </c>
      <c r="Z27" s="487" t="s">
        <v>434</v>
      </c>
      <c r="AA27" s="728" t="s">
        <v>94</v>
      </c>
      <c r="AB27" s="487" t="s">
        <v>433</v>
      </c>
      <c r="AC27" s="314" t="s">
        <v>182</v>
      </c>
      <c r="AD27" s="731" t="s">
        <v>382</v>
      </c>
      <c r="AE27" s="731" t="s">
        <v>383</v>
      </c>
      <c r="AF27" s="674" t="s">
        <v>444</v>
      </c>
      <c r="AG27" s="733" t="s">
        <v>441</v>
      </c>
      <c r="AH27" s="733" t="s">
        <v>442</v>
      </c>
      <c r="AI27" s="733" t="s">
        <v>443</v>
      </c>
      <c r="AJ27" s="677" t="s">
        <v>445</v>
      </c>
      <c r="AK27" s="296" t="s">
        <v>7</v>
      </c>
      <c r="AL27" s="297" t="s">
        <v>100</v>
      </c>
      <c r="AM27" s="752" t="s">
        <v>19</v>
      </c>
      <c r="AN27" s="679" t="s">
        <v>1</v>
      </c>
      <c r="AO27" s="303" t="str">
        <f>B27</f>
        <v>Central Coast Roller Derby - SK805</v>
      </c>
      <c r="AP27" s="304" t="s">
        <v>451</v>
      </c>
      <c r="AQ27" s="302" t="s">
        <v>452</v>
      </c>
      <c r="AR27" s="302" t="s">
        <v>10</v>
      </c>
      <c r="AS27" s="302" t="s">
        <v>11</v>
      </c>
      <c r="AT27" s="302" t="s">
        <v>12</v>
      </c>
      <c r="AU27" s="305" t="s">
        <v>96</v>
      </c>
      <c r="AV27" s="304" t="s">
        <v>9</v>
      </c>
      <c r="AW27" s="302" t="s">
        <v>105</v>
      </c>
      <c r="AX27" s="302" t="s">
        <v>439</v>
      </c>
      <c r="AY27" s="302" t="s">
        <v>440</v>
      </c>
      <c r="AZ27" s="302" t="s">
        <v>126</v>
      </c>
      <c r="BA27" s="302" t="s">
        <v>97</v>
      </c>
      <c r="BB27" s="315" t="s">
        <v>26</v>
      </c>
      <c r="BC27" s="316" t="s">
        <v>127</v>
      </c>
      <c r="BD27" s="689" t="s">
        <v>142</v>
      </c>
      <c r="BE27" s="687" t="s">
        <v>102</v>
      </c>
      <c r="BF27" s="691" t="s">
        <v>141</v>
      </c>
      <c r="BG27" s="687" t="s">
        <v>128</v>
      </c>
      <c r="BH27" s="693" t="s">
        <v>140</v>
      </c>
      <c r="BI27" s="695" t="s">
        <v>129</v>
      </c>
      <c r="BJ27" s="301" t="s">
        <v>131</v>
      </c>
      <c r="BK27" s="297" t="s">
        <v>98</v>
      </c>
      <c r="BL27" s="297" t="s">
        <v>176</v>
      </c>
      <c r="BM27" s="297" t="s">
        <v>177</v>
      </c>
      <c r="BN27" s="297" t="s">
        <v>178</v>
      </c>
      <c r="BO27" s="306" t="s">
        <v>26</v>
      </c>
      <c r="BP27" s="696" t="s">
        <v>179</v>
      </c>
      <c r="BQ27" s="697" t="s">
        <v>180</v>
      </c>
      <c r="BR27" s="698" t="s">
        <v>181</v>
      </c>
      <c r="BS27" s="317" t="s">
        <v>455</v>
      </c>
      <c r="BT27" s="318" t="s">
        <v>135</v>
      </c>
      <c r="BU27" s="318" t="s">
        <v>136</v>
      </c>
      <c r="BV27" s="318" t="s">
        <v>138</v>
      </c>
      <c r="BW27" s="318" t="s">
        <v>137</v>
      </c>
      <c r="BX27" s="319" t="s">
        <v>26</v>
      </c>
    </row>
    <row r="28" spans="1:76" s="2" customFormat="1" ht="20.100000000000001" customHeight="1">
      <c r="A28" s="680" t="str">
        <f>IF(ISBLANK(IBRF!$H11),"",IBRF!$H11)</f>
        <v>11</v>
      </c>
      <c r="B28" s="349" t="str">
        <f>IF(ISBLANK(IBRF!$I11),"",IBRF!$I11)</f>
        <v>Lacy Thunder Ware</v>
      </c>
      <c r="C28" s="522">
        <f>IF(A28="","",SUM(LU!AF9,LU!AF108))</f>
        <v>3</v>
      </c>
      <c r="D28" s="523">
        <f>IF(A28="","",SUM(LU!V9,LU!V108))</f>
        <v>0</v>
      </c>
      <c r="E28" s="523">
        <f>IF(A28="","",SUM(LU!AA9,LU!AA108))</f>
        <v>16</v>
      </c>
      <c r="F28" s="489">
        <f>IF(A28="","",SUM(C28:E28))</f>
        <v>19</v>
      </c>
      <c r="G28" s="490">
        <f>IF(OR(A28="",F28=0,LU!D$3+LU!D$102=0),"",F28/(LU!D$3+LU!D$102))</f>
        <v>0.47499999999999998</v>
      </c>
      <c r="H28" s="524">
        <f ca="1">IF(OR(C28=0,A28=""),"",SK!AP122)</f>
        <v>0</v>
      </c>
      <c r="I28" s="525">
        <f ca="1">IF(OR(A28="",C28=0),"",SK!AM122)</f>
        <v>0</v>
      </c>
      <c r="J28" s="525">
        <f ca="1">IF(OR(C28=0,A28=""),"",SK!AT122)</f>
        <v>0</v>
      </c>
      <c r="K28" s="526">
        <f ca="1">IF(OR(C28=0,A28=""),"",SK!AC122)</f>
        <v>18</v>
      </c>
      <c r="L28" s="527">
        <f ca="1">IF(OR(A28="",SK!AD122="",SK!AD122=0),"",K28/SK!AD122)</f>
        <v>6</v>
      </c>
      <c r="M28" s="548">
        <f ca="1">IF(OR(C28=0,A28=""),"",SK!AF122)</f>
        <v>1</v>
      </c>
      <c r="N28" s="532">
        <f ca="1">IF(OR(C28=0,A28=""),"",SK!AG122)</f>
        <v>3</v>
      </c>
      <c r="O28" s="549">
        <f ca="1">IF(OR(C28=0,A28=""),"",SK!AI122)</f>
        <v>0</v>
      </c>
      <c r="P28" s="549">
        <f ca="1">IF(OR(C28=0,A28=""),"",SK!AK122)</f>
        <v>0</v>
      </c>
      <c r="Q28" s="610">
        <f t="shared" ref="Q28:Q47" ca="1" si="34">IF(OR(A28="",C28=0),"",N28/C28)</f>
        <v>1</v>
      </c>
      <c r="R28" s="611">
        <f ca="1">IF(OR(A28="",C28=0),"",SK!AH122)</f>
        <v>4</v>
      </c>
      <c r="S28" s="636">
        <f t="shared" ref="S28:S47" ca="1" si="35">IF(OR(A28="",C28=0,N28=0),"",R28/N28)</f>
        <v>1.3333333333333333</v>
      </c>
      <c r="T28" s="531">
        <f ca="1">IF(OR(A28="",F28=0),"",SUM(LU!AH55,LU!AH154))</f>
        <v>71</v>
      </c>
      <c r="U28" s="532">
        <f ca="1">IF(OR(A28="",F28=0),"",SUM(LU!AH78,LU!AH177))</f>
        <v>155</v>
      </c>
      <c r="V28" s="532">
        <f ca="1">IF(OR(A28="",F28=0),"",SUM(LU!AH32,LU!AH131))</f>
        <v>-84</v>
      </c>
      <c r="W28" s="523">
        <f ca="1">IF(OR(A28="",C28=0),"",SUM(LU!AF32,LU!AF131))</f>
        <v>4</v>
      </c>
      <c r="X28" s="745">
        <f t="shared" ref="X28:X47" ca="1" si="36">IF(OR(A28="",C28=0),"",W28/C28)</f>
        <v>1.3333333333333333</v>
      </c>
      <c r="Y28" s="746" t="str">
        <f>IF(OR(A28="",D28=0),"",SUM(LU!V32,LU!V131))</f>
        <v/>
      </c>
      <c r="Z28" s="745" t="str">
        <f t="shared" ref="Z28:Z47" si="37">IF(OR(A28="",D28=0),"",Y28/D28)</f>
        <v/>
      </c>
      <c r="AA28" s="746">
        <f ca="1">IF(OR(A28="",E28=0),"",SUM(LU!AA32,LU!AA131))</f>
        <v>-88</v>
      </c>
      <c r="AB28" s="745">
        <f t="shared" ref="AB28:AB47" ca="1" si="38">IF(OR(A28="",E28=0),"",AA28/E28)</f>
        <v>-5.5</v>
      </c>
      <c r="AC28" s="533">
        <f t="shared" ref="AC28:AC47" ca="1" si="39">IF(OR(A28="",F28="",F28=0),"",V28/F28)</f>
        <v>-4.4210526315789478</v>
      </c>
      <c r="AD28" s="721">
        <f ca="1">IF(OR(A28="",F28=0,T$48="-",LU!$V$5=0),"",T28-T$48)</f>
        <v>32.384615384615387</v>
      </c>
      <c r="AE28" s="721">
        <f ca="1">IF(OR(A28="",F28=0,U$48="-",LU!$V$5=0),"",U28-U$48)</f>
        <v>52.615384615384613</v>
      </c>
      <c r="AF28" s="666">
        <f t="shared" ref="AF28:AF47" ca="1" si="40">IF(OR(A28="",F28=0,AD28=""),"",AD28-AE28)</f>
        <v>-20.230769230769226</v>
      </c>
      <c r="AG28" s="734">
        <f ca="1">IF(OR($A28="",C28=0),"",X28-X$48)</f>
        <v>5.1056547619047619</v>
      </c>
      <c r="AH28" s="734" t="str">
        <f>IF(OR($A28="",D28=0),"",Z28-Z$48)</f>
        <v/>
      </c>
      <c r="AI28" s="734">
        <f ca="1">IF(OR($A28="",E28=0),"",AB28-AB$48)</f>
        <v>1.0572413094152227</v>
      </c>
      <c r="AJ28" s="749">
        <f ca="1">IF(OR($A28="",AC28="",AC$48="-",LU!$V$5=0),"",AC28-AC$48)</f>
        <v>0.92224383695867651</v>
      </c>
      <c r="AK28" s="522">
        <f>IF(OR(A28="",F28=0),"",SUM(PT!R52,PT!R53))</f>
        <v>6</v>
      </c>
      <c r="AL28" s="523">
        <f>IF(OR(A28="",F28=0),"",SUM(PT!AI52,PT!AI53))</f>
        <v>6</v>
      </c>
      <c r="AM28" s="350">
        <f>IF(OR(A28="",F28=0),"",SUM(PT!AJ52,PT!AJ53))</f>
        <v>7</v>
      </c>
      <c r="AN28" s="680" t="str">
        <f>A28</f>
        <v>11</v>
      </c>
      <c r="AO28" s="351" t="str">
        <f>B28</f>
        <v>Lacy Thunder Ware</v>
      </c>
      <c r="AP28" s="548">
        <f>IF(OR($A28="",$F28=0),"",SUM(Actions!C24,Actions!L24))</f>
        <v>0</v>
      </c>
      <c r="AQ28" s="549">
        <f>IF(OR($A28="",$F28=0),"",SUM(Actions!D24,Actions!M24))</f>
        <v>0</v>
      </c>
      <c r="AR28" s="549">
        <f>IF(OR($A28="",$F28=0),"",SUM(Actions!E24,Actions!N24))</f>
        <v>0</v>
      </c>
      <c r="AS28" s="549">
        <f>IF(OR($A28="",$F28=0),"",SUM(Actions!F24,Actions!O24))</f>
        <v>0</v>
      </c>
      <c r="AT28" s="549">
        <f>IF(OR($A28="",$F28=0),"",SUM(Actions!G24,Actions!P24))</f>
        <v>0</v>
      </c>
      <c r="AU28" s="550">
        <f t="shared" ref="AU28:AU47" si="41">IF(OR(F28=0,A28=""),"",SUM(AP28:AT28))</f>
        <v>0</v>
      </c>
      <c r="AV28" s="551">
        <f>IF(OR($A28="",$F28=0),"",SUM(Actions!C50,Actions!L50))</f>
        <v>0</v>
      </c>
      <c r="AW28" s="523">
        <f>IF(OR($A28="",$F28=0),"",SUM(Actions!D50,Actions!M50))</f>
        <v>0</v>
      </c>
      <c r="AX28" s="523">
        <f>IF(OR($A28="",$F28=0),"",SUM(Actions!E50,Actions!N50))</f>
        <v>0</v>
      </c>
      <c r="AY28" s="523">
        <f>IF(OR($A28="",$F28=0),"",SUM(Actions!F50,Actions!O50))</f>
        <v>0</v>
      </c>
      <c r="AZ28" s="523">
        <f>IF(OR($A28="",$F28=0),"",SUM(Actions!G50,Actions!P50))</f>
        <v>0</v>
      </c>
      <c r="BA28" s="493">
        <f t="shared" ref="BA28:BA47" si="42">IF(OR(A28="",F28=0),"",SUM(AV28:AZ28))</f>
        <v>0</v>
      </c>
      <c r="BB28" s="489">
        <f t="shared" ref="BB28:BB47" si="43">IF(OR(A28="",F28=0),"",SUM(AU28,BA28))</f>
        <v>0</v>
      </c>
      <c r="BC28" s="499">
        <f t="shared" ref="BC28:BC47" si="44">IF(OR(A28="",F28=0),"",SUM(AQ28,AY28))</f>
        <v>0</v>
      </c>
      <c r="BD28" s="668">
        <f t="shared" ref="BD28:BD47" si="45">IF(OR(A28="",F28=0),"",AU28/F28)</f>
        <v>0</v>
      </c>
      <c r="BE28" s="552" t="str">
        <f t="shared" ref="BE28:BE47" si="46">IF(OR(A28="",F28=0,AU$48=0),"",AU28/AU$48)</f>
        <v/>
      </c>
      <c r="BF28" s="666">
        <f t="shared" ref="BF28:BF47" si="47">IF(OR(A28="",F28=0),"",BA28/F28)</f>
        <v>0</v>
      </c>
      <c r="BG28" s="585" t="str">
        <f t="shared" ref="BG28:BG47" si="48">IF(OR(A28="",F28=0,BA$48=0),"",BA28/BA$48)</f>
        <v/>
      </c>
      <c r="BH28" s="563">
        <f t="shared" ref="BH28:BH47" si="49">IF(OR(A28="",F28=0),"",BB28/F28)</f>
        <v>0</v>
      </c>
      <c r="BI28" s="490" t="str">
        <f t="shared" ref="BI28:BI47" si="50">IF(OR(A28="",F28=0,BB$48=0),"",BB28/BB$48)</f>
        <v/>
      </c>
      <c r="BJ28" s="652">
        <f>IF(OR($A28="",$F28=0),"",SUM(Errors!C50,Errors!L50))</f>
        <v>0</v>
      </c>
      <c r="BK28" s="488">
        <f>IF(OR($A28="",$F28=0),"",SUM(Errors!D50,Errors!M50))</f>
        <v>0</v>
      </c>
      <c r="BL28" s="488">
        <f>IF(OR($A28="",$F28=0),"",SUM(Errors!E50,Errors!N50))</f>
        <v>0</v>
      </c>
      <c r="BM28" s="488">
        <f>IF(OR($A28="",$F28=0),"",SUM(Errors!F50,Errors!O50))</f>
        <v>0</v>
      </c>
      <c r="BN28" s="653">
        <f>IF(OR($A28="",$F28=0),"",SUM(Errors!G50,Errors!P50))</f>
        <v>0</v>
      </c>
      <c r="BO28" s="493">
        <f t="shared" ref="BO28:BO47" si="51">IF(OR(A28="",F28=0),"",SUM(BJ28:BN28))</f>
        <v>0</v>
      </c>
      <c r="BP28" s="654" t="str">
        <f t="shared" ref="BP28:BP47" si="52">IF(OR(A28="",F28=0),"",IF(SUM(AX28,AY28,BL28,BK28)=0,"",SUM(AX28,AY28,BL28)/SUM(AX28,AY28,BL28,BK28)))</f>
        <v/>
      </c>
      <c r="BQ28" s="654" t="str">
        <f t="shared" ref="BQ28:BQ47" si="53">IF(OR(A28="",F28=0),"",IF(SUM(AX28,AY28,BK28,BL28)=0,"",SUM(AX28,AY28)/SUM(AX28,AY28,BK28,BL28)))</f>
        <v/>
      </c>
      <c r="BR28" s="655" t="str">
        <f t="shared" ref="BR28:BR47" si="54">IF(OR(A28="",F28=0,SUM(AV28:AW28,BJ28,BN28)=0),"",SUM(AV28,AW28)/(SUM(AV28,AW28,BJ28,BN28)))</f>
        <v/>
      </c>
      <c r="BS28" s="548">
        <f>IF(OR(A28="",C28=0),"",SUM(Errors!C24,Errors!L24))</f>
        <v>0</v>
      </c>
      <c r="BT28" s="549">
        <f>IF(OR(A28="",C28=0),"",SUM(Errors!D24,Errors!M24))</f>
        <v>0</v>
      </c>
      <c r="BU28" s="549">
        <f>IF(OR(A28="",C28=0),"",SUM(Errors!E24,Errors!N24))</f>
        <v>0</v>
      </c>
      <c r="BV28" s="549">
        <f>IF(OR(A28="",C28=0),"",SUM(Errors!F24,Errors!O24))</f>
        <v>0</v>
      </c>
      <c r="BW28" s="549">
        <f>IF(OR(A28="",C28=0),"",SUM(Errors!G24,Errors!P24))</f>
        <v>0</v>
      </c>
      <c r="BX28" s="663">
        <f t="shared" ref="BX28:BX47" si="55">IF(OR(A28="",C28=0),"",SUM(BS28:BW28))</f>
        <v>0</v>
      </c>
    </row>
    <row r="29" spans="1:76" s="2" customFormat="1" ht="20.100000000000001" customHeight="1">
      <c r="A29" s="680" t="str">
        <f>IF(ISBLANK(IBRF!$H12),"",IBRF!$H12)</f>
        <v>13</v>
      </c>
      <c r="B29" s="349" t="str">
        <f>IF(ISBLANK(IBRF!$I12),"",IBRF!$I12)</f>
        <v>Unruly Red</v>
      </c>
      <c r="C29" s="534">
        <f>IF(A29="","",SUM(LU!AF10,LU!AF109))</f>
        <v>3</v>
      </c>
      <c r="D29" s="535">
        <f>IF(A29="","",SUM(LU!V10,LU!V109))</f>
        <v>0</v>
      </c>
      <c r="E29" s="535">
        <f>IF(A29="","",SUM(LU!AA10,LU!AA109))</f>
        <v>23</v>
      </c>
      <c r="F29" s="536">
        <f t="shared" ref="F29:F42" si="56">IF(A29="","",SUM(C29:E29))</f>
        <v>26</v>
      </c>
      <c r="G29" s="502">
        <f>IF(OR(A29="",F29=0,LU!D$3+LU!D$102=0),"",F29/(LU!D$3+LU!D$102))</f>
        <v>0.65</v>
      </c>
      <c r="H29" s="537">
        <f ca="1">IF(OR(C29=0,A29=""),"",SK!AP125)</f>
        <v>0</v>
      </c>
      <c r="I29" s="538">
        <f ca="1">IF(OR(A29="",C29=0),"",SK!AM125)</f>
        <v>0</v>
      </c>
      <c r="J29" s="538">
        <f ca="1">IF(OR(C29=0,A29=""),"",SK!AT125)</f>
        <v>0</v>
      </c>
      <c r="K29" s="505">
        <f ca="1">IF(OR(C29=0,A29=""),"",SK!AC125)</f>
        <v>22</v>
      </c>
      <c r="L29" s="539">
        <f ca="1">IF(OR(A29="",SK!AD125="",SK!AD125=0),"",K29/SK!AD125)</f>
        <v>7.333333333333333</v>
      </c>
      <c r="M29" s="537">
        <f ca="1">IF(OR(C29=0,A29=""),"",SK!AF125)</f>
        <v>2</v>
      </c>
      <c r="N29" s="541">
        <f ca="1">IF(OR(C29=0,A29=""),"",SK!AG125)</f>
        <v>0</v>
      </c>
      <c r="O29" s="538">
        <f ca="1">IF(OR(C29=0,A29=""),"",SK!AI125)</f>
        <v>0</v>
      </c>
      <c r="P29" s="538">
        <f ca="1">IF(OR(C29=0,A29=""),"",SK!AK125)</f>
        <v>0</v>
      </c>
      <c r="Q29" s="612">
        <f t="shared" ca="1" si="34"/>
        <v>0</v>
      </c>
      <c r="R29" s="545">
        <f ca="1">IF(OR(A29="",C29=0),"",SK!AH125)</f>
        <v>0</v>
      </c>
      <c r="S29" s="637" t="str">
        <f t="shared" ca="1" si="35"/>
        <v/>
      </c>
      <c r="T29" s="540">
        <f ca="1">IF(OR(A29="",F29=0),"",SUM(LU!AH56,LU!AH155))</f>
        <v>85</v>
      </c>
      <c r="U29" s="541">
        <f ca="1">IF(OR(A29="",F29=0),"",SUM(LU!AH79,LU!AH178))</f>
        <v>151</v>
      </c>
      <c r="V29" s="541">
        <f ca="1">IF(OR(A29="",F29=0),"",SUM(LU!AH33,LU!AH132))</f>
        <v>-66</v>
      </c>
      <c r="W29" s="542">
        <f ca="1">IF(OR(A29="",C29=0),"",SUM(LU!AF33,LU!AF132))</f>
        <v>-27</v>
      </c>
      <c r="X29" s="747">
        <f t="shared" ca="1" si="36"/>
        <v>-9</v>
      </c>
      <c r="Y29" s="748" t="str">
        <f>IF(OR(A29="",D29=0),"",SUM(LU!V33,LU!V132))</f>
        <v/>
      </c>
      <c r="Z29" s="747" t="str">
        <f t="shared" si="37"/>
        <v/>
      </c>
      <c r="AA29" s="748">
        <f ca="1">IF(OR(A29="",E29=0),"",SUM(LU!AA33,LU!AA132))</f>
        <v>-39</v>
      </c>
      <c r="AB29" s="747">
        <f t="shared" ca="1" si="38"/>
        <v>-1.6956521739130435</v>
      </c>
      <c r="AC29" s="543">
        <f t="shared" ca="1" si="39"/>
        <v>-2.5384615384615383</v>
      </c>
      <c r="AD29" s="722">
        <f ca="1">IF(OR(A29="",F29=0,T$48="-",LU!$V$5=0),"",T29-T$48)</f>
        <v>46.384615384615387</v>
      </c>
      <c r="AE29" s="722">
        <f ca="1">IF(OR(A29="",F29=0,U$48="-",LU!$V$5=0),"",U29-U$48)</f>
        <v>48.615384615384613</v>
      </c>
      <c r="AF29" s="667">
        <f t="shared" ca="1" si="40"/>
        <v>-2.2307692307692264</v>
      </c>
      <c r="AG29" s="735">
        <f t="shared" ref="AG29:AG47" ca="1" si="57">IF(OR($A29="",C29=0),"",X29-X$48)</f>
        <v>-5.2276785714285712</v>
      </c>
      <c r="AH29" s="735" t="str">
        <f t="shared" ref="AH29:AH47" si="58">IF(OR($A29="",D29=0),"",Z29-Z$48)</f>
        <v/>
      </c>
      <c r="AI29" s="735">
        <f t="shared" ref="AI29:AI47" ca="1" si="59">IF(OR($A29="",E29=0),"",AB29-AB$48)</f>
        <v>4.8615891355021787</v>
      </c>
      <c r="AJ29" s="750">
        <f ca="1">IF(OR($A29="",AC29="",AC$48="-",LU!$V$5=0),"",AC29-AC$48)</f>
        <v>2.804834930076086</v>
      </c>
      <c r="AK29" s="534">
        <f>IF(OR(A29="",F29=0),"",SUM(PT!R54,PT!R55))</f>
        <v>4</v>
      </c>
      <c r="AL29" s="535">
        <f>IF(OR(A29="",F29=0),"",SUM(PT!AI54,PT!AI55))</f>
        <v>3</v>
      </c>
      <c r="AM29" s="352">
        <f>IF(OR(A29="",F29=0),"",SUM(PT!AJ54,PT!AJ55))</f>
        <v>4</v>
      </c>
      <c r="AN29" s="680" t="str">
        <f t="shared" ref="AN29:AN42" si="60">A29</f>
        <v>13</v>
      </c>
      <c r="AO29" s="351" t="str">
        <f t="shared" ref="AO29:AO42" si="61">B29</f>
        <v>Unruly Red</v>
      </c>
      <c r="AP29" s="537">
        <f>IF(OR($A29="",$F29=0),"",SUM(Actions!C25,Actions!L25))</f>
        <v>0</v>
      </c>
      <c r="AQ29" s="538">
        <f>IF(OR($A29="",$F29=0),"",SUM(Actions!D25,Actions!M25))</f>
        <v>0</v>
      </c>
      <c r="AR29" s="538">
        <f>IF(OR($A29="",$F29=0),"",SUM(Actions!E25,Actions!N25))</f>
        <v>0</v>
      </c>
      <c r="AS29" s="538">
        <f>IF(OR($A29="",$F29=0),"",SUM(Actions!F25,Actions!O25))</f>
        <v>0</v>
      </c>
      <c r="AT29" s="538">
        <f>IF(OR($A29="",$F29=0),"",SUM(Actions!G25,Actions!P25))</f>
        <v>0</v>
      </c>
      <c r="AU29" s="553">
        <f t="shared" si="41"/>
        <v>0</v>
      </c>
      <c r="AV29" s="554">
        <f>IF(OR($A29="",$F29=0),"",SUM(Actions!C51,Actions!L51))</f>
        <v>0</v>
      </c>
      <c r="AW29" s="542">
        <f>IF(OR($A29="",$F29=0),"",SUM(Actions!D51,Actions!M51))</f>
        <v>0</v>
      </c>
      <c r="AX29" s="542">
        <f>IF(OR($A29="",$F29=0),"",SUM(Actions!E51,Actions!N51))</f>
        <v>0</v>
      </c>
      <c r="AY29" s="542">
        <f>IF(OR($A29="",$F29=0),"",SUM(Actions!F51,Actions!O51))</f>
        <v>0</v>
      </c>
      <c r="AZ29" s="542">
        <f>IF(OR($A29="",$F29=0),"",SUM(Actions!G51,Actions!P51))</f>
        <v>0</v>
      </c>
      <c r="BA29" s="541">
        <f t="shared" si="42"/>
        <v>0</v>
      </c>
      <c r="BB29" s="545">
        <f t="shared" si="43"/>
        <v>0</v>
      </c>
      <c r="BC29" s="555">
        <f t="shared" si="44"/>
        <v>0</v>
      </c>
      <c r="BD29" s="669">
        <f t="shared" si="45"/>
        <v>0</v>
      </c>
      <c r="BE29" s="556" t="str">
        <f t="shared" si="46"/>
        <v/>
      </c>
      <c r="BF29" s="667">
        <f t="shared" si="47"/>
        <v>0</v>
      </c>
      <c r="BG29" s="586" t="str">
        <f t="shared" si="48"/>
        <v/>
      </c>
      <c r="BH29" s="566">
        <f t="shared" si="49"/>
        <v>0</v>
      </c>
      <c r="BI29" s="557" t="str">
        <f t="shared" si="50"/>
        <v/>
      </c>
      <c r="BJ29" s="656">
        <f>IF(OR($A29="",$F29=0),"",SUM(Errors!C51,Errors!L51))</f>
        <v>0</v>
      </c>
      <c r="BK29" s="500">
        <f>IF(OR($A29="",$F29=0),"",SUM(Errors!D51,Errors!M51))</f>
        <v>0</v>
      </c>
      <c r="BL29" s="500">
        <f>IF(OR($A29="",$F29=0),"",SUM(Errors!E51,Errors!N51))</f>
        <v>0</v>
      </c>
      <c r="BM29" s="500">
        <f>IF(OR($A29="",$F29=0),"",SUM(Errors!F51,Errors!O51))</f>
        <v>0</v>
      </c>
      <c r="BN29" s="657">
        <f>IF(OR($A29="",$F29=0),"",SUM(Errors!G51,Errors!P51))</f>
        <v>0</v>
      </c>
      <c r="BO29" s="505">
        <f t="shared" si="51"/>
        <v>0</v>
      </c>
      <c r="BP29" s="658" t="str">
        <f t="shared" si="52"/>
        <v/>
      </c>
      <c r="BQ29" s="658" t="str">
        <f t="shared" si="53"/>
        <v/>
      </c>
      <c r="BR29" s="655" t="str">
        <f t="shared" si="54"/>
        <v/>
      </c>
      <c r="BS29" s="537">
        <f>IF(OR(A29="",C29=0),"",SUM(Errors!C25,Errors!L25))</f>
        <v>0</v>
      </c>
      <c r="BT29" s="538">
        <f>IF(OR(A29="",C29=0),"",SUM(Errors!D25,Errors!M25))</f>
        <v>0</v>
      </c>
      <c r="BU29" s="538">
        <f>IF(OR(A29="",C29=0),"",SUM(Errors!E25,Errors!N25))</f>
        <v>0</v>
      </c>
      <c r="BV29" s="538">
        <f>IF(OR(A29="",C29=0),"",SUM(Errors!F25,Errors!O25))</f>
        <v>0</v>
      </c>
      <c r="BW29" s="538">
        <f>IF(OR(A29="",C29=0),"",SUM(Errors!G25,Errors!P25))</f>
        <v>0</v>
      </c>
      <c r="BX29" s="664">
        <f t="shared" si="55"/>
        <v>0</v>
      </c>
    </row>
    <row r="30" spans="1:76" s="2" customFormat="1" ht="20.100000000000001" customHeight="1">
      <c r="A30" s="680" t="str">
        <f>IF(ISBLANK(IBRF!$H13),"",IBRF!$H13)</f>
        <v>138</v>
      </c>
      <c r="B30" s="349" t="str">
        <f>IF(ISBLANK(IBRF!$I13),"",IBRF!$I13)</f>
        <v>Ivanya Skulz</v>
      </c>
      <c r="C30" s="534">
        <f>IF(A30="","",SUM(LU!AF11,LU!AF110))</f>
        <v>7</v>
      </c>
      <c r="D30" s="535">
        <f>IF(A30="","",SUM(LU!V11,LU!V110))</f>
        <v>3</v>
      </c>
      <c r="E30" s="535">
        <f>IF(A30="","",SUM(LU!AA11,LU!AA110))</f>
        <v>10</v>
      </c>
      <c r="F30" s="536">
        <f t="shared" si="56"/>
        <v>20</v>
      </c>
      <c r="G30" s="502">
        <f>IF(OR(A30="",F30=0,LU!D$3+LU!D$102=0),"",F30/(LU!D$3+LU!D$102))</f>
        <v>0.5</v>
      </c>
      <c r="H30" s="537">
        <f ca="1">IF(OR(C30=0,A30=""),"",SK!AP128)</f>
        <v>0</v>
      </c>
      <c r="I30" s="538">
        <f ca="1">IF(OR(A30="",C30=0),"",SK!AM128)</f>
        <v>0</v>
      </c>
      <c r="J30" s="538">
        <f ca="1">IF(OR(C30=0,A30=""),"",SK!AT128)</f>
        <v>0</v>
      </c>
      <c r="K30" s="505">
        <f ca="1">IF(OR(C30=0,A30=""),"",SK!AC128)</f>
        <v>14</v>
      </c>
      <c r="L30" s="539">
        <f ca="1">IF(OR(A30="",SK!AD128="",SK!AD128=0),"",K30/SK!AD128)</f>
        <v>1.75</v>
      </c>
      <c r="M30" s="537">
        <f ca="1">IF(OR(C30=0,A30=""),"",SK!AF128)</f>
        <v>0</v>
      </c>
      <c r="N30" s="541">
        <f ca="1">IF(OR(C30=0,A30=""),"",SK!AG128)</f>
        <v>2</v>
      </c>
      <c r="O30" s="538">
        <f ca="1">IF(OR(C30=0,A30=""),"",SK!AI128)</f>
        <v>2</v>
      </c>
      <c r="P30" s="538">
        <f ca="1">IF(OR(C30=0,A30=""),"",SK!AK128)</f>
        <v>1</v>
      </c>
      <c r="Q30" s="612">
        <f t="shared" ca="1" si="34"/>
        <v>0.2857142857142857</v>
      </c>
      <c r="R30" s="545">
        <f ca="1">IF(OR(A30="",C30=0),"",SK!AH128)</f>
        <v>4</v>
      </c>
      <c r="S30" s="637">
        <f t="shared" ca="1" si="35"/>
        <v>2</v>
      </c>
      <c r="T30" s="540">
        <f ca="1">IF(OR(A30="",F30=0),"",SUM(LU!AH57,LU!AH156))</f>
        <v>55</v>
      </c>
      <c r="U30" s="541">
        <f ca="1">IF(OR(A30="",F30=0),"",SUM(LU!AH80,LU!AH179))</f>
        <v>147</v>
      </c>
      <c r="V30" s="541">
        <f ca="1">IF(OR(A30="",F30=0),"",SUM(LU!AH34,LU!AH133))</f>
        <v>-92</v>
      </c>
      <c r="W30" s="542">
        <f ca="1">IF(OR(A30="",C30=0),"",SUM(LU!AF34,LU!AF133))</f>
        <v>-35</v>
      </c>
      <c r="X30" s="747">
        <f t="shared" ca="1" si="36"/>
        <v>-5</v>
      </c>
      <c r="Y30" s="748">
        <f ca="1">IF(OR(A30="",D30=0),"",SUM(LU!V34,LU!V133))</f>
        <v>-18</v>
      </c>
      <c r="Z30" s="747">
        <f t="shared" ca="1" si="37"/>
        <v>-6</v>
      </c>
      <c r="AA30" s="748">
        <f ca="1">IF(OR(A30="",E30=0),"",SUM(LU!AA34,LU!AA133))</f>
        <v>-39</v>
      </c>
      <c r="AB30" s="747">
        <f t="shared" ca="1" si="38"/>
        <v>-3.9</v>
      </c>
      <c r="AC30" s="543">
        <f t="shared" ca="1" si="39"/>
        <v>-4.5999999999999996</v>
      </c>
      <c r="AD30" s="722">
        <f ca="1">IF(OR(A30="",F30=0,T$48="-",LU!$V$5=0),"",T30-T$48)</f>
        <v>16.384615384615387</v>
      </c>
      <c r="AE30" s="722">
        <f ca="1">IF(OR(A30="",F30=0,U$48="-",LU!$V$5=0),"",U30-U$48)</f>
        <v>44.615384615384613</v>
      </c>
      <c r="AF30" s="667">
        <f t="shared" ca="1" si="40"/>
        <v>-28.230769230769226</v>
      </c>
      <c r="AG30" s="735">
        <f t="shared" ca="1" si="57"/>
        <v>-1.2276785714285712</v>
      </c>
      <c r="AH30" s="735">
        <f t="shared" ca="1" si="58"/>
        <v>-3.5626623376623376</v>
      </c>
      <c r="AI30" s="735">
        <f t="shared" ca="1" si="59"/>
        <v>2.6572413094152227</v>
      </c>
      <c r="AJ30" s="750">
        <f ca="1">IF(OR($A30="",AC30="",AC$48="-",LU!$V$5=0),"",AC30-AC$48)</f>
        <v>0.74329646853762465</v>
      </c>
      <c r="AK30" s="534">
        <f>IF(OR(A30="",F30=0),"",SUM(PT!R56,PT!R57))</f>
        <v>6</v>
      </c>
      <c r="AL30" s="535">
        <f>IF(OR(A30="",F30=0),"",SUM(PT!AI56,PT!AI57))</f>
        <v>2</v>
      </c>
      <c r="AM30" s="352">
        <f>IF(OR(A30="",F30=0),"",SUM(PT!AJ56,PT!AJ57))</f>
        <v>3</v>
      </c>
      <c r="AN30" s="680" t="str">
        <f t="shared" si="60"/>
        <v>138</v>
      </c>
      <c r="AO30" s="351" t="str">
        <f t="shared" si="61"/>
        <v>Ivanya Skulz</v>
      </c>
      <c r="AP30" s="537">
        <f>IF(OR($A30="",$F30=0),"",SUM(Actions!C26,Actions!L26))</f>
        <v>0</v>
      </c>
      <c r="AQ30" s="538">
        <f>IF(OR($A30="",$F30=0),"",SUM(Actions!D26,Actions!M26))</f>
        <v>0</v>
      </c>
      <c r="AR30" s="538">
        <f>IF(OR($A30="",$F30=0),"",SUM(Actions!E26,Actions!N26))</f>
        <v>0</v>
      </c>
      <c r="AS30" s="538">
        <f>IF(OR($A30="",$F30=0),"",SUM(Actions!F26,Actions!O26))</f>
        <v>0</v>
      </c>
      <c r="AT30" s="538">
        <f>IF(OR($A30="",$F30=0),"",SUM(Actions!G26,Actions!P26))</f>
        <v>0</v>
      </c>
      <c r="AU30" s="553">
        <f t="shared" si="41"/>
        <v>0</v>
      </c>
      <c r="AV30" s="554">
        <f>IF(OR($A30="",$F30=0),"",SUM(Actions!C52,Actions!L52))</f>
        <v>0</v>
      </c>
      <c r="AW30" s="542">
        <f>IF(OR($A30="",$F30=0),"",SUM(Actions!D52,Actions!M52))</f>
        <v>0</v>
      </c>
      <c r="AX30" s="542">
        <f>IF(OR($A30="",$F30=0),"",SUM(Actions!E52,Actions!N52))</f>
        <v>0</v>
      </c>
      <c r="AY30" s="542">
        <f>IF(OR($A30="",$F30=0),"",SUM(Actions!F52,Actions!O52))</f>
        <v>0</v>
      </c>
      <c r="AZ30" s="542">
        <f>IF(OR($A30="",$F30=0),"",SUM(Actions!G52,Actions!P52))</f>
        <v>0</v>
      </c>
      <c r="BA30" s="541">
        <f t="shared" si="42"/>
        <v>0</v>
      </c>
      <c r="BB30" s="545">
        <f t="shared" si="43"/>
        <v>0</v>
      </c>
      <c r="BC30" s="555">
        <f t="shared" si="44"/>
        <v>0</v>
      </c>
      <c r="BD30" s="669">
        <f t="shared" si="45"/>
        <v>0</v>
      </c>
      <c r="BE30" s="556" t="str">
        <f t="shared" si="46"/>
        <v/>
      </c>
      <c r="BF30" s="667">
        <f t="shared" si="47"/>
        <v>0</v>
      </c>
      <c r="BG30" s="586" t="str">
        <f t="shared" si="48"/>
        <v/>
      </c>
      <c r="BH30" s="566">
        <f t="shared" si="49"/>
        <v>0</v>
      </c>
      <c r="BI30" s="557" t="str">
        <f t="shared" si="50"/>
        <v/>
      </c>
      <c r="BJ30" s="656">
        <f>IF(OR($A30="",$F30=0),"",SUM(Errors!C52,Errors!L52))</f>
        <v>0</v>
      </c>
      <c r="BK30" s="500">
        <f>IF(OR($A30="",$F30=0),"",SUM(Errors!D52,Errors!M52))</f>
        <v>0</v>
      </c>
      <c r="BL30" s="500">
        <f>IF(OR($A30="",$F30=0),"",SUM(Errors!E52,Errors!N52))</f>
        <v>0</v>
      </c>
      <c r="BM30" s="500">
        <f>IF(OR($A30="",$F30=0),"",SUM(Errors!F52,Errors!O52))</f>
        <v>0</v>
      </c>
      <c r="BN30" s="657">
        <f>IF(OR($A30="",$F30=0),"",SUM(Errors!G52,Errors!P52))</f>
        <v>0</v>
      </c>
      <c r="BO30" s="505">
        <f t="shared" si="51"/>
        <v>0</v>
      </c>
      <c r="BP30" s="658" t="str">
        <f t="shared" si="52"/>
        <v/>
      </c>
      <c r="BQ30" s="658" t="str">
        <f t="shared" si="53"/>
        <v/>
      </c>
      <c r="BR30" s="655" t="str">
        <f t="shared" si="54"/>
        <v/>
      </c>
      <c r="BS30" s="537">
        <f>IF(OR(A30="",C30=0),"",SUM(Errors!C26,Errors!L26))</f>
        <v>0</v>
      </c>
      <c r="BT30" s="538">
        <f>IF(OR(A30="",C30=0),"",SUM(Errors!D26,Errors!M26))</f>
        <v>0</v>
      </c>
      <c r="BU30" s="538">
        <f>IF(OR(A30="",C30=0),"",SUM(Errors!E26,Errors!N26))</f>
        <v>0</v>
      </c>
      <c r="BV30" s="538">
        <f>IF(OR(A30="",C30=0),"",SUM(Errors!F26,Errors!O26))</f>
        <v>0</v>
      </c>
      <c r="BW30" s="538">
        <f>IF(OR(A30="",C30=0),"",SUM(Errors!G26,Errors!P26))</f>
        <v>0</v>
      </c>
      <c r="BX30" s="664">
        <f t="shared" si="55"/>
        <v>0</v>
      </c>
    </row>
    <row r="31" spans="1:76" s="2" customFormat="1" ht="20.100000000000001" customHeight="1">
      <c r="A31" s="680" t="str">
        <f>IF(ISBLANK(IBRF!$H14),"",IBRF!$H14)</f>
        <v>1977</v>
      </c>
      <c r="B31" s="349" t="str">
        <f>IF(ISBLANK(IBRF!$I14),"",IBRF!$I14)</f>
        <v>Lushiss Stompson</v>
      </c>
      <c r="C31" s="534">
        <f>IF(A31="","",SUM(LU!AF12,LU!AF111))</f>
        <v>0</v>
      </c>
      <c r="D31" s="535">
        <f>IF(A31="","",SUM(LU!V12,LU!V111))</f>
        <v>8</v>
      </c>
      <c r="E31" s="535">
        <f>IF(A31="","",SUM(LU!AA12,LU!AA111))</f>
        <v>2</v>
      </c>
      <c r="F31" s="536">
        <f t="shared" si="56"/>
        <v>10</v>
      </c>
      <c r="G31" s="502">
        <f>IF(OR(A31="",F31=0,LU!D$3+LU!D$102=0),"",F31/(LU!D$3+LU!D$102))</f>
        <v>0.25</v>
      </c>
      <c r="H31" s="537" t="str">
        <f>IF(OR(C31=0,A31=""),"",SK!AP131)</f>
        <v/>
      </c>
      <c r="I31" s="538" t="str">
        <f>IF(OR(A31="",C31=0),"",SK!AM131)</f>
        <v/>
      </c>
      <c r="J31" s="538" t="str">
        <f>IF(OR(C31=0,A31=""),"",SK!AT131)</f>
        <v/>
      </c>
      <c r="K31" s="505" t="str">
        <f>IF(OR(C31=0,A31=""),"",SK!AC131)</f>
        <v/>
      </c>
      <c r="L31" s="539" t="str">
        <f ca="1">IF(OR(A31="",SK!AD131="",SK!AD131=0),"",K31/SK!AD131)</f>
        <v/>
      </c>
      <c r="M31" s="537" t="str">
        <f>IF(OR(C31=0,A31=""),"",SK!AF131)</f>
        <v/>
      </c>
      <c r="N31" s="541" t="str">
        <f>IF(OR(C31=0,A31=""),"",SK!AG131)</f>
        <v/>
      </c>
      <c r="O31" s="538" t="str">
        <f>IF(OR(C31=0,A31=""),"",SK!AI131)</f>
        <v/>
      </c>
      <c r="P31" s="538" t="str">
        <f>IF(OR(C31=0,A31=""),"",SK!AK131)</f>
        <v/>
      </c>
      <c r="Q31" s="612" t="str">
        <f t="shared" si="34"/>
        <v/>
      </c>
      <c r="R31" s="545" t="str">
        <f>IF(OR(A31="",C31=0),"",SK!AH131)</f>
        <v/>
      </c>
      <c r="S31" s="637" t="str">
        <f t="shared" si="35"/>
        <v/>
      </c>
      <c r="T31" s="540">
        <f ca="1">IF(OR(A31="",F31=0),"",SUM(LU!AH58,LU!AH157))</f>
        <v>11</v>
      </c>
      <c r="U31" s="541">
        <f ca="1">IF(OR(A31="",F31=0),"",SUM(LU!AH81,LU!AH180))</f>
        <v>97</v>
      </c>
      <c r="V31" s="541">
        <f ca="1">IF(OR(A31="",F31=0),"",SUM(LU!AH35,LU!AH134))</f>
        <v>-86</v>
      </c>
      <c r="W31" s="542" t="str">
        <f>IF(OR(A31="",C31=0),"",SUM(LU!AF35,LU!AF134))</f>
        <v/>
      </c>
      <c r="X31" s="747" t="str">
        <f t="shared" si="36"/>
        <v/>
      </c>
      <c r="Y31" s="748">
        <f ca="1">IF(OR(A31="",D31=0),"",SUM(LU!V35,LU!V134))</f>
        <v>-89</v>
      </c>
      <c r="Z31" s="747">
        <f t="shared" ca="1" si="37"/>
        <v>-11.125</v>
      </c>
      <c r="AA31" s="748">
        <f ca="1">IF(OR(A31="",E31=0),"",SUM(LU!AA35,LU!AA134))</f>
        <v>3</v>
      </c>
      <c r="AB31" s="747">
        <f t="shared" ca="1" si="38"/>
        <v>1.5</v>
      </c>
      <c r="AC31" s="543">
        <f t="shared" ca="1" si="39"/>
        <v>-8.6</v>
      </c>
      <c r="AD31" s="722">
        <f ca="1">IF(OR(A31="",F31=0,T$48="-",LU!$V$5=0),"",T31-T$48)</f>
        <v>-27.615384615384613</v>
      </c>
      <c r="AE31" s="722">
        <f ca="1">IF(OR(A31="",F31=0,U$48="-",LU!$V$5=0),"",U31-U$48)</f>
        <v>-5.3846153846153868</v>
      </c>
      <c r="AF31" s="667">
        <f t="shared" ca="1" si="40"/>
        <v>-22.230769230769226</v>
      </c>
      <c r="AG31" s="735" t="str">
        <f t="shared" si="57"/>
        <v/>
      </c>
      <c r="AH31" s="735">
        <f t="shared" ca="1" si="58"/>
        <v>-8.6876623376623385</v>
      </c>
      <c r="AI31" s="735">
        <f t="shared" ca="1" si="59"/>
        <v>8.0572413094152218</v>
      </c>
      <c r="AJ31" s="750">
        <f ca="1">IF(OR($A31="",AC31="",AC$48="-",LU!$V$5=0),"",AC31-AC$48)</f>
        <v>-3.2567035314623753</v>
      </c>
      <c r="AK31" s="534">
        <f>IF(OR(A31="",F31=0),"",SUM(PT!R58,PT!R59))</f>
        <v>3</v>
      </c>
      <c r="AL31" s="535">
        <f>IF(OR(A31="",F31=0),"",SUM(PT!AI58,PT!AI59))</f>
        <v>1</v>
      </c>
      <c r="AM31" s="352">
        <f>IF(OR(A31="",F31=0),"",SUM(PT!AJ58,PT!AJ59))</f>
        <v>1</v>
      </c>
      <c r="AN31" s="680" t="str">
        <f t="shared" si="60"/>
        <v>1977</v>
      </c>
      <c r="AO31" s="351" t="str">
        <f t="shared" si="61"/>
        <v>Lushiss Stompson</v>
      </c>
      <c r="AP31" s="537">
        <f>IF(OR($A31="",$F31=0),"",SUM(Actions!C27,Actions!L27))</f>
        <v>0</v>
      </c>
      <c r="AQ31" s="538">
        <f>IF(OR($A31="",$F31=0),"",SUM(Actions!D27,Actions!M27))</f>
        <v>0</v>
      </c>
      <c r="AR31" s="538">
        <f>IF(OR($A31="",$F31=0),"",SUM(Actions!E27,Actions!N27))</f>
        <v>0</v>
      </c>
      <c r="AS31" s="538">
        <f>IF(OR($A31="",$F31=0),"",SUM(Actions!F27,Actions!O27))</f>
        <v>0</v>
      </c>
      <c r="AT31" s="538">
        <f>IF(OR($A31="",$F31=0),"",SUM(Actions!G27,Actions!P27))</f>
        <v>0</v>
      </c>
      <c r="AU31" s="553">
        <f t="shared" si="41"/>
        <v>0</v>
      </c>
      <c r="AV31" s="554">
        <f>IF(OR($A31="",$F31=0),"",SUM(Actions!C53,Actions!L53))</f>
        <v>0</v>
      </c>
      <c r="AW31" s="542">
        <f>IF(OR($A31="",$F31=0),"",SUM(Actions!D53,Actions!M53))</f>
        <v>0</v>
      </c>
      <c r="AX31" s="542">
        <f>IF(OR($A31="",$F31=0),"",SUM(Actions!E53,Actions!N53))</f>
        <v>0</v>
      </c>
      <c r="AY31" s="542">
        <f>IF(OR($A31="",$F31=0),"",SUM(Actions!F53,Actions!O53))</f>
        <v>0</v>
      </c>
      <c r="AZ31" s="542">
        <f>IF(OR($A31="",$F31=0),"",SUM(Actions!G53,Actions!P53))</f>
        <v>0</v>
      </c>
      <c r="BA31" s="541">
        <f t="shared" si="42"/>
        <v>0</v>
      </c>
      <c r="BB31" s="545">
        <f t="shared" si="43"/>
        <v>0</v>
      </c>
      <c r="BC31" s="555">
        <f t="shared" si="44"/>
        <v>0</v>
      </c>
      <c r="BD31" s="669">
        <f t="shared" si="45"/>
        <v>0</v>
      </c>
      <c r="BE31" s="556" t="str">
        <f t="shared" si="46"/>
        <v/>
      </c>
      <c r="BF31" s="667">
        <f t="shared" si="47"/>
        <v>0</v>
      </c>
      <c r="BG31" s="586" t="str">
        <f t="shared" si="48"/>
        <v/>
      </c>
      <c r="BH31" s="566">
        <f t="shared" si="49"/>
        <v>0</v>
      </c>
      <c r="BI31" s="557" t="str">
        <f t="shared" si="50"/>
        <v/>
      </c>
      <c r="BJ31" s="656">
        <f>IF(OR($A31="",$F31=0),"",SUM(Errors!C53,Errors!L53))</f>
        <v>0</v>
      </c>
      <c r="BK31" s="500">
        <f>IF(OR($A31="",$F31=0),"",SUM(Errors!D53,Errors!M53))</f>
        <v>0</v>
      </c>
      <c r="BL31" s="500">
        <f>IF(OR($A31="",$F31=0),"",SUM(Errors!E53,Errors!N53))</f>
        <v>0</v>
      </c>
      <c r="BM31" s="500">
        <f>IF(OR($A31="",$F31=0),"",SUM(Errors!F53,Errors!O53))</f>
        <v>0</v>
      </c>
      <c r="BN31" s="657">
        <f>IF(OR($A31="",$F31=0),"",SUM(Errors!G53,Errors!P53))</f>
        <v>0</v>
      </c>
      <c r="BO31" s="505">
        <f t="shared" si="51"/>
        <v>0</v>
      </c>
      <c r="BP31" s="658" t="str">
        <f t="shared" si="52"/>
        <v/>
      </c>
      <c r="BQ31" s="658" t="str">
        <f t="shared" si="53"/>
        <v/>
      </c>
      <c r="BR31" s="655" t="str">
        <f t="shared" si="54"/>
        <v/>
      </c>
      <c r="BS31" s="537" t="str">
        <f>IF(OR(A31="",C31=0),"",SUM(Errors!C27,Errors!L27))</f>
        <v/>
      </c>
      <c r="BT31" s="538" t="str">
        <f>IF(OR(A31="",C31=0),"",SUM(Errors!D27,Errors!M27))</f>
        <v/>
      </c>
      <c r="BU31" s="538" t="str">
        <f>IF(OR(A31="",C31=0),"",SUM(Errors!E27,Errors!N27))</f>
        <v/>
      </c>
      <c r="BV31" s="538" t="str">
        <f>IF(OR(A31="",C31=0),"",SUM(Errors!F27,Errors!O27))</f>
        <v/>
      </c>
      <c r="BW31" s="538" t="str">
        <f>IF(OR(A31="",C31=0),"",SUM(Errors!G27,Errors!P27))</f>
        <v/>
      </c>
      <c r="BX31" s="664" t="str">
        <f t="shared" si="55"/>
        <v/>
      </c>
    </row>
    <row r="32" spans="1:76" s="2" customFormat="1" ht="20.100000000000001" customHeight="1">
      <c r="A32" s="680" t="str">
        <f>IF(ISBLANK(IBRF!$H15),"",IBRF!$H15)</f>
        <v>2</v>
      </c>
      <c r="B32" s="349" t="str">
        <f>IF(ISBLANK(IBRF!$I15),"",IBRF!$I15)</f>
        <v>Honey Sickley</v>
      </c>
      <c r="C32" s="534">
        <f>IF(A32="","",SUM(LU!AF13,LU!AF112))</f>
        <v>0</v>
      </c>
      <c r="D32" s="535">
        <f>IF(A32="","",SUM(LU!V13,LU!V112))</f>
        <v>0</v>
      </c>
      <c r="E32" s="535">
        <f>IF(A32="","",SUM(LU!AA13,LU!AA112))</f>
        <v>11</v>
      </c>
      <c r="F32" s="536">
        <f t="shared" si="56"/>
        <v>11</v>
      </c>
      <c r="G32" s="502">
        <f>IF(OR(A32="",F32=0,LU!D$3+LU!D$102=0),"",F32/(LU!D$3+LU!D$102))</f>
        <v>0.27500000000000002</v>
      </c>
      <c r="H32" s="537" t="str">
        <f>IF(OR(C32=0,A32=""),"",SK!AP134)</f>
        <v/>
      </c>
      <c r="I32" s="538" t="str">
        <f>IF(OR(A32="",C32=0),"",SK!AM134)</f>
        <v/>
      </c>
      <c r="J32" s="538" t="str">
        <f>IF(OR(C32=0,A32=""),"",SK!AT134)</f>
        <v/>
      </c>
      <c r="K32" s="505" t="str">
        <f>IF(OR(C32=0,A32=""),"",SK!AC134)</f>
        <v/>
      </c>
      <c r="L32" s="539" t="str">
        <f ca="1">IF(OR(A32="",SK!AD134="",SK!AD134=0),"",K32/SK!AD134)</f>
        <v/>
      </c>
      <c r="M32" s="537" t="str">
        <f>IF(OR(C32=0,A32=""),"",SK!AF134)</f>
        <v/>
      </c>
      <c r="N32" s="541" t="str">
        <f>IF(OR(C32=0,A32=""),"",SK!AG134)</f>
        <v/>
      </c>
      <c r="O32" s="538" t="str">
        <f>IF(OR(C32=0,A32=""),"",SK!AI134)</f>
        <v/>
      </c>
      <c r="P32" s="538" t="str">
        <f>IF(OR(C32=0,A32=""),"",SK!AK134)</f>
        <v/>
      </c>
      <c r="Q32" s="612" t="str">
        <f t="shared" si="34"/>
        <v/>
      </c>
      <c r="R32" s="545" t="str">
        <f>IF(OR(A32="",C32=0),"",SK!AH134)</f>
        <v/>
      </c>
      <c r="S32" s="637" t="str">
        <f t="shared" si="35"/>
        <v/>
      </c>
      <c r="T32" s="540">
        <f ca="1">IF(OR(A32="",F32=0),"",SUM(LU!AH59,LU!AH158))</f>
        <v>26</v>
      </c>
      <c r="U32" s="541">
        <f ca="1">IF(OR(A32="",F32=0),"",SUM(LU!AH82,LU!AH181))</f>
        <v>39</v>
      </c>
      <c r="V32" s="541">
        <f ca="1">IF(OR(A32="",F32=0),"",SUM(LU!AH36,LU!AH135))</f>
        <v>-13</v>
      </c>
      <c r="W32" s="542" t="str">
        <f>IF(OR(A32="",C32=0),"",SUM(LU!AF36,LU!AF135))</f>
        <v/>
      </c>
      <c r="X32" s="747" t="str">
        <f t="shared" si="36"/>
        <v/>
      </c>
      <c r="Y32" s="748" t="str">
        <f>IF(OR(A32="",D32=0),"",SUM(LU!V36,LU!V135))</f>
        <v/>
      </c>
      <c r="Z32" s="747" t="str">
        <f t="shared" si="37"/>
        <v/>
      </c>
      <c r="AA32" s="748">
        <f ca="1">IF(OR(A32="",E32=0),"",SUM(LU!AA36,LU!AA135))</f>
        <v>-13</v>
      </c>
      <c r="AB32" s="747">
        <f t="shared" ca="1" si="38"/>
        <v>-1.1818181818181819</v>
      </c>
      <c r="AC32" s="543">
        <f t="shared" ca="1" si="39"/>
        <v>-1.1818181818181819</v>
      </c>
      <c r="AD32" s="722">
        <f ca="1">IF(OR(A32="",F32=0,T$48="-",LU!$V$5=0),"",T32-T$48)</f>
        <v>-12.615384615384613</v>
      </c>
      <c r="AE32" s="722">
        <f ca="1">IF(OR(A32="",F32=0,U$48="-",LU!$V$5=0),"",U32-U$48)</f>
        <v>-63.384615384615387</v>
      </c>
      <c r="AF32" s="667">
        <f t="shared" ca="1" si="40"/>
        <v>50.769230769230774</v>
      </c>
      <c r="AG32" s="735" t="str">
        <f t="shared" si="57"/>
        <v/>
      </c>
      <c r="AH32" s="735" t="str">
        <f t="shared" si="58"/>
        <v/>
      </c>
      <c r="AI32" s="735">
        <f t="shared" ca="1" si="59"/>
        <v>5.375423127597041</v>
      </c>
      <c r="AJ32" s="750">
        <f ca="1">IF(OR($A32="",AC32="",AC$48="-",LU!$V$5=0),"",AC32-AC$48)</f>
        <v>4.1614782867194426</v>
      </c>
      <c r="AK32" s="534">
        <f>IF(OR(A32="",F32=0),"",SUM(PT!R60,PT!R61))</f>
        <v>2</v>
      </c>
      <c r="AL32" s="535">
        <f>IF(OR(A32="",F32=0),"",SUM(PT!AI60,PT!AI61))</f>
        <v>1</v>
      </c>
      <c r="AM32" s="352">
        <f>IF(OR(A32="",F32=0),"",SUM(PT!AJ60,PT!AJ61))</f>
        <v>1</v>
      </c>
      <c r="AN32" s="680" t="str">
        <f t="shared" si="60"/>
        <v>2</v>
      </c>
      <c r="AO32" s="351" t="str">
        <f t="shared" si="61"/>
        <v>Honey Sickley</v>
      </c>
      <c r="AP32" s="537">
        <f>IF(OR($A32="",$F32=0),"",SUM(Actions!C28,Actions!L28))</f>
        <v>0</v>
      </c>
      <c r="AQ32" s="538">
        <f>IF(OR($A32="",$F32=0),"",SUM(Actions!D28,Actions!M28))</f>
        <v>0</v>
      </c>
      <c r="AR32" s="538">
        <f>IF(OR($A32="",$F32=0),"",SUM(Actions!E28,Actions!N28))</f>
        <v>0</v>
      </c>
      <c r="AS32" s="538">
        <f>IF(OR($A32="",$F32=0),"",SUM(Actions!F28,Actions!O28))</f>
        <v>0</v>
      </c>
      <c r="AT32" s="538">
        <f>IF(OR($A32="",$F32=0),"",SUM(Actions!G28,Actions!P28))</f>
        <v>0</v>
      </c>
      <c r="AU32" s="553">
        <f t="shared" si="41"/>
        <v>0</v>
      </c>
      <c r="AV32" s="554">
        <f>IF(OR($A32="",$F32=0),"",SUM(Actions!C54,Actions!L54))</f>
        <v>0</v>
      </c>
      <c r="AW32" s="542">
        <f>IF(OR($A32="",$F32=0),"",SUM(Actions!D54,Actions!M54))</f>
        <v>0</v>
      </c>
      <c r="AX32" s="542">
        <f>IF(OR($A32="",$F32=0),"",SUM(Actions!E54,Actions!N54))</f>
        <v>0</v>
      </c>
      <c r="AY32" s="542">
        <f>IF(OR($A32="",$F32=0),"",SUM(Actions!F54,Actions!O54))</f>
        <v>0</v>
      </c>
      <c r="AZ32" s="542">
        <f>IF(OR($A32="",$F32=0),"",SUM(Actions!G54,Actions!P54))</f>
        <v>0</v>
      </c>
      <c r="BA32" s="541">
        <f t="shared" si="42"/>
        <v>0</v>
      </c>
      <c r="BB32" s="545">
        <f t="shared" si="43"/>
        <v>0</v>
      </c>
      <c r="BC32" s="555">
        <f t="shared" si="44"/>
        <v>0</v>
      </c>
      <c r="BD32" s="669">
        <f t="shared" si="45"/>
        <v>0</v>
      </c>
      <c r="BE32" s="556" t="str">
        <f t="shared" si="46"/>
        <v/>
      </c>
      <c r="BF32" s="667">
        <f t="shared" si="47"/>
        <v>0</v>
      </c>
      <c r="BG32" s="586" t="str">
        <f t="shared" si="48"/>
        <v/>
      </c>
      <c r="BH32" s="566">
        <f t="shared" si="49"/>
        <v>0</v>
      </c>
      <c r="BI32" s="557" t="str">
        <f t="shared" si="50"/>
        <v/>
      </c>
      <c r="BJ32" s="656">
        <f>IF(OR($A32="",$F32=0),"",SUM(Errors!C54,Errors!L54))</f>
        <v>0</v>
      </c>
      <c r="BK32" s="500">
        <f>IF(OR($A32="",$F32=0),"",SUM(Errors!D54,Errors!M54))</f>
        <v>0</v>
      </c>
      <c r="BL32" s="500">
        <f>IF(OR($A32="",$F32=0),"",SUM(Errors!E54,Errors!N54))</f>
        <v>0</v>
      </c>
      <c r="BM32" s="500">
        <f>IF(OR($A32="",$F32=0),"",SUM(Errors!F54,Errors!O54))</f>
        <v>0</v>
      </c>
      <c r="BN32" s="657">
        <f>IF(OR($A32="",$F32=0),"",SUM(Errors!G54,Errors!P54))</f>
        <v>0</v>
      </c>
      <c r="BO32" s="505">
        <f t="shared" si="51"/>
        <v>0</v>
      </c>
      <c r="BP32" s="658" t="str">
        <f t="shared" si="52"/>
        <v/>
      </c>
      <c r="BQ32" s="658" t="str">
        <f t="shared" si="53"/>
        <v/>
      </c>
      <c r="BR32" s="655" t="str">
        <f t="shared" si="54"/>
        <v/>
      </c>
      <c r="BS32" s="537" t="str">
        <f>IF(OR(A32="",C32=0),"",SUM(Errors!C28,Errors!L28))</f>
        <v/>
      </c>
      <c r="BT32" s="538" t="str">
        <f>IF(OR(A32="",C32=0),"",SUM(Errors!D28,Errors!M28))</f>
        <v/>
      </c>
      <c r="BU32" s="538" t="str">
        <f>IF(OR(A32="",C32=0),"",SUM(Errors!E28,Errors!N28))</f>
        <v/>
      </c>
      <c r="BV32" s="538" t="str">
        <f>IF(OR(A32="",C32=0),"",SUM(Errors!F28,Errors!O28))</f>
        <v/>
      </c>
      <c r="BW32" s="538" t="str">
        <f>IF(OR(A32="",C32=0),"",SUM(Errors!G28,Errors!P28))</f>
        <v/>
      </c>
      <c r="BX32" s="664" t="str">
        <f t="shared" si="55"/>
        <v/>
      </c>
    </row>
    <row r="33" spans="1:76" s="2" customFormat="1" ht="20.100000000000001" customHeight="1">
      <c r="A33" s="680" t="str">
        <f>IF(ISBLANK(IBRF!$H16),"",IBRF!$H16)</f>
        <v>21</v>
      </c>
      <c r="B33" s="349" t="str">
        <f>IF(ISBLANK(IBRF!$I16),"",IBRF!$I16)</f>
        <v>Corona SlamHer</v>
      </c>
      <c r="C33" s="534">
        <f>IF(A33="","",SUM(LU!AF14,LU!AF113))</f>
        <v>7</v>
      </c>
      <c r="D33" s="535">
        <f>IF(A33="","",SUM(LU!V14,LU!V113))</f>
        <v>1</v>
      </c>
      <c r="E33" s="535">
        <f>IF(A33="","",SUM(LU!AA14,LU!AA113))</f>
        <v>15</v>
      </c>
      <c r="F33" s="536">
        <f t="shared" si="56"/>
        <v>23</v>
      </c>
      <c r="G33" s="502">
        <f>IF(OR(A33="",F33=0,LU!D$3+LU!D$102=0),"",F33/(LU!D$3+LU!D$102))</f>
        <v>0.57499999999999996</v>
      </c>
      <c r="H33" s="537">
        <f ca="1">IF(OR(C33=0,A33=""),"",SK!AP137)</f>
        <v>0</v>
      </c>
      <c r="I33" s="538">
        <f ca="1">IF(OR(A33="",C33=0),"",SK!AM137)</f>
        <v>0</v>
      </c>
      <c r="J33" s="538">
        <f ca="1">IF(OR(C33=0,A33=""),"",SK!AT137)</f>
        <v>0</v>
      </c>
      <c r="K33" s="505">
        <f ca="1">IF(OR(C33=0,A33=""),"",SK!AC137)</f>
        <v>30</v>
      </c>
      <c r="L33" s="539">
        <f ca="1">IF(OR(A33="",SK!AD137="",SK!AD137=0),"",K33/SK!AD137)</f>
        <v>4.2857142857142856</v>
      </c>
      <c r="M33" s="537">
        <f ca="1">IF(OR(C33=0,A33=""),"",SK!AF137)</f>
        <v>0</v>
      </c>
      <c r="N33" s="541">
        <f ca="1">IF(OR(C33=0,A33=""),"",SK!AG137)</f>
        <v>5</v>
      </c>
      <c r="O33" s="538">
        <f ca="1">IF(OR(C33=0,A33=""),"",SK!AI137)</f>
        <v>4</v>
      </c>
      <c r="P33" s="538">
        <f ca="1">IF(OR(C33=0,A33=""),"",SK!AK137)</f>
        <v>1</v>
      </c>
      <c r="Q33" s="612">
        <f t="shared" ca="1" si="34"/>
        <v>0.7142857142857143</v>
      </c>
      <c r="R33" s="545">
        <f ca="1">IF(OR(A33="",C33=0),"",SK!AH137)</f>
        <v>21</v>
      </c>
      <c r="S33" s="637">
        <f t="shared" ca="1" si="35"/>
        <v>4.2</v>
      </c>
      <c r="T33" s="540">
        <f ca="1">IF(OR(A33="",F33=0),"",SUM(LU!AH60,LU!AH159))</f>
        <v>88</v>
      </c>
      <c r="U33" s="541">
        <f ca="1">IF(OR(A33="",F33=0),"",SUM(LU!AH83,LU!AH182))</f>
        <v>179</v>
      </c>
      <c r="V33" s="541">
        <f ca="1">IF(OR(A33="",F33=0),"",SUM(LU!AH37,LU!AH136))</f>
        <v>-91</v>
      </c>
      <c r="W33" s="542">
        <f ca="1">IF(OR(A33="",C33=0),"",SUM(LU!AF37,LU!AF136))</f>
        <v>-3</v>
      </c>
      <c r="X33" s="747">
        <f t="shared" ca="1" si="36"/>
        <v>-0.42857142857142855</v>
      </c>
      <c r="Y33" s="748">
        <f ca="1">IF(OR(A33="",D33=0),"",SUM(LU!V37,LU!V136))</f>
        <v>8</v>
      </c>
      <c r="Z33" s="747">
        <f t="shared" ca="1" si="37"/>
        <v>8</v>
      </c>
      <c r="AA33" s="748">
        <f ca="1">IF(OR(A33="",E33=0),"",SUM(LU!AA37,LU!AA136))</f>
        <v>-96</v>
      </c>
      <c r="AB33" s="747">
        <f t="shared" ca="1" si="38"/>
        <v>-6.4</v>
      </c>
      <c r="AC33" s="543">
        <f t="shared" ca="1" si="39"/>
        <v>-3.9565217391304346</v>
      </c>
      <c r="AD33" s="722">
        <f ca="1">IF(OR(A33="",F33=0,T$48="-",LU!$V$5=0),"",T33-T$48)</f>
        <v>49.384615384615387</v>
      </c>
      <c r="AE33" s="722">
        <f ca="1">IF(OR(A33="",F33=0,U$48="-",LU!$V$5=0),"",U33-U$48)</f>
        <v>76.615384615384613</v>
      </c>
      <c r="AF33" s="667">
        <f t="shared" ca="1" si="40"/>
        <v>-27.230769230769226</v>
      </c>
      <c r="AG33" s="735">
        <f t="shared" ca="1" si="57"/>
        <v>3.3437500000000004</v>
      </c>
      <c r="AH33" s="735">
        <f t="shared" ca="1" si="58"/>
        <v>10.437337662337661</v>
      </c>
      <c r="AI33" s="735">
        <f t="shared" ca="1" si="59"/>
        <v>0.1572413094152223</v>
      </c>
      <c r="AJ33" s="750">
        <f ca="1">IF(OR($A33="",AC33="",AC$48="-",LU!$V$5=0),"",AC33-AC$48)</f>
        <v>1.3867747294071897</v>
      </c>
      <c r="AK33" s="534">
        <f>IF(OR(A33="",F33=0),"",SUM(PT!R62,PT!R63))</f>
        <v>7</v>
      </c>
      <c r="AL33" s="535">
        <f>IF(OR(A33="",F33=0),"",SUM(PT!AI62,PT!AI63))</f>
        <v>1</v>
      </c>
      <c r="AM33" s="352">
        <f>IF(OR(A33="",F33=0),"",SUM(PT!AJ62,PT!AJ63))</f>
        <v>2</v>
      </c>
      <c r="AN33" s="680" t="str">
        <f t="shared" si="60"/>
        <v>21</v>
      </c>
      <c r="AO33" s="351" t="str">
        <f t="shared" si="61"/>
        <v>Corona SlamHer</v>
      </c>
      <c r="AP33" s="537">
        <f>IF(OR($A33="",$F33=0),"",SUM(Actions!C29,Actions!L29))</f>
        <v>0</v>
      </c>
      <c r="AQ33" s="538">
        <f>IF(OR($A33="",$F33=0),"",SUM(Actions!D29,Actions!M29))</f>
        <v>0</v>
      </c>
      <c r="AR33" s="538">
        <f>IF(OR($A33="",$F33=0),"",SUM(Actions!E29,Actions!N29))</f>
        <v>0</v>
      </c>
      <c r="AS33" s="538">
        <f>IF(OR($A33="",$F33=0),"",SUM(Actions!F29,Actions!O29))</f>
        <v>0</v>
      </c>
      <c r="AT33" s="538">
        <f>IF(OR($A33="",$F33=0),"",SUM(Actions!G29,Actions!P29))</f>
        <v>0</v>
      </c>
      <c r="AU33" s="553">
        <f t="shared" si="41"/>
        <v>0</v>
      </c>
      <c r="AV33" s="554">
        <f>IF(OR($A33="",$F33=0),"",SUM(Actions!C55,Actions!L55))</f>
        <v>0</v>
      </c>
      <c r="AW33" s="542">
        <f>IF(OR($A33="",$F33=0),"",SUM(Actions!D55,Actions!M55))</f>
        <v>0</v>
      </c>
      <c r="AX33" s="542">
        <f>IF(OR($A33="",$F33=0),"",SUM(Actions!E55,Actions!N55))</f>
        <v>0</v>
      </c>
      <c r="AY33" s="542">
        <f>IF(OR($A33="",$F33=0),"",SUM(Actions!F55,Actions!O55))</f>
        <v>0</v>
      </c>
      <c r="AZ33" s="542">
        <f>IF(OR($A33="",$F33=0),"",SUM(Actions!G55,Actions!P55))</f>
        <v>0</v>
      </c>
      <c r="BA33" s="541">
        <f t="shared" si="42"/>
        <v>0</v>
      </c>
      <c r="BB33" s="545">
        <f t="shared" si="43"/>
        <v>0</v>
      </c>
      <c r="BC33" s="555">
        <f t="shared" si="44"/>
        <v>0</v>
      </c>
      <c r="BD33" s="669">
        <f t="shared" si="45"/>
        <v>0</v>
      </c>
      <c r="BE33" s="556" t="str">
        <f t="shared" si="46"/>
        <v/>
      </c>
      <c r="BF33" s="667">
        <f t="shared" si="47"/>
        <v>0</v>
      </c>
      <c r="BG33" s="586" t="str">
        <f t="shared" si="48"/>
        <v/>
      </c>
      <c r="BH33" s="566">
        <f t="shared" si="49"/>
        <v>0</v>
      </c>
      <c r="BI33" s="557" t="str">
        <f t="shared" si="50"/>
        <v/>
      </c>
      <c r="BJ33" s="656">
        <f>IF(OR($A33="",$F33=0),"",SUM(Errors!C55,Errors!L55))</f>
        <v>0</v>
      </c>
      <c r="BK33" s="500">
        <f>IF(OR($A33="",$F33=0),"",SUM(Errors!D55,Errors!M55))</f>
        <v>0</v>
      </c>
      <c r="BL33" s="500">
        <f>IF(OR($A33="",$F33=0),"",SUM(Errors!E55,Errors!N55))</f>
        <v>0</v>
      </c>
      <c r="BM33" s="500">
        <f>IF(OR($A33="",$F33=0),"",SUM(Errors!F55,Errors!O55))</f>
        <v>0</v>
      </c>
      <c r="BN33" s="657">
        <f>IF(OR($A33="",$F33=0),"",SUM(Errors!G55,Errors!P55))</f>
        <v>0</v>
      </c>
      <c r="BO33" s="505">
        <f t="shared" si="51"/>
        <v>0</v>
      </c>
      <c r="BP33" s="658" t="str">
        <f t="shared" si="52"/>
        <v/>
      </c>
      <c r="BQ33" s="658" t="str">
        <f t="shared" si="53"/>
        <v/>
      </c>
      <c r="BR33" s="655" t="str">
        <f t="shared" si="54"/>
        <v/>
      </c>
      <c r="BS33" s="537">
        <f>IF(OR(A33="",C33=0),"",SUM(Errors!C29,Errors!L29))</f>
        <v>0</v>
      </c>
      <c r="BT33" s="538">
        <f>IF(OR(A33="",C33=0),"",SUM(Errors!D29,Errors!M29))</f>
        <v>0</v>
      </c>
      <c r="BU33" s="538">
        <f>IF(OR(A33="",C33=0),"",SUM(Errors!E29,Errors!N29))</f>
        <v>0</v>
      </c>
      <c r="BV33" s="538">
        <f>IF(OR(A33="",C33=0),"",SUM(Errors!F29,Errors!O29))</f>
        <v>0</v>
      </c>
      <c r="BW33" s="538">
        <f>IF(OR(A33="",C33=0),"",SUM(Errors!G29,Errors!P29))</f>
        <v>0</v>
      </c>
      <c r="BX33" s="664">
        <f t="shared" si="55"/>
        <v>0</v>
      </c>
    </row>
    <row r="34" spans="1:76" s="2" customFormat="1" ht="20.100000000000001" customHeight="1">
      <c r="A34" s="680" t="str">
        <f>IF(ISBLANK(IBRF!$H17),"",IBRF!$H17)</f>
        <v>25</v>
      </c>
      <c r="B34" s="349" t="str">
        <f>IF(ISBLANK(IBRF!$I17),"",IBRF!$I17)</f>
        <v>Golden Delicious</v>
      </c>
      <c r="C34" s="534">
        <f>IF(A34="","",SUM(LU!AF15,LU!AF114))</f>
        <v>1</v>
      </c>
      <c r="D34" s="535">
        <f>IF(A34="","",SUM(LU!V15,LU!V114))</f>
        <v>10</v>
      </c>
      <c r="E34" s="535">
        <f>IF(A34="","",SUM(LU!AA15,LU!AA114))</f>
        <v>1</v>
      </c>
      <c r="F34" s="536">
        <f t="shared" si="56"/>
        <v>12</v>
      </c>
      <c r="G34" s="502">
        <f>IF(OR(A34="",F34=0,LU!D$3+LU!D$102=0),"",F34/(LU!D$3+LU!D$102))</f>
        <v>0.3</v>
      </c>
      <c r="H34" s="537">
        <f ca="1">IF(OR(C34=0,A34=""),"",SK!AP140)</f>
        <v>0</v>
      </c>
      <c r="I34" s="538">
        <f ca="1">IF(OR(A34="",C34=0),"",SK!AM140)</f>
        <v>0</v>
      </c>
      <c r="J34" s="538">
        <f ca="1">IF(OR(C34=0,A34=""),"",SK!AT140)</f>
        <v>0</v>
      </c>
      <c r="K34" s="505">
        <f ca="1">IF(OR(C34=0,A34=""),"",SK!AC140)</f>
        <v>0</v>
      </c>
      <c r="L34" s="539" t="str">
        <f ca="1">IF(OR(A34="",SK!AD140="",SK!AD140=0),"",K34/SK!AD140)</f>
        <v/>
      </c>
      <c r="M34" s="537">
        <f ca="1">IF(OR(C34=0,A34=""),"",SK!AF140)</f>
        <v>0</v>
      </c>
      <c r="N34" s="541">
        <f ca="1">IF(OR(C34=0,A34=""),"",SK!AG140)</f>
        <v>0</v>
      </c>
      <c r="O34" s="538">
        <f ca="1">IF(OR(C34=0,A34=""),"",SK!AI140)</f>
        <v>0</v>
      </c>
      <c r="P34" s="538">
        <f ca="1">IF(OR(C34=0,A34=""),"",SK!AK140)</f>
        <v>0</v>
      </c>
      <c r="Q34" s="612">
        <f t="shared" ca="1" si="34"/>
        <v>0</v>
      </c>
      <c r="R34" s="545">
        <f ca="1">IF(OR(A34="",C34=0),"",SK!AH140)</f>
        <v>0</v>
      </c>
      <c r="S34" s="637" t="str">
        <f t="shared" ca="1" si="35"/>
        <v/>
      </c>
      <c r="T34" s="540">
        <f ca="1">IF(OR(A34="",F34=0),"",SUM(LU!AH61,LU!AH160))</f>
        <v>20</v>
      </c>
      <c r="U34" s="541">
        <f ca="1">IF(OR(A34="",F34=0),"",SUM(LU!AH84,LU!AH183))</f>
        <v>93</v>
      </c>
      <c r="V34" s="541">
        <f ca="1">IF(OR(A34="",F34=0),"",SUM(LU!AH38,LU!AH137))</f>
        <v>-73</v>
      </c>
      <c r="W34" s="542">
        <f ca="1">IF(OR(A34="",C34=0),"",SUM(LU!AF38,LU!AF137))</f>
        <v>0</v>
      </c>
      <c r="X34" s="747">
        <f t="shared" ca="1" si="36"/>
        <v>0</v>
      </c>
      <c r="Y34" s="748">
        <f ca="1">IF(OR(A34="",D34=0),"",SUM(LU!V38,LU!V137))</f>
        <v>-53</v>
      </c>
      <c r="Z34" s="747">
        <f t="shared" ca="1" si="37"/>
        <v>-5.3</v>
      </c>
      <c r="AA34" s="748">
        <f ca="1">IF(OR(A34="",E34=0),"",SUM(LU!AA38,LU!AA137))</f>
        <v>-20</v>
      </c>
      <c r="AB34" s="747">
        <f t="shared" ca="1" si="38"/>
        <v>-20</v>
      </c>
      <c r="AC34" s="543">
        <f t="shared" ca="1" si="39"/>
        <v>-6.083333333333333</v>
      </c>
      <c r="AD34" s="722">
        <f ca="1">IF(OR(A34="",F34=0,T$48="-",LU!$V$5=0),"",T34-T$48)</f>
        <v>-18.615384615384613</v>
      </c>
      <c r="AE34" s="722">
        <f ca="1">IF(OR(A34="",F34=0,U$48="-",LU!$V$5=0),"",U34-U$48)</f>
        <v>-9.3846153846153868</v>
      </c>
      <c r="AF34" s="667">
        <f t="shared" ca="1" si="40"/>
        <v>-9.2307692307692264</v>
      </c>
      <c r="AG34" s="735">
        <f t="shared" ca="1" si="57"/>
        <v>3.7723214285714288</v>
      </c>
      <c r="AH34" s="735">
        <f t="shared" ca="1" si="58"/>
        <v>-2.8626623376623375</v>
      </c>
      <c r="AI34" s="735">
        <f t="shared" ca="1" si="59"/>
        <v>-13.442758690584778</v>
      </c>
      <c r="AJ34" s="750">
        <f ca="1">IF(OR($A34="",AC34="",AC$48="-",LU!$V$5=0),"",AC34-AC$48)</f>
        <v>-0.74003686479570874</v>
      </c>
      <c r="AK34" s="534">
        <f>IF(OR(A34="",F34=0),"",SUM(PT!R64,PT!R65))</f>
        <v>1</v>
      </c>
      <c r="AL34" s="535">
        <f>IF(OR(A34="",F34=0),"",SUM(PT!AI64,PT!AI65))</f>
        <v>3</v>
      </c>
      <c r="AM34" s="352">
        <f>IF(OR(A34="",F34=0),"",SUM(PT!AJ64,PT!AJ65))</f>
        <v>3</v>
      </c>
      <c r="AN34" s="680" t="str">
        <f t="shared" si="60"/>
        <v>25</v>
      </c>
      <c r="AO34" s="351" t="str">
        <f t="shared" si="61"/>
        <v>Golden Delicious</v>
      </c>
      <c r="AP34" s="537">
        <f>IF(OR($A34="",$F34=0),"",SUM(Actions!C30,Actions!L30))</f>
        <v>0</v>
      </c>
      <c r="AQ34" s="538">
        <f>IF(OR($A34="",$F34=0),"",SUM(Actions!D30,Actions!M30))</f>
        <v>0</v>
      </c>
      <c r="AR34" s="538">
        <f>IF(OR($A34="",$F34=0),"",SUM(Actions!E30,Actions!N30))</f>
        <v>0</v>
      </c>
      <c r="AS34" s="538">
        <f>IF(OR($A34="",$F34=0),"",SUM(Actions!F30,Actions!O30))</f>
        <v>0</v>
      </c>
      <c r="AT34" s="538">
        <f>IF(OR($A34="",$F34=0),"",SUM(Actions!G30,Actions!P30))</f>
        <v>0</v>
      </c>
      <c r="AU34" s="553">
        <f t="shared" si="41"/>
        <v>0</v>
      </c>
      <c r="AV34" s="554">
        <f>IF(OR($A34="",$F34=0),"",SUM(Actions!C56,Actions!L56))</f>
        <v>0</v>
      </c>
      <c r="AW34" s="542">
        <f>IF(OR($A34="",$F34=0),"",SUM(Actions!D56,Actions!M56))</f>
        <v>0</v>
      </c>
      <c r="AX34" s="542">
        <f>IF(OR($A34="",$F34=0),"",SUM(Actions!E56,Actions!N56))</f>
        <v>0</v>
      </c>
      <c r="AY34" s="542">
        <f>IF(OR($A34="",$F34=0),"",SUM(Actions!F56,Actions!O56))</f>
        <v>0</v>
      </c>
      <c r="AZ34" s="542">
        <f>IF(OR($A34="",$F34=0),"",SUM(Actions!G56,Actions!P56))</f>
        <v>0</v>
      </c>
      <c r="BA34" s="541">
        <f t="shared" si="42"/>
        <v>0</v>
      </c>
      <c r="BB34" s="545">
        <f t="shared" si="43"/>
        <v>0</v>
      </c>
      <c r="BC34" s="555">
        <f t="shared" si="44"/>
        <v>0</v>
      </c>
      <c r="BD34" s="669">
        <f t="shared" si="45"/>
        <v>0</v>
      </c>
      <c r="BE34" s="556" t="str">
        <f t="shared" si="46"/>
        <v/>
      </c>
      <c r="BF34" s="667">
        <f t="shared" si="47"/>
        <v>0</v>
      </c>
      <c r="BG34" s="586" t="str">
        <f t="shared" si="48"/>
        <v/>
      </c>
      <c r="BH34" s="566">
        <f t="shared" si="49"/>
        <v>0</v>
      </c>
      <c r="BI34" s="557" t="str">
        <f t="shared" si="50"/>
        <v/>
      </c>
      <c r="BJ34" s="656">
        <f>IF(OR($A34="",$F34=0),"",SUM(Errors!C56,Errors!L56))</f>
        <v>0</v>
      </c>
      <c r="BK34" s="500">
        <f>IF(OR($A34="",$F34=0),"",SUM(Errors!D56,Errors!M56))</f>
        <v>0</v>
      </c>
      <c r="BL34" s="500">
        <f>IF(OR($A34="",$F34=0),"",SUM(Errors!E56,Errors!N56))</f>
        <v>0</v>
      </c>
      <c r="BM34" s="500">
        <f>IF(OR($A34="",$F34=0),"",SUM(Errors!F56,Errors!O56))</f>
        <v>0</v>
      </c>
      <c r="BN34" s="657">
        <f>IF(OR($A34="",$F34=0),"",SUM(Errors!G56,Errors!P56))</f>
        <v>0</v>
      </c>
      <c r="BO34" s="505">
        <f t="shared" si="51"/>
        <v>0</v>
      </c>
      <c r="BP34" s="658" t="str">
        <f t="shared" si="52"/>
        <v/>
      </c>
      <c r="BQ34" s="658" t="str">
        <f t="shared" si="53"/>
        <v/>
      </c>
      <c r="BR34" s="655" t="str">
        <f t="shared" si="54"/>
        <v/>
      </c>
      <c r="BS34" s="537">
        <f>IF(OR(A34="",C34=0),"",SUM(Errors!C30,Errors!L30))</f>
        <v>0</v>
      </c>
      <c r="BT34" s="538">
        <f>IF(OR(A34="",C34=0),"",SUM(Errors!D30,Errors!M30))</f>
        <v>0</v>
      </c>
      <c r="BU34" s="538">
        <f>IF(OR(A34="",C34=0),"",SUM(Errors!E30,Errors!N30))</f>
        <v>0</v>
      </c>
      <c r="BV34" s="538">
        <f>IF(OR(A34="",C34=0),"",SUM(Errors!F30,Errors!O30))</f>
        <v>0</v>
      </c>
      <c r="BW34" s="538">
        <f>IF(OR(A34="",C34=0),"",SUM(Errors!G30,Errors!P30))</f>
        <v>0</v>
      </c>
      <c r="BX34" s="664">
        <f t="shared" si="55"/>
        <v>0</v>
      </c>
    </row>
    <row r="35" spans="1:76" s="2" customFormat="1" ht="20.100000000000001" customHeight="1">
      <c r="A35" s="680" t="str">
        <f>IF(ISBLANK(IBRF!$H18),"",IBRF!$H18)</f>
        <v>333</v>
      </c>
      <c r="B35" s="349" t="str">
        <f>IF(ISBLANK(IBRF!$I18),"",IBRF!$I18)</f>
        <v>Trinity Tyrant</v>
      </c>
      <c r="C35" s="534">
        <f>IF(A35="","",SUM(LU!AF16,LU!AF115))</f>
        <v>0</v>
      </c>
      <c r="D35" s="535">
        <f>IF(A35="","",SUM(LU!V16,LU!V115))</f>
        <v>0</v>
      </c>
      <c r="E35" s="535">
        <f>IF(A35="","",SUM(LU!AA16,LU!AA115))</f>
        <v>5</v>
      </c>
      <c r="F35" s="536">
        <f t="shared" si="56"/>
        <v>5</v>
      </c>
      <c r="G35" s="502">
        <f>IF(OR(A35="",F35=0,LU!D$3+LU!D$102=0),"",F35/(LU!D$3+LU!D$102))</f>
        <v>0.125</v>
      </c>
      <c r="H35" s="537" t="str">
        <f>IF(OR(C35=0,A35=""),"",SK!AP143)</f>
        <v/>
      </c>
      <c r="I35" s="538" t="str">
        <f>IF(OR(A35="",C35=0),"",SK!AM143)</f>
        <v/>
      </c>
      <c r="J35" s="538" t="str">
        <f>IF(OR(C35=0,A35=""),"",SK!AT143)</f>
        <v/>
      </c>
      <c r="K35" s="505" t="str">
        <f>IF(OR(C35=0,A35=""),"",SK!AC143)</f>
        <v/>
      </c>
      <c r="L35" s="539" t="str">
        <f ca="1">IF(OR(A35="",SK!AD143="",SK!AD143=0),"",K35/SK!AD143)</f>
        <v/>
      </c>
      <c r="M35" s="537" t="str">
        <f>IF(OR(C35=0,A35=""),"",SK!AF143)</f>
        <v/>
      </c>
      <c r="N35" s="541" t="str">
        <f>IF(OR(C35=0,A35=""),"",SK!AG143)</f>
        <v/>
      </c>
      <c r="O35" s="538" t="str">
        <f>IF(OR(C35=0,A35=""),"",SK!AI143)</f>
        <v/>
      </c>
      <c r="P35" s="538" t="str">
        <f>IF(OR(C35=0,A35=""),"",SK!AK143)</f>
        <v/>
      </c>
      <c r="Q35" s="612" t="str">
        <f t="shared" si="34"/>
        <v/>
      </c>
      <c r="R35" s="545" t="str">
        <f>IF(OR(A35="",C35=0),"",SK!AH143)</f>
        <v/>
      </c>
      <c r="S35" s="637" t="str">
        <f t="shared" si="35"/>
        <v/>
      </c>
      <c r="T35" s="540">
        <f ca="1">IF(OR(A35="",F35=0),"",SUM(LU!AH62,LU!AH161))</f>
        <v>13</v>
      </c>
      <c r="U35" s="541">
        <f ca="1">IF(OR(A35="",F35=0),"",SUM(LU!AH85,LU!AH184))</f>
        <v>45</v>
      </c>
      <c r="V35" s="541">
        <f ca="1">IF(OR(A35="",F35=0),"",SUM(LU!AH39,LU!AH138))</f>
        <v>-32</v>
      </c>
      <c r="W35" s="542" t="str">
        <f>IF(OR(A35="",C35=0),"",SUM(LU!AF39,LU!AF138))</f>
        <v/>
      </c>
      <c r="X35" s="747" t="str">
        <f t="shared" si="36"/>
        <v/>
      </c>
      <c r="Y35" s="748" t="str">
        <f>IF(OR(A35="",D35=0),"",SUM(LU!V39,LU!V138))</f>
        <v/>
      </c>
      <c r="Z35" s="747" t="str">
        <f t="shared" si="37"/>
        <v/>
      </c>
      <c r="AA35" s="748">
        <f ca="1">IF(OR(A35="",E35=0),"",SUM(LU!AA39,LU!AA138))</f>
        <v>-32</v>
      </c>
      <c r="AB35" s="747">
        <f t="shared" ca="1" si="38"/>
        <v>-6.4</v>
      </c>
      <c r="AC35" s="543">
        <f t="shared" ca="1" si="39"/>
        <v>-6.4</v>
      </c>
      <c r="AD35" s="722">
        <f ca="1">IF(OR(A35="",F35=0,T$48="-",LU!$V$5=0),"",T35-T$48)</f>
        <v>-25.615384615384613</v>
      </c>
      <c r="AE35" s="722">
        <f ca="1">IF(OR(A35="",F35=0,U$48="-",LU!$V$5=0),"",U35-U$48)</f>
        <v>-57.384615384615387</v>
      </c>
      <c r="AF35" s="667">
        <f t="shared" ca="1" si="40"/>
        <v>31.769230769230774</v>
      </c>
      <c r="AG35" s="735" t="str">
        <f t="shared" si="57"/>
        <v/>
      </c>
      <c r="AH35" s="735" t="str">
        <f t="shared" si="58"/>
        <v/>
      </c>
      <c r="AI35" s="735">
        <f t="shared" ca="1" si="59"/>
        <v>0.1572413094152223</v>
      </c>
      <c r="AJ35" s="750">
        <f ca="1">IF(OR($A35="",AC35="",AC$48="-",LU!$V$5=0),"",AC35-AC$48)</f>
        <v>-1.0567035314623761</v>
      </c>
      <c r="AK35" s="534">
        <f>IF(OR(A35="",F35=0),"",SUM(PT!R66,PT!R67))</f>
        <v>0</v>
      </c>
      <c r="AL35" s="535">
        <f>IF(OR(A35="",F35=0),"",SUM(PT!AI66,PT!AI67))</f>
        <v>0</v>
      </c>
      <c r="AM35" s="352">
        <f>IF(OR(A35="",F35=0),"",SUM(PT!AJ66,PT!AJ67))</f>
        <v>0</v>
      </c>
      <c r="AN35" s="680" t="str">
        <f t="shared" si="60"/>
        <v>333</v>
      </c>
      <c r="AO35" s="351" t="str">
        <f t="shared" si="61"/>
        <v>Trinity Tyrant</v>
      </c>
      <c r="AP35" s="537">
        <f>IF(OR($A35="",$F35=0),"",SUM(Actions!C31,Actions!L31))</f>
        <v>0</v>
      </c>
      <c r="AQ35" s="538">
        <f>IF(OR($A35="",$F35=0),"",SUM(Actions!D31,Actions!M31))</f>
        <v>0</v>
      </c>
      <c r="AR35" s="538">
        <f>IF(OR($A35="",$F35=0),"",SUM(Actions!E31,Actions!N31))</f>
        <v>0</v>
      </c>
      <c r="AS35" s="538">
        <f>IF(OR($A35="",$F35=0),"",SUM(Actions!F31,Actions!O31))</f>
        <v>0</v>
      </c>
      <c r="AT35" s="538">
        <f>IF(OR($A35="",$F35=0),"",SUM(Actions!G31,Actions!P31))</f>
        <v>0</v>
      </c>
      <c r="AU35" s="553">
        <f t="shared" si="41"/>
        <v>0</v>
      </c>
      <c r="AV35" s="554">
        <f>IF(OR($A35="",$F35=0),"",SUM(Actions!C57,Actions!L57))</f>
        <v>0</v>
      </c>
      <c r="AW35" s="542">
        <f>IF(OR($A35="",$F35=0),"",SUM(Actions!D57,Actions!M57))</f>
        <v>0</v>
      </c>
      <c r="AX35" s="542">
        <f>IF(OR($A35="",$F35=0),"",SUM(Actions!E57,Actions!N57))</f>
        <v>0</v>
      </c>
      <c r="AY35" s="542">
        <f>IF(OR($A35="",$F35=0),"",SUM(Actions!F57,Actions!O57))</f>
        <v>0</v>
      </c>
      <c r="AZ35" s="542">
        <f>IF(OR($A35="",$F35=0),"",SUM(Actions!G57,Actions!P57))</f>
        <v>0</v>
      </c>
      <c r="BA35" s="541">
        <f t="shared" si="42"/>
        <v>0</v>
      </c>
      <c r="BB35" s="545">
        <f t="shared" si="43"/>
        <v>0</v>
      </c>
      <c r="BC35" s="555">
        <f t="shared" si="44"/>
        <v>0</v>
      </c>
      <c r="BD35" s="669">
        <f t="shared" si="45"/>
        <v>0</v>
      </c>
      <c r="BE35" s="556" t="str">
        <f t="shared" si="46"/>
        <v/>
      </c>
      <c r="BF35" s="667">
        <f t="shared" si="47"/>
        <v>0</v>
      </c>
      <c r="BG35" s="586" t="str">
        <f t="shared" si="48"/>
        <v/>
      </c>
      <c r="BH35" s="566">
        <f t="shared" si="49"/>
        <v>0</v>
      </c>
      <c r="BI35" s="557" t="str">
        <f t="shared" si="50"/>
        <v/>
      </c>
      <c r="BJ35" s="656">
        <f>IF(OR($A35="",$F35=0),"",SUM(Errors!C57,Errors!L57))</f>
        <v>0</v>
      </c>
      <c r="BK35" s="500">
        <f>IF(OR($A35="",$F35=0),"",SUM(Errors!D57,Errors!M57))</f>
        <v>0</v>
      </c>
      <c r="BL35" s="500">
        <f>IF(OR($A35="",$F35=0),"",SUM(Errors!E57,Errors!N57))</f>
        <v>0</v>
      </c>
      <c r="BM35" s="500">
        <f>IF(OR($A35="",$F35=0),"",SUM(Errors!F57,Errors!O57))</f>
        <v>0</v>
      </c>
      <c r="BN35" s="657">
        <f>IF(OR($A35="",$F35=0),"",SUM(Errors!G57,Errors!P57))</f>
        <v>0</v>
      </c>
      <c r="BO35" s="505">
        <f t="shared" si="51"/>
        <v>0</v>
      </c>
      <c r="BP35" s="658" t="str">
        <f t="shared" si="52"/>
        <v/>
      </c>
      <c r="BQ35" s="658" t="str">
        <f t="shared" si="53"/>
        <v/>
      </c>
      <c r="BR35" s="655" t="str">
        <f t="shared" si="54"/>
        <v/>
      </c>
      <c r="BS35" s="537" t="str">
        <f>IF(OR(A35="",C35=0),"",SUM(Errors!C31,Errors!L31))</f>
        <v/>
      </c>
      <c r="BT35" s="538" t="str">
        <f>IF(OR(A35="",C35=0),"",SUM(Errors!D31,Errors!M31))</f>
        <v/>
      </c>
      <c r="BU35" s="538" t="str">
        <f>IF(OR(A35="",C35=0),"",SUM(Errors!E31,Errors!N31))</f>
        <v/>
      </c>
      <c r="BV35" s="538" t="str">
        <f>IF(OR(A35="",C35=0),"",SUM(Errors!F31,Errors!O31))</f>
        <v/>
      </c>
      <c r="BW35" s="538" t="str">
        <f>IF(OR(A35="",C35=0),"",SUM(Errors!G31,Errors!P31))</f>
        <v/>
      </c>
      <c r="BX35" s="664" t="str">
        <f t="shared" si="55"/>
        <v/>
      </c>
    </row>
    <row r="36" spans="1:76" s="2" customFormat="1" ht="20.100000000000001" customHeight="1">
      <c r="A36" s="680" t="str">
        <f>IF(ISBLANK(IBRF!$H19),"",IBRF!$H19)</f>
        <v>5</v>
      </c>
      <c r="B36" s="349" t="str">
        <f>IF(ISBLANK(IBRF!$I19),"",IBRF!$I19)</f>
        <v>Sinnamon Splice</v>
      </c>
      <c r="C36" s="534">
        <f>IF(A36="","",SUM(LU!AF17,LU!AF116))</f>
        <v>0</v>
      </c>
      <c r="D36" s="535">
        <f>IF(A36="","",SUM(LU!V17,LU!V116))</f>
        <v>0</v>
      </c>
      <c r="E36" s="535">
        <f>IF(A36="","",SUM(LU!AA17,LU!AA116))</f>
        <v>6</v>
      </c>
      <c r="F36" s="536">
        <f t="shared" si="56"/>
        <v>6</v>
      </c>
      <c r="G36" s="502">
        <f>IF(OR(A36="",F36=0,LU!D$3+LU!D$102=0),"",F36/(LU!D$3+LU!D$102))</f>
        <v>0.15</v>
      </c>
      <c r="H36" s="537" t="str">
        <f>IF(OR(C36=0,A36=""),"",SK!AP146)</f>
        <v/>
      </c>
      <c r="I36" s="538" t="str">
        <f>IF(OR(A36="",C36=0),"",SK!AM146)</f>
        <v/>
      </c>
      <c r="J36" s="538" t="str">
        <f>IF(OR(C36=0,A36=""),"",SK!AT146)</f>
        <v/>
      </c>
      <c r="K36" s="505" t="str">
        <f>IF(OR(C36=0,A36=""),"",SK!AC146)</f>
        <v/>
      </c>
      <c r="L36" s="539" t="str">
        <f ca="1">IF(OR(A36="",SK!AD146="",SK!AD146=0),"",K36/SK!AD146)</f>
        <v/>
      </c>
      <c r="M36" s="537" t="str">
        <f>IF(OR(C36=0,A36=""),"",SK!AF146)</f>
        <v/>
      </c>
      <c r="N36" s="541" t="str">
        <f>IF(OR(C36=0,A36=""),"",SK!AG146)</f>
        <v/>
      </c>
      <c r="O36" s="538" t="str">
        <f>IF(OR(C36=0,A36=""),"",SK!AI146)</f>
        <v/>
      </c>
      <c r="P36" s="538" t="str">
        <f>IF(OR(C36=0,A36=""),"",SK!AK146)</f>
        <v/>
      </c>
      <c r="Q36" s="612" t="str">
        <f t="shared" si="34"/>
        <v/>
      </c>
      <c r="R36" s="545" t="str">
        <f>IF(OR(A36="",C36=0),"",SK!AH146)</f>
        <v/>
      </c>
      <c r="S36" s="637" t="str">
        <f t="shared" si="35"/>
        <v/>
      </c>
      <c r="T36" s="540">
        <f ca="1">IF(OR(A36="",F36=0),"",SUM(LU!AH63,LU!AH162))</f>
        <v>3</v>
      </c>
      <c r="U36" s="541">
        <f ca="1">IF(OR(A36="",F36=0),"",SUM(LU!AH86,LU!AH185))</f>
        <v>34</v>
      </c>
      <c r="V36" s="541">
        <f ca="1">IF(OR(A36="",F36=0),"",SUM(LU!AH40,LU!AH139))</f>
        <v>-31</v>
      </c>
      <c r="W36" s="542" t="str">
        <f>IF(OR(A36="",C36=0),"",SUM(LU!AF40,LU!AF139))</f>
        <v/>
      </c>
      <c r="X36" s="747" t="str">
        <f t="shared" si="36"/>
        <v/>
      </c>
      <c r="Y36" s="748" t="str">
        <f>IF(OR(A36="",D36=0),"",SUM(LU!V40,LU!V139))</f>
        <v/>
      </c>
      <c r="Z36" s="747" t="str">
        <f t="shared" si="37"/>
        <v/>
      </c>
      <c r="AA36" s="748">
        <f ca="1">IF(OR(A36="",E36=0),"",SUM(LU!AA40,LU!AA139))</f>
        <v>-31</v>
      </c>
      <c r="AB36" s="747">
        <f t="shared" ca="1" si="38"/>
        <v>-5.166666666666667</v>
      </c>
      <c r="AC36" s="543">
        <f t="shared" ca="1" si="39"/>
        <v>-5.166666666666667</v>
      </c>
      <c r="AD36" s="722">
        <f ca="1">IF(OR(A36="",F36=0,T$48="-",LU!$V$5=0),"",T36-T$48)</f>
        <v>-35.615384615384613</v>
      </c>
      <c r="AE36" s="722">
        <f ca="1">IF(OR(A36="",F36=0,U$48="-",LU!$V$5=0),"",U36-U$48)</f>
        <v>-68.384615384615387</v>
      </c>
      <c r="AF36" s="667">
        <f t="shared" ca="1" si="40"/>
        <v>32.769230769230774</v>
      </c>
      <c r="AG36" s="735" t="str">
        <f t="shared" si="57"/>
        <v/>
      </c>
      <c r="AH36" s="735" t="str">
        <f t="shared" si="58"/>
        <v/>
      </c>
      <c r="AI36" s="735">
        <f t="shared" ca="1" si="59"/>
        <v>1.3905746427485557</v>
      </c>
      <c r="AJ36" s="750">
        <f ca="1">IF(OR($A36="",AC36="",AC$48="-",LU!$V$5=0),"",AC36-AC$48)</f>
        <v>0.17662980187095734</v>
      </c>
      <c r="AK36" s="534">
        <f>IF(OR(A36="",F36=0),"",SUM(PT!R68,PT!R69))</f>
        <v>0</v>
      </c>
      <c r="AL36" s="535">
        <f>IF(OR(A36="",F36=0),"",SUM(PT!AI68,PT!AI69))</f>
        <v>0</v>
      </c>
      <c r="AM36" s="352">
        <f>IF(OR(A36="",F36=0),"",SUM(PT!AJ68,PT!AJ69))</f>
        <v>0</v>
      </c>
      <c r="AN36" s="680" t="str">
        <f t="shared" si="60"/>
        <v>5</v>
      </c>
      <c r="AO36" s="351" t="str">
        <f t="shared" si="61"/>
        <v>Sinnamon Splice</v>
      </c>
      <c r="AP36" s="537">
        <f>IF(OR($A36="",$F36=0),"",SUM(Actions!C32,Actions!L32))</f>
        <v>0</v>
      </c>
      <c r="AQ36" s="538">
        <f>IF(OR($A36="",$F36=0),"",SUM(Actions!D32,Actions!M32))</f>
        <v>0</v>
      </c>
      <c r="AR36" s="538">
        <f>IF(OR($A36="",$F36=0),"",SUM(Actions!E32,Actions!N32))</f>
        <v>0</v>
      </c>
      <c r="AS36" s="538">
        <f>IF(OR($A36="",$F36=0),"",SUM(Actions!F32,Actions!O32))</f>
        <v>0</v>
      </c>
      <c r="AT36" s="538">
        <f>IF(OR($A36="",$F36=0),"",SUM(Actions!G32,Actions!P32))</f>
        <v>0</v>
      </c>
      <c r="AU36" s="553">
        <f t="shared" si="41"/>
        <v>0</v>
      </c>
      <c r="AV36" s="554">
        <f>IF(OR($A36="",$F36=0),"",SUM(Actions!C58,Actions!L58))</f>
        <v>0</v>
      </c>
      <c r="AW36" s="542">
        <f>IF(OR($A36="",$F36=0),"",SUM(Actions!D58,Actions!M58))</f>
        <v>0</v>
      </c>
      <c r="AX36" s="542">
        <f>IF(OR($A36="",$F36=0),"",SUM(Actions!E58,Actions!N58))</f>
        <v>0</v>
      </c>
      <c r="AY36" s="542">
        <f>IF(OR($A36="",$F36=0),"",SUM(Actions!F58,Actions!O58))</f>
        <v>0</v>
      </c>
      <c r="AZ36" s="542">
        <f>IF(OR($A36="",$F36=0),"",SUM(Actions!G58,Actions!P58))</f>
        <v>0</v>
      </c>
      <c r="BA36" s="541">
        <f t="shared" si="42"/>
        <v>0</v>
      </c>
      <c r="BB36" s="545">
        <f t="shared" si="43"/>
        <v>0</v>
      </c>
      <c r="BC36" s="555">
        <f t="shared" si="44"/>
        <v>0</v>
      </c>
      <c r="BD36" s="669">
        <f t="shared" si="45"/>
        <v>0</v>
      </c>
      <c r="BE36" s="556" t="str">
        <f t="shared" si="46"/>
        <v/>
      </c>
      <c r="BF36" s="667">
        <f t="shared" si="47"/>
        <v>0</v>
      </c>
      <c r="BG36" s="586" t="str">
        <f t="shared" si="48"/>
        <v/>
      </c>
      <c r="BH36" s="566">
        <f t="shared" si="49"/>
        <v>0</v>
      </c>
      <c r="BI36" s="557" t="str">
        <f t="shared" si="50"/>
        <v/>
      </c>
      <c r="BJ36" s="656">
        <f>IF(OR($A36="",$F36=0),"",SUM(Errors!C58,Errors!L58))</f>
        <v>0</v>
      </c>
      <c r="BK36" s="500">
        <f>IF(OR($A36="",$F36=0),"",SUM(Errors!D58,Errors!M58))</f>
        <v>0</v>
      </c>
      <c r="BL36" s="500">
        <f>IF(OR($A36="",$F36=0),"",SUM(Errors!E58,Errors!N58))</f>
        <v>0</v>
      </c>
      <c r="BM36" s="500">
        <f>IF(OR($A36="",$F36=0),"",SUM(Errors!F58,Errors!O58))</f>
        <v>0</v>
      </c>
      <c r="BN36" s="657">
        <f>IF(OR($A36="",$F36=0),"",SUM(Errors!G58,Errors!P58))</f>
        <v>0</v>
      </c>
      <c r="BO36" s="505">
        <f t="shared" si="51"/>
        <v>0</v>
      </c>
      <c r="BP36" s="658" t="str">
        <f t="shared" si="52"/>
        <v/>
      </c>
      <c r="BQ36" s="658" t="str">
        <f t="shared" si="53"/>
        <v/>
      </c>
      <c r="BR36" s="655" t="str">
        <f t="shared" si="54"/>
        <v/>
      </c>
      <c r="BS36" s="537" t="str">
        <f>IF(OR(A36="",C36=0),"",SUM(Errors!C32,Errors!L32))</f>
        <v/>
      </c>
      <c r="BT36" s="538" t="str">
        <f>IF(OR(A36="",C36=0),"",SUM(Errors!D32,Errors!M32))</f>
        <v/>
      </c>
      <c r="BU36" s="538" t="str">
        <f>IF(OR(A36="",C36=0),"",SUM(Errors!E32,Errors!N32))</f>
        <v/>
      </c>
      <c r="BV36" s="538" t="str">
        <f>IF(OR(A36="",C36=0),"",SUM(Errors!F32,Errors!O32))</f>
        <v/>
      </c>
      <c r="BW36" s="538" t="str">
        <f>IF(OR(A36="",C36=0),"",SUM(Errors!G32,Errors!P32))</f>
        <v/>
      </c>
      <c r="BX36" s="664" t="str">
        <f t="shared" si="55"/>
        <v/>
      </c>
    </row>
    <row r="37" spans="1:76" s="2" customFormat="1" ht="20.100000000000001" customHeight="1">
      <c r="A37" s="680" t="str">
        <f>IF(ISBLANK(IBRF!$H20),"",IBRF!$H20)</f>
        <v>5X5</v>
      </c>
      <c r="B37" s="349" t="str">
        <f>IF(ISBLANK(IBRF!$I20),"",IBRF!$I20)</f>
        <v>Pin Ball</v>
      </c>
      <c r="C37" s="534">
        <f>IF(A37="","",SUM(LU!AF18,LU!AF117))</f>
        <v>8</v>
      </c>
      <c r="D37" s="535">
        <f>IF(A37="","",SUM(LU!V18,LU!V117))</f>
        <v>11</v>
      </c>
      <c r="E37" s="535">
        <f>IF(A37="","",SUM(LU!AA18,LU!AA117))</f>
        <v>6</v>
      </c>
      <c r="F37" s="536">
        <f t="shared" si="56"/>
        <v>25</v>
      </c>
      <c r="G37" s="502">
        <f>IF(OR(A37="",F37=0,LU!D$3+LU!D$102=0),"",F37/(LU!D$3+LU!D$102))</f>
        <v>0.625</v>
      </c>
      <c r="H37" s="537">
        <f ca="1">IF(OR(C37=0,A37=""),"",SK!AP149)</f>
        <v>0</v>
      </c>
      <c r="I37" s="538">
        <f ca="1">IF(OR(A37="",C37=0),"",SK!AM149)</f>
        <v>0</v>
      </c>
      <c r="J37" s="538">
        <f ca="1">IF(OR(C37=0,A37=""),"",SK!AT149)</f>
        <v>0</v>
      </c>
      <c r="K37" s="505">
        <f ca="1">IF(OR(C37=0,A37=""),"",SK!AC149)</f>
        <v>10</v>
      </c>
      <c r="L37" s="539">
        <f ca="1">IF(OR(A37="",SK!AD149="",SK!AD149=0),"",K37/SK!AD149)</f>
        <v>1.25</v>
      </c>
      <c r="M37" s="537">
        <f ca="1">IF(OR(C37=0,A37=""),"",SK!AF149)</f>
        <v>0</v>
      </c>
      <c r="N37" s="541">
        <f ca="1">IF(OR(C37=0,A37=""),"",SK!AG149)</f>
        <v>3</v>
      </c>
      <c r="O37" s="538">
        <f ca="1">IF(OR(C37=0,A37=""),"",SK!AI149)</f>
        <v>2</v>
      </c>
      <c r="P37" s="538">
        <f ca="1">IF(OR(C37=0,A37=""),"",SK!AK149)</f>
        <v>0</v>
      </c>
      <c r="Q37" s="612">
        <f t="shared" ca="1" si="34"/>
        <v>0.375</v>
      </c>
      <c r="R37" s="545">
        <f ca="1">IF(OR(A37="",C37=0),"",SK!AH149)</f>
        <v>3</v>
      </c>
      <c r="S37" s="637">
        <f t="shared" ca="1" si="35"/>
        <v>1</v>
      </c>
      <c r="T37" s="540">
        <f ca="1">IF(OR(A37="",F37=0),"",SUM(LU!AH64,LU!AH163))</f>
        <v>78</v>
      </c>
      <c r="U37" s="541">
        <f ca="1">IF(OR(A37="",F37=0),"",SUM(LU!AH87,LU!AH186))</f>
        <v>144</v>
      </c>
      <c r="V37" s="541">
        <f ca="1">IF(OR(A37="",F37=0),"",SUM(LU!AH41,LU!AH140))</f>
        <v>-66</v>
      </c>
      <c r="W37" s="542">
        <f ca="1">IF(OR(A37="",C37=0),"",SUM(LU!AF41,LU!AF140))</f>
        <v>-22</v>
      </c>
      <c r="X37" s="747">
        <f t="shared" ca="1" si="36"/>
        <v>-2.75</v>
      </c>
      <c r="Y37" s="748">
        <f ca="1">IF(OR(A37="",D37=0),"",SUM(LU!V41,LU!V140))</f>
        <v>-29</v>
      </c>
      <c r="Z37" s="747">
        <f t="shared" ca="1" si="37"/>
        <v>-2.6363636363636362</v>
      </c>
      <c r="AA37" s="748">
        <f ca="1">IF(OR(A37="",E37=0),"",SUM(LU!AA41,LU!AA140))</f>
        <v>-15</v>
      </c>
      <c r="AB37" s="747">
        <f t="shared" ca="1" si="38"/>
        <v>-2.5</v>
      </c>
      <c r="AC37" s="543">
        <f t="shared" ca="1" si="39"/>
        <v>-2.64</v>
      </c>
      <c r="AD37" s="722">
        <f ca="1">IF(OR(A37="",F37=0,T$48="-",LU!$V$5=0),"",T37-T$48)</f>
        <v>39.384615384615387</v>
      </c>
      <c r="AE37" s="722">
        <f ca="1">IF(OR(A37="",F37=0,U$48="-",LU!$V$5=0),"",U37-U$48)</f>
        <v>41.615384615384613</v>
      </c>
      <c r="AF37" s="667">
        <f t="shared" ca="1" si="40"/>
        <v>-2.2307692307692264</v>
      </c>
      <c r="AG37" s="735">
        <f t="shared" ca="1" si="57"/>
        <v>1.0223214285714288</v>
      </c>
      <c r="AH37" s="735">
        <f t="shared" ca="1" si="58"/>
        <v>-0.19902597402597388</v>
      </c>
      <c r="AI37" s="735">
        <f t="shared" ca="1" si="59"/>
        <v>4.0572413094152227</v>
      </c>
      <c r="AJ37" s="750">
        <f ca="1">IF(OR($A37="",AC37="",AC$48="-",LU!$V$5=0),"",AC37-AC$48)</f>
        <v>2.7032964685376242</v>
      </c>
      <c r="AK37" s="534">
        <f>IF(OR(A37="",F37=0),"",SUM(PT!R70,PT!R71))</f>
        <v>12</v>
      </c>
      <c r="AL37" s="535">
        <f>IF(OR(A37="",F37=0),"",SUM(PT!AI70,PT!AI71))</f>
        <v>2</v>
      </c>
      <c r="AM37" s="352">
        <f>IF(OR(A37="",F37=0),"",SUM(PT!AJ70,PT!AJ71))</f>
        <v>5</v>
      </c>
      <c r="AN37" s="680" t="str">
        <f t="shared" si="60"/>
        <v>5X5</v>
      </c>
      <c r="AO37" s="351" t="str">
        <f t="shared" si="61"/>
        <v>Pin Ball</v>
      </c>
      <c r="AP37" s="537">
        <f>IF(OR($A37="",$F37=0),"",SUM(Actions!C33,Actions!L33))</f>
        <v>0</v>
      </c>
      <c r="AQ37" s="538">
        <f>IF(OR($A37="",$F37=0),"",SUM(Actions!D33,Actions!M33))</f>
        <v>0</v>
      </c>
      <c r="AR37" s="538">
        <f>IF(OR($A37="",$F37=0),"",SUM(Actions!E33,Actions!N33))</f>
        <v>0</v>
      </c>
      <c r="AS37" s="538">
        <f>IF(OR($A37="",$F37=0),"",SUM(Actions!F33,Actions!O33))</f>
        <v>0</v>
      </c>
      <c r="AT37" s="538">
        <f>IF(OR($A37="",$F37=0),"",SUM(Actions!G33,Actions!P33))</f>
        <v>0</v>
      </c>
      <c r="AU37" s="553">
        <f t="shared" si="41"/>
        <v>0</v>
      </c>
      <c r="AV37" s="554">
        <f>IF(OR($A37="",$F37=0),"",SUM(Actions!C59,Actions!L59))</f>
        <v>0</v>
      </c>
      <c r="AW37" s="542">
        <f>IF(OR($A37="",$F37=0),"",SUM(Actions!D59,Actions!M59))</f>
        <v>0</v>
      </c>
      <c r="AX37" s="542">
        <f>IF(OR($A37="",$F37=0),"",SUM(Actions!E59,Actions!N59))</f>
        <v>0</v>
      </c>
      <c r="AY37" s="542">
        <f>IF(OR($A37="",$F37=0),"",SUM(Actions!F59,Actions!O59))</f>
        <v>0</v>
      </c>
      <c r="AZ37" s="542">
        <f>IF(OR($A37="",$F37=0),"",SUM(Actions!G59,Actions!P59))</f>
        <v>0</v>
      </c>
      <c r="BA37" s="541">
        <f t="shared" si="42"/>
        <v>0</v>
      </c>
      <c r="BB37" s="545">
        <f t="shared" si="43"/>
        <v>0</v>
      </c>
      <c r="BC37" s="555">
        <f t="shared" si="44"/>
        <v>0</v>
      </c>
      <c r="BD37" s="669">
        <f t="shared" si="45"/>
        <v>0</v>
      </c>
      <c r="BE37" s="556" t="str">
        <f t="shared" si="46"/>
        <v/>
      </c>
      <c r="BF37" s="667">
        <f t="shared" si="47"/>
        <v>0</v>
      </c>
      <c r="BG37" s="586" t="str">
        <f t="shared" si="48"/>
        <v/>
      </c>
      <c r="BH37" s="566">
        <f t="shared" si="49"/>
        <v>0</v>
      </c>
      <c r="BI37" s="557" t="str">
        <f t="shared" si="50"/>
        <v/>
      </c>
      <c r="BJ37" s="656">
        <f>IF(OR($A37="",$F37=0),"",SUM(Errors!C59,Errors!L59))</f>
        <v>0</v>
      </c>
      <c r="BK37" s="500">
        <f>IF(OR($A37="",$F37=0),"",SUM(Errors!D59,Errors!M59))</f>
        <v>0</v>
      </c>
      <c r="BL37" s="500">
        <f>IF(OR($A37="",$F37=0),"",SUM(Errors!E59,Errors!N59))</f>
        <v>0</v>
      </c>
      <c r="BM37" s="500">
        <f>IF(OR($A37="",$F37=0),"",SUM(Errors!F59,Errors!O59))</f>
        <v>0</v>
      </c>
      <c r="BN37" s="657">
        <f>IF(OR($A37="",$F37=0),"",SUM(Errors!G59,Errors!P59))</f>
        <v>0</v>
      </c>
      <c r="BO37" s="505">
        <f t="shared" si="51"/>
        <v>0</v>
      </c>
      <c r="BP37" s="658" t="str">
        <f t="shared" si="52"/>
        <v/>
      </c>
      <c r="BQ37" s="658" t="str">
        <f t="shared" si="53"/>
        <v/>
      </c>
      <c r="BR37" s="655" t="str">
        <f t="shared" si="54"/>
        <v/>
      </c>
      <c r="BS37" s="537">
        <f>IF(OR(A37="",C37=0),"",SUM(Errors!C33,Errors!L33))</f>
        <v>0</v>
      </c>
      <c r="BT37" s="538">
        <f>IF(OR(A37="",C37=0),"",SUM(Errors!D33,Errors!M33))</f>
        <v>0</v>
      </c>
      <c r="BU37" s="538">
        <f>IF(OR(A37="",C37=0),"",SUM(Errors!E33,Errors!N33))</f>
        <v>0</v>
      </c>
      <c r="BV37" s="538">
        <f>IF(OR(A37="",C37=0),"",SUM(Errors!F33,Errors!O33))</f>
        <v>0</v>
      </c>
      <c r="BW37" s="538">
        <f>IF(OR(A37="",C37=0),"",SUM(Errors!G33,Errors!P33))</f>
        <v>0</v>
      </c>
      <c r="BX37" s="664">
        <f t="shared" si="55"/>
        <v>0</v>
      </c>
    </row>
    <row r="38" spans="1:76" s="2" customFormat="1" ht="19.5" customHeight="1">
      <c r="A38" s="680" t="str">
        <f>IF(ISBLANK(IBRF!$H21),"",IBRF!$H21)</f>
        <v>96</v>
      </c>
      <c r="B38" s="349" t="str">
        <f>IF(ISBLANK(IBRF!$I21),"",IBRF!$I21)</f>
        <v>Dirty Ol Man</v>
      </c>
      <c r="C38" s="534">
        <f>IF(A38="","",SUM(LU!AF19,LU!AF118))</f>
        <v>3</v>
      </c>
      <c r="D38" s="535">
        <f>IF(A38="","",SUM(LU!V19,LU!V118))</f>
        <v>1</v>
      </c>
      <c r="E38" s="535">
        <f>IF(A38="","",SUM(LU!AA19,LU!AA118))</f>
        <v>12</v>
      </c>
      <c r="F38" s="536">
        <f t="shared" si="56"/>
        <v>16</v>
      </c>
      <c r="G38" s="502">
        <f>IF(OR(A38="",F38=0,LU!D$3+LU!D$102=0),"",F38/(LU!D$3+LU!D$102))</f>
        <v>0.4</v>
      </c>
      <c r="H38" s="537">
        <f ca="1">IF(OR(C38=0,A38=""),"",SK!AP152)</f>
        <v>0</v>
      </c>
      <c r="I38" s="538">
        <f ca="1">IF(OR(A38="",C38=0),"",SK!AM152)</f>
        <v>0</v>
      </c>
      <c r="J38" s="538">
        <f ca="1">IF(OR(C38=0,A38=""),"",SK!AT152)</f>
        <v>0</v>
      </c>
      <c r="K38" s="505">
        <f ca="1">IF(OR(C38=0,A38=""),"",SK!AC152)</f>
        <v>8</v>
      </c>
      <c r="L38" s="539">
        <f ca="1">IF(OR(A38="",SK!AD152="",SK!AD152=0),"",K38/SK!AD152)</f>
        <v>2.6666666666666665</v>
      </c>
      <c r="M38" s="537">
        <f ca="1">IF(OR(C38=0,A38=""),"",SK!AF152)</f>
        <v>1</v>
      </c>
      <c r="N38" s="541">
        <f ca="1">IF(OR(C38=0,A38=""),"",SK!AG152)</f>
        <v>1</v>
      </c>
      <c r="O38" s="538">
        <f ca="1">IF(OR(C38=0,A38=""),"",SK!AI152)</f>
        <v>0</v>
      </c>
      <c r="P38" s="538">
        <f ca="1">IF(OR(C38=0,A38=""),"",SK!AK152)</f>
        <v>0</v>
      </c>
      <c r="Q38" s="612">
        <f t="shared" ca="1" si="34"/>
        <v>0.33333333333333331</v>
      </c>
      <c r="R38" s="545">
        <f ca="1">IF(OR(A38="",C38=0),"",SK!AH152)</f>
        <v>8</v>
      </c>
      <c r="S38" s="637">
        <f t="shared" ca="1" si="35"/>
        <v>8</v>
      </c>
      <c r="T38" s="540">
        <f ca="1">IF(OR(A38="",F38=0),"",SUM(LU!AH65,LU!AH164))</f>
        <v>22</v>
      </c>
      <c r="U38" s="541">
        <f ca="1">IF(OR(A38="",F38=0),"",SUM(LU!AH88,LU!AH187))</f>
        <v>100</v>
      </c>
      <c r="V38" s="541">
        <f ca="1">IF(OR(A38="",F38=0),"",SUM(LU!AH42,LU!AH141))</f>
        <v>-78</v>
      </c>
      <c r="W38" s="542">
        <f ca="1">IF(OR(A38="",C38=0),"",SUM(LU!AF42,LU!AF141))</f>
        <v>-16</v>
      </c>
      <c r="X38" s="747">
        <f t="shared" ca="1" si="36"/>
        <v>-5.333333333333333</v>
      </c>
      <c r="Y38" s="748">
        <f ca="1">IF(OR(A38="",D38=0),"",SUM(LU!V42,LU!V141))</f>
        <v>-2</v>
      </c>
      <c r="Z38" s="747">
        <f t="shared" ca="1" si="37"/>
        <v>-2</v>
      </c>
      <c r="AA38" s="748">
        <f ca="1">IF(OR(A38="",E38=0),"",SUM(LU!AA42,LU!AA141))</f>
        <v>-60</v>
      </c>
      <c r="AB38" s="747">
        <f t="shared" ca="1" si="38"/>
        <v>-5</v>
      </c>
      <c r="AC38" s="543">
        <f t="shared" ca="1" si="39"/>
        <v>-4.875</v>
      </c>
      <c r="AD38" s="722">
        <f ca="1">IF(OR(A38="",F38=0,T$48="-",LU!$V$5=0),"",T38-T$48)</f>
        <v>-16.615384615384613</v>
      </c>
      <c r="AE38" s="722">
        <f ca="1">IF(OR(A38="",F38=0,U$48="-",LU!$V$5=0),"",U38-U$48)</f>
        <v>-2.3846153846153868</v>
      </c>
      <c r="AF38" s="667">
        <f t="shared" ca="1" si="40"/>
        <v>-14.230769230769226</v>
      </c>
      <c r="AG38" s="735">
        <f t="shared" ca="1" si="57"/>
        <v>-1.5610119047619042</v>
      </c>
      <c r="AH38" s="735">
        <f t="shared" ca="1" si="58"/>
        <v>0.43733766233766236</v>
      </c>
      <c r="AI38" s="735">
        <f t="shared" ca="1" si="59"/>
        <v>1.5572413094152227</v>
      </c>
      <c r="AJ38" s="750">
        <f ca="1">IF(OR($A38="",AC38="",AC$48="-",LU!$V$5=0),"",AC38-AC$48)</f>
        <v>0.4682964685376243</v>
      </c>
      <c r="AK38" s="534">
        <f>IF(OR(A38="",F38=0),"",SUM(PT!R72,PT!R73))</f>
        <v>3</v>
      </c>
      <c r="AL38" s="535">
        <f>IF(OR(A38="",F38=0),"",SUM(PT!AI72,PT!AI73))</f>
        <v>2</v>
      </c>
      <c r="AM38" s="352">
        <f>IF(OR(A38="",F38=0),"",SUM(PT!AJ72,PT!AJ73))</f>
        <v>2</v>
      </c>
      <c r="AN38" s="680" t="str">
        <f t="shared" si="60"/>
        <v>96</v>
      </c>
      <c r="AO38" s="351" t="str">
        <f t="shared" si="61"/>
        <v>Dirty Ol Man</v>
      </c>
      <c r="AP38" s="537">
        <f>IF(OR($A38="",$F38=0),"",SUM(Actions!C34,Actions!L34))</f>
        <v>0</v>
      </c>
      <c r="AQ38" s="538">
        <f>IF(OR($A38="",$F38=0),"",SUM(Actions!D34,Actions!M34))</f>
        <v>0</v>
      </c>
      <c r="AR38" s="538">
        <f>IF(OR($A38="",$F38=0),"",SUM(Actions!E34,Actions!N34))</f>
        <v>0</v>
      </c>
      <c r="AS38" s="538">
        <f>IF(OR($A38="",$F38=0),"",SUM(Actions!F34,Actions!O34))</f>
        <v>0</v>
      </c>
      <c r="AT38" s="538">
        <f>IF(OR($A38="",$F38=0),"",SUM(Actions!G34,Actions!P34))</f>
        <v>0</v>
      </c>
      <c r="AU38" s="553">
        <f t="shared" si="41"/>
        <v>0</v>
      </c>
      <c r="AV38" s="554">
        <f>IF(OR($A38="",$F38=0),"",SUM(Actions!C60,Actions!L60))</f>
        <v>0</v>
      </c>
      <c r="AW38" s="542">
        <f>IF(OR($A38="",$F38=0),"",SUM(Actions!D60,Actions!M60))</f>
        <v>0</v>
      </c>
      <c r="AX38" s="542">
        <f>IF(OR($A38="",$F38=0),"",SUM(Actions!E60,Actions!N60))</f>
        <v>0</v>
      </c>
      <c r="AY38" s="542">
        <f>IF(OR($A38="",$F38=0),"",SUM(Actions!F60,Actions!O60))</f>
        <v>0</v>
      </c>
      <c r="AZ38" s="542">
        <f>IF(OR($A38="",$F38=0),"",SUM(Actions!G60,Actions!P60))</f>
        <v>0</v>
      </c>
      <c r="BA38" s="541">
        <f t="shared" si="42"/>
        <v>0</v>
      </c>
      <c r="BB38" s="545">
        <f t="shared" si="43"/>
        <v>0</v>
      </c>
      <c r="BC38" s="555">
        <f t="shared" si="44"/>
        <v>0</v>
      </c>
      <c r="BD38" s="669">
        <f t="shared" si="45"/>
        <v>0</v>
      </c>
      <c r="BE38" s="556" t="str">
        <f t="shared" si="46"/>
        <v/>
      </c>
      <c r="BF38" s="667">
        <f t="shared" si="47"/>
        <v>0</v>
      </c>
      <c r="BG38" s="586" t="str">
        <f t="shared" si="48"/>
        <v/>
      </c>
      <c r="BH38" s="566">
        <f t="shared" si="49"/>
        <v>0</v>
      </c>
      <c r="BI38" s="557" t="str">
        <f t="shared" si="50"/>
        <v/>
      </c>
      <c r="BJ38" s="656">
        <f>IF(OR($A38="",$F38=0),"",SUM(Errors!C60,Errors!L60))</f>
        <v>0</v>
      </c>
      <c r="BK38" s="500">
        <f>IF(OR($A38="",$F38=0),"",SUM(Errors!D60,Errors!M60))</f>
        <v>0</v>
      </c>
      <c r="BL38" s="500">
        <f>IF(OR($A38="",$F38=0),"",SUM(Errors!E60,Errors!N60))</f>
        <v>0</v>
      </c>
      <c r="BM38" s="500">
        <f>IF(OR($A38="",$F38=0),"",SUM(Errors!F60,Errors!O60))</f>
        <v>0</v>
      </c>
      <c r="BN38" s="657">
        <f>IF(OR($A38="",$F38=0),"",SUM(Errors!G60,Errors!P60))</f>
        <v>0</v>
      </c>
      <c r="BO38" s="505">
        <f t="shared" si="51"/>
        <v>0</v>
      </c>
      <c r="BP38" s="658" t="str">
        <f t="shared" si="52"/>
        <v/>
      </c>
      <c r="BQ38" s="658" t="str">
        <f t="shared" si="53"/>
        <v/>
      </c>
      <c r="BR38" s="655" t="str">
        <f t="shared" si="54"/>
        <v/>
      </c>
      <c r="BS38" s="537">
        <f>IF(OR(A38="",C38=0),"",SUM(Errors!C34,Errors!L34))</f>
        <v>0</v>
      </c>
      <c r="BT38" s="538">
        <f>IF(OR(A38="",C38=0),"",SUM(Errors!D34,Errors!M34))</f>
        <v>0</v>
      </c>
      <c r="BU38" s="538">
        <f>IF(OR(A38="",C38=0),"",SUM(Errors!E34,Errors!N34))</f>
        <v>0</v>
      </c>
      <c r="BV38" s="538">
        <f>IF(OR(A38="",C38=0),"",SUM(Errors!F34,Errors!O34))</f>
        <v>0</v>
      </c>
      <c r="BW38" s="538">
        <f>IF(OR(A38="",C38=0),"",SUM(Errors!G34,Errors!P34))</f>
        <v>0</v>
      </c>
      <c r="BX38" s="664">
        <f t="shared" si="55"/>
        <v>0</v>
      </c>
    </row>
    <row r="39" spans="1:76" s="2" customFormat="1" ht="20.100000000000001" customHeight="1">
      <c r="A39" s="680" t="str">
        <f>IF(ISBLANK(IBRF!$H22),"",IBRF!$H22)</f>
        <v>A55</v>
      </c>
      <c r="B39" s="349" t="str">
        <f>IF(ISBLANK(IBRF!$I22),"",IBRF!$I22)</f>
        <v>Cass Whoopin'</v>
      </c>
      <c r="C39" s="534">
        <f>IF(A39="","",SUM(LU!AF20,LU!AF119))</f>
        <v>0</v>
      </c>
      <c r="D39" s="535">
        <f>IF(A39="","",SUM(LU!V20,LU!V119))</f>
        <v>0</v>
      </c>
      <c r="E39" s="535">
        <f>IF(A39="","",SUM(LU!AA20,LU!AA119))</f>
        <v>3</v>
      </c>
      <c r="F39" s="536">
        <f t="shared" si="56"/>
        <v>3</v>
      </c>
      <c r="G39" s="502">
        <f>IF(OR(A39="",F39=0,LU!D$3+LU!D$102=0),"",F39/(LU!D$3+LU!D$102))</f>
        <v>7.4999999999999997E-2</v>
      </c>
      <c r="H39" s="537" t="str">
        <f>IF(OR(C39=0,A39=""),"",SK!AP155)</f>
        <v/>
      </c>
      <c r="I39" s="538" t="str">
        <f>IF(OR(A39="",C39=0),"",SK!AM155)</f>
        <v/>
      </c>
      <c r="J39" s="538" t="str">
        <f>IF(OR(C39=0,A39=""),"",SK!AT155)</f>
        <v/>
      </c>
      <c r="K39" s="505" t="str">
        <f>IF(OR(C39=0,A39=""),"",SK!AC155)</f>
        <v/>
      </c>
      <c r="L39" s="539" t="str">
        <f ca="1">IF(OR(A39="",SK!AD155="",SK!AD155=0),"",K39/SK!AD155)</f>
        <v/>
      </c>
      <c r="M39" s="537" t="str">
        <f>IF(OR(C39=0,A39=""),"",SK!AF155)</f>
        <v/>
      </c>
      <c r="N39" s="541" t="str">
        <f>IF(OR(C39=0,A39=""),"",SK!AG155)</f>
        <v/>
      </c>
      <c r="O39" s="538" t="str">
        <f>IF(OR(C39=0,A39=""),"",SK!AI155)</f>
        <v/>
      </c>
      <c r="P39" s="538" t="str">
        <f>IF(OR(C39=0,A39=""),"",SK!AK155)</f>
        <v/>
      </c>
      <c r="Q39" s="612" t="str">
        <f t="shared" si="34"/>
        <v/>
      </c>
      <c r="R39" s="545" t="str">
        <f>IF(OR(A39="",C39=0),"",SK!AH155)</f>
        <v/>
      </c>
      <c r="S39" s="637" t="str">
        <f t="shared" si="35"/>
        <v/>
      </c>
      <c r="T39" s="540">
        <f ca="1">IF(OR(A39="",F39=0),"",SUM(LU!AH66,LU!AH165))</f>
        <v>3</v>
      </c>
      <c r="U39" s="541">
        <f ca="1">IF(OR(A39="",F39=0),"",SUM(LU!AH89,LU!AH188))</f>
        <v>45</v>
      </c>
      <c r="V39" s="541">
        <f ca="1">IF(OR(A39="",F39=0),"",SUM(LU!AH43,LU!AH142))</f>
        <v>-42</v>
      </c>
      <c r="W39" s="542" t="str">
        <f>IF(OR(A39="",C39=0),"",SUM(LU!AF43,LU!AF142))</f>
        <v/>
      </c>
      <c r="X39" s="747" t="str">
        <f t="shared" si="36"/>
        <v/>
      </c>
      <c r="Y39" s="748" t="str">
        <f>IF(OR(A39="",D39=0),"",SUM(LU!V43,LU!V142))</f>
        <v/>
      </c>
      <c r="Z39" s="747" t="str">
        <f t="shared" si="37"/>
        <v/>
      </c>
      <c r="AA39" s="748">
        <f ca="1">IF(OR(A39="",E39=0),"",SUM(LU!AA43,LU!AA142))</f>
        <v>-42</v>
      </c>
      <c r="AB39" s="747">
        <f t="shared" ca="1" si="38"/>
        <v>-14</v>
      </c>
      <c r="AC39" s="543">
        <f t="shared" ca="1" si="39"/>
        <v>-14</v>
      </c>
      <c r="AD39" s="722">
        <f ca="1">IF(OR(A39="",F39=0,T$48="-",LU!$V$5=0),"",T39-T$48)</f>
        <v>-35.615384615384613</v>
      </c>
      <c r="AE39" s="722">
        <f ca="1">IF(OR(A39="",F39=0,U$48="-",LU!$V$5=0),"",U39-U$48)</f>
        <v>-57.384615384615387</v>
      </c>
      <c r="AF39" s="667">
        <f t="shared" ca="1" si="40"/>
        <v>21.769230769230774</v>
      </c>
      <c r="AG39" s="735" t="str">
        <f t="shared" si="57"/>
        <v/>
      </c>
      <c r="AH39" s="735" t="str">
        <f t="shared" si="58"/>
        <v/>
      </c>
      <c r="AI39" s="735">
        <f t="shared" ca="1" si="59"/>
        <v>-7.4427586905847773</v>
      </c>
      <c r="AJ39" s="750">
        <f ca="1">IF(OR($A39="",AC39="",AC$48="-",LU!$V$5=0),"",AC39-AC$48)</f>
        <v>-8.6567035314623766</v>
      </c>
      <c r="AK39" s="534">
        <f>IF(OR(A39="",F39=0),"",SUM(PT!R74,PT!R75))</f>
        <v>0</v>
      </c>
      <c r="AL39" s="535">
        <f>IF(OR(A39="",F39=0),"",SUM(PT!AI74,PT!AI75))</f>
        <v>0</v>
      </c>
      <c r="AM39" s="352">
        <f>IF(OR(A39="",F39=0),"",SUM(PT!AJ74,PT!AJ75))</f>
        <v>0</v>
      </c>
      <c r="AN39" s="680" t="str">
        <f t="shared" si="60"/>
        <v>A55</v>
      </c>
      <c r="AO39" s="351" t="str">
        <f t="shared" si="61"/>
        <v>Cass Whoopin'</v>
      </c>
      <c r="AP39" s="537">
        <f>IF(OR($A39="",$F39=0),"",SUM(Actions!C35,Actions!L35))</f>
        <v>0</v>
      </c>
      <c r="AQ39" s="538">
        <f>IF(OR($A39="",$F39=0),"",SUM(Actions!D35,Actions!M35))</f>
        <v>0</v>
      </c>
      <c r="AR39" s="538">
        <f>IF(OR($A39="",$F39=0),"",SUM(Actions!E35,Actions!N35))</f>
        <v>0</v>
      </c>
      <c r="AS39" s="538">
        <f>IF(OR($A39="",$F39=0),"",SUM(Actions!F35,Actions!O35))</f>
        <v>0</v>
      </c>
      <c r="AT39" s="538">
        <f>IF(OR($A39="",$F39=0),"",SUM(Actions!G35,Actions!P35))</f>
        <v>0</v>
      </c>
      <c r="AU39" s="553">
        <f t="shared" si="41"/>
        <v>0</v>
      </c>
      <c r="AV39" s="554">
        <f>IF(OR($A39="",$F39=0),"",SUM(Actions!C61,Actions!L61))</f>
        <v>0</v>
      </c>
      <c r="AW39" s="542">
        <f>IF(OR($A39="",$F39=0),"",SUM(Actions!D61,Actions!M61))</f>
        <v>0</v>
      </c>
      <c r="AX39" s="542">
        <f>IF(OR($A39="",$F39=0),"",SUM(Actions!E61,Actions!N61))</f>
        <v>0</v>
      </c>
      <c r="AY39" s="542">
        <f>IF(OR($A39="",$F39=0),"",SUM(Actions!F61,Actions!O61))</f>
        <v>0</v>
      </c>
      <c r="AZ39" s="542">
        <f>IF(OR($A39="",$F39=0),"",SUM(Actions!G61,Actions!P61))</f>
        <v>0</v>
      </c>
      <c r="BA39" s="541">
        <f t="shared" si="42"/>
        <v>0</v>
      </c>
      <c r="BB39" s="545">
        <f t="shared" si="43"/>
        <v>0</v>
      </c>
      <c r="BC39" s="555">
        <f t="shared" si="44"/>
        <v>0</v>
      </c>
      <c r="BD39" s="669">
        <f t="shared" si="45"/>
        <v>0</v>
      </c>
      <c r="BE39" s="556" t="str">
        <f t="shared" si="46"/>
        <v/>
      </c>
      <c r="BF39" s="667">
        <f t="shared" si="47"/>
        <v>0</v>
      </c>
      <c r="BG39" s="586" t="str">
        <f t="shared" si="48"/>
        <v/>
      </c>
      <c r="BH39" s="566">
        <f t="shared" si="49"/>
        <v>0</v>
      </c>
      <c r="BI39" s="557" t="str">
        <f t="shared" si="50"/>
        <v/>
      </c>
      <c r="BJ39" s="656">
        <f>IF(OR($A39="",$F39=0),"",SUM(Errors!C61,Errors!L61))</f>
        <v>0</v>
      </c>
      <c r="BK39" s="500">
        <f>IF(OR($A39="",$F39=0),"",SUM(Errors!D61,Errors!M61))</f>
        <v>0</v>
      </c>
      <c r="BL39" s="500">
        <f>IF(OR($A39="",$F39=0),"",SUM(Errors!E61,Errors!N61))</f>
        <v>0</v>
      </c>
      <c r="BM39" s="500">
        <f>IF(OR($A39="",$F39=0),"",SUM(Errors!F61,Errors!O61))</f>
        <v>0</v>
      </c>
      <c r="BN39" s="657">
        <f>IF(OR($A39="",$F39=0),"",SUM(Errors!G61,Errors!P61))</f>
        <v>0</v>
      </c>
      <c r="BO39" s="505">
        <f t="shared" si="51"/>
        <v>0</v>
      </c>
      <c r="BP39" s="658" t="str">
        <f t="shared" si="52"/>
        <v/>
      </c>
      <c r="BQ39" s="658" t="str">
        <f t="shared" si="53"/>
        <v/>
      </c>
      <c r="BR39" s="655" t="str">
        <f t="shared" si="54"/>
        <v/>
      </c>
      <c r="BS39" s="537" t="str">
        <f>IF(OR(A39="",C39=0),"",SUM(Errors!C35,Errors!L35))</f>
        <v/>
      </c>
      <c r="BT39" s="538" t="str">
        <f>IF(OR(A39="",C39=0),"",SUM(Errors!D35,Errors!M35))</f>
        <v/>
      </c>
      <c r="BU39" s="538" t="str">
        <f>IF(OR(A39="",C39=0),"",SUM(Errors!E35,Errors!N35))</f>
        <v/>
      </c>
      <c r="BV39" s="538" t="str">
        <f>IF(OR(A39="",C39=0),"",SUM(Errors!F35,Errors!O35))</f>
        <v/>
      </c>
      <c r="BW39" s="538" t="str">
        <f>IF(OR(A39="",C39=0),"",SUM(Errors!G35,Errors!P35))</f>
        <v/>
      </c>
      <c r="BX39" s="664" t="str">
        <f t="shared" si="55"/>
        <v/>
      </c>
    </row>
    <row r="40" spans="1:76" s="2" customFormat="1" ht="20.100000000000001" customHeight="1">
      <c r="A40" s="680" t="str">
        <f>IF(ISBLANK(IBRF!$H23),"",IBRF!$H23)</f>
        <v>H1</v>
      </c>
      <c r="B40" s="349" t="str">
        <f>IF(ISBLANK(IBRF!$I23),"",IBRF!$I23)</f>
        <v>HydroJen</v>
      </c>
      <c r="C40" s="534">
        <f>IF(A40="","",SUM(LU!AF21,LU!AF120))</f>
        <v>8</v>
      </c>
      <c r="D40" s="535">
        <f>IF(A40="","",SUM(LU!V21,LU!V120))</f>
        <v>6</v>
      </c>
      <c r="E40" s="535">
        <f>IF(A40="","",SUM(LU!AA21,LU!AA120))</f>
        <v>1</v>
      </c>
      <c r="F40" s="536">
        <f t="shared" si="56"/>
        <v>15</v>
      </c>
      <c r="G40" s="502">
        <f>IF(OR(A40="",F40=0,LU!D$3+LU!D$102=0),"",F40/(LU!D$3+LU!D$102))</f>
        <v>0.375</v>
      </c>
      <c r="H40" s="537">
        <f ca="1">IF(OR(C40=0,A40=""),"",SK!AP158)</f>
        <v>0</v>
      </c>
      <c r="I40" s="538">
        <f ca="1">IF(OR(A40="",C40=0),"",SK!AM158)</f>
        <v>0</v>
      </c>
      <c r="J40" s="538">
        <f ca="1">IF(OR(C40=0,A40=""),"",SK!AT158)</f>
        <v>0</v>
      </c>
      <c r="K40" s="505">
        <f ca="1">IF(OR(C40=0,A40=""),"",SK!AC158)</f>
        <v>3</v>
      </c>
      <c r="L40" s="539">
        <f ca="1">IF(OR(A40="",SK!AD158="",SK!AD158=0),"",K40/SK!AD158)</f>
        <v>0.375</v>
      </c>
      <c r="M40" s="537">
        <f ca="1">IF(OR(C40=0,A40=""),"",SK!AF158)</f>
        <v>0</v>
      </c>
      <c r="N40" s="541">
        <f ca="1">IF(OR(C40=0,A40=""),"",SK!AG158)</f>
        <v>1</v>
      </c>
      <c r="O40" s="538">
        <f ca="1">IF(OR(C40=0,A40=""),"",SK!AI158)</f>
        <v>1</v>
      </c>
      <c r="P40" s="538">
        <f ca="1">IF(OR(C40=0,A40=""),"",SK!AK158)</f>
        <v>2</v>
      </c>
      <c r="Q40" s="612">
        <f t="shared" ca="1" si="34"/>
        <v>0.125</v>
      </c>
      <c r="R40" s="545">
        <f ca="1">IF(OR(A40="",C40=0),"",SK!AH158)</f>
        <v>-4</v>
      </c>
      <c r="S40" s="637">
        <f t="shared" ca="1" si="35"/>
        <v>-4</v>
      </c>
      <c r="T40" s="540">
        <f ca="1">IF(OR(A40="",F40=0),"",SUM(LU!AH67,LU!AH166))</f>
        <v>27</v>
      </c>
      <c r="U40" s="541">
        <f ca="1">IF(OR(A40="",F40=0),"",SUM(LU!AH90,LU!AH189))</f>
        <v>102</v>
      </c>
      <c r="V40" s="541">
        <f ca="1">IF(OR(A40="",F40=0),"",SUM(LU!AH44,LU!AH143))</f>
        <v>-75</v>
      </c>
      <c r="W40" s="542">
        <f ca="1">IF(OR(A40="",C40=0),"",SUM(LU!AF44,LU!AF143))</f>
        <v>-72</v>
      </c>
      <c r="X40" s="747">
        <f t="shared" ca="1" si="36"/>
        <v>-9</v>
      </c>
      <c r="Y40" s="748">
        <f ca="1">IF(OR(A40="",D40=0),"",SUM(LU!V44,LU!V143))</f>
        <v>12</v>
      </c>
      <c r="Z40" s="747">
        <f t="shared" ca="1" si="37"/>
        <v>2</v>
      </c>
      <c r="AA40" s="748">
        <f ca="1">IF(OR(A40="",E40=0),"",SUM(LU!AA44,LU!AA143))</f>
        <v>-15</v>
      </c>
      <c r="AB40" s="747">
        <f t="shared" ca="1" si="38"/>
        <v>-15</v>
      </c>
      <c r="AC40" s="543">
        <f t="shared" ca="1" si="39"/>
        <v>-5</v>
      </c>
      <c r="AD40" s="722">
        <f ca="1">IF(OR(A40="",F40=0,T$48="-",LU!$V$5=0),"",T40-T$48)</f>
        <v>-11.615384615384613</v>
      </c>
      <c r="AE40" s="722">
        <f ca="1">IF(OR(A40="",F40=0,U$48="-",LU!$V$5=0),"",U40-U$48)</f>
        <v>-0.3846153846153868</v>
      </c>
      <c r="AF40" s="667">
        <f t="shared" ca="1" si="40"/>
        <v>-11.230769230769226</v>
      </c>
      <c r="AG40" s="735">
        <f t="shared" ca="1" si="57"/>
        <v>-5.2276785714285712</v>
      </c>
      <c r="AH40" s="735">
        <f t="shared" ca="1" si="58"/>
        <v>4.4373376623376624</v>
      </c>
      <c r="AI40" s="735">
        <f t="shared" ca="1" si="59"/>
        <v>-8.4427586905847782</v>
      </c>
      <c r="AJ40" s="750">
        <f ca="1">IF(OR($A40="",AC40="",AC$48="-",LU!$V$5=0),"",AC40-AC$48)</f>
        <v>0.3432964685376243</v>
      </c>
      <c r="AK40" s="534">
        <f>IF(OR(A40="",F40=0),"",SUM(PT!R76,PT!R77))</f>
        <v>4</v>
      </c>
      <c r="AL40" s="535">
        <f>IF(OR(A40="",F40=0),"",SUM(PT!AI76,PT!AI77))</f>
        <v>1</v>
      </c>
      <c r="AM40" s="352">
        <f>IF(OR(A40="",F40=0),"",SUM(PT!AJ76,PT!AJ77))</f>
        <v>2</v>
      </c>
      <c r="AN40" s="680" t="str">
        <f t="shared" si="60"/>
        <v>H1</v>
      </c>
      <c r="AO40" s="351" t="str">
        <f t="shared" si="61"/>
        <v>HydroJen</v>
      </c>
      <c r="AP40" s="537">
        <f>IF(OR($A40="",$F40=0),"",SUM(Actions!C36,Actions!L36))</f>
        <v>0</v>
      </c>
      <c r="AQ40" s="538">
        <f>IF(OR($A40="",$F40=0),"",SUM(Actions!D36,Actions!M36))</f>
        <v>0</v>
      </c>
      <c r="AR40" s="538">
        <f>IF(OR($A40="",$F40=0),"",SUM(Actions!E36,Actions!N36))</f>
        <v>0</v>
      </c>
      <c r="AS40" s="538">
        <f>IF(OR($A40="",$F40=0),"",SUM(Actions!F36,Actions!O36))</f>
        <v>0</v>
      </c>
      <c r="AT40" s="538">
        <f>IF(OR($A40="",$F40=0),"",SUM(Actions!G36,Actions!P36))</f>
        <v>0</v>
      </c>
      <c r="AU40" s="553">
        <f t="shared" si="41"/>
        <v>0</v>
      </c>
      <c r="AV40" s="554">
        <f>IF(OR($A40="",$F40=0),"",SUM(Actions!C62,Actions!L62))</f>
        <v>0</v>
      </c>
      <c r="AW40" s="542">
        <f>IF(OR($A40="",$F40=0),"",SUM(Actions!D62,Actions!M62))</f>
        <v>0</v>
      </c>
      <c r="AX40" s="542">
        <f>IF(OR($A40="",$F40=0),"",SUM(Actions!E62,Actions!N62))</f>
        <v>0</v>
      </c>
      <c r="AY40" s="542">
        <f>IF(OR($A40="",$F40=0),"",SUM(Actions!F62,Actions!O62))</f>
        <v>0</v>
      </c>
      <c r="AZ40" s="542">
        <f>IF(OR($A40="",$F40=0),"",SUM(Actions!G62,Actions!P62))</f>
        <v>0</v>
      </c>
      <c r="BA40" s="541">
        <f t="shared" si="42"/>
        <v>0</v>
      </c>
      <c r="BB40" s="545">
        <f t="shared" si="43"/>
        <v>0</v>
      </c>
      <c r="BC40" s="555">
        <f t="shared" si="44"/>
        <v>0</v>
      </c>
      <c r="BD40" s="669">
        <f t="shared" si="45"/>
        <v>0</v>
      </c>
      <c r="BE40" s="556" t="str">
        <f t="shared" si="46"/>
        <v/>
      </c>
      <c r="BF40" s="667">
        <f t="shared" si="47"/>
        <v>0</v>
      </c>
      <c r="BG40" s="586" t="str">
        <f t="shared" si="48"/>
        <v/>
      </c>
      <c r="BH40" s="566">
        <f t="shared" si="49"/>
        <v>0</v>
      </c>
      <c r="BI40" s="557" t="str">
        <f t="shared" si="50"/>
        <v/>
      </c>
      <c r="BJ40" s="656">
        <f>IF(OR($A40="",$F40=0),"",SUM(Errors!C62,Errors!L62))</f>
        <v>0</v>
      </c>
      <c r="BK40" s="500">
        <f>IF(OR($A40="",$F40=0),"",SUM(Errors!D62,Errors!M62))</f>
        <v>0</v>
      </c>
      <c r="BL40" s="500">
        <f>IF(OR($A40="",$F40=0),"",SUM(Errors!E62,Errors!N62))</f>
        <v>0</v>
      </c>
      <c r="BM40" s="500">
        <f>IF(OR($A40="",$F40=0),"",SUM(Errors!F62,Errors!O62))</f>
        <v>0</v>
      </c>
      <c r="BN40" s="657">
        <f>IF(OR($A40="",$F40=0),"",SUM(Errors!G62,Errors!P62))</f>
        <v>0</v>
      </c>
      <c r="BO40" s="505">
        <f t="shared" si="51"/>
        <v>0</v>
      </c>
      <c r="BP40" s="658" t="str">
        <f t="shared" si="52"/>
        <v/>
      </c>
      <c r="BQ40" s="658" t="str">
        <f t="shared" si="53"/>
        <v/>
      </c>
      <c r="BR40" s="655" t="str">
        <f t="shared" si="54"/>
        <v/>
      </c>
      <c r="BS40" s="537">
        <f>IF(OR(A40="",C40=0),"",SUM(Errors!C36,Errors!L36))</f>
        <v>0</v>
      </c>
      <c r="BT40" s="538">
        <f>IF(OR(A40="",C40=0),"",SUM(Errors!D36,Errors!M36))</f>
        <v>0</v>
      </c>
      <c r="BU40" s="538">
        <f>IF(OR(A40="",C40=0),"",SUM(Errors!E36,Errors!N36))</f>
        <v>0</v>
      </c>
      <c r="BV40" s="538">
        <f>IF(OR(A40="",C40=0),"",SUM(Errors!F36,Errors!O36))</f>
        <v>0</v>
      </c>
      <c r="BW40" s="538">
        <f>IF(OR(A40="",C40=0),"",SUM(Errors!G36,Errors!P36))</f>
        <v>0</v>
      </c>
      <c r="BX40" s="664">
        <f t="shared" si="55"/>
        <v>0</v>
      </c>
    </row>
    <row r="41" spans="1:76" s="2" customFormat="1" ht="20.100000000000001" customHeight="1">
      <c r="A41" s="680" t="str">
        <f>IF(ISBLANK(IBRF!$H24),"",IBRF!$H24)</f>
        <v>N0 BS</v>
      </c>
      <c r="B41" s="349" t="str">
        <f>IF(ISBLANK(IBRF!$I24),"",IBRF!$I24)</f>
        <v>Blaque N DeckHer</v>
      </c>
      <c r="C41" s="544">
        <f>IF(A41="","",SUM(LU!AF22,LU!AF121))</f>
        <v>0</v>
      </c>
      <c r="D41" s="542">
        <f>IF(A41="","",SUM(LU!V22,LU!V121))</f>
        <v>0</v>
      </c>
      <c r="E41" s="542">
        <f>IF(A41="","",SUM(LU!AA22,LU!AA121))</f>
        <v>0</v>
      </c>
      <c r="F41" s="545">
        <f t="shared" si="56"/>
        <v>0</v>
      </c>
      <c r="G41" s="502" t="str">
        <f>IF(OR(A41="",F41=0,LU!D$3+LU!D$102=0),"",F41/(LU!D$3+LU!D$102))</f>
        <v/>
      </c>
      <c r="H41" s="537" t="str">
        <f>IF(OR(C41=0,A41=""),"",SK!AP161)</f>
        <v/>
      </c>
      <c r="I41" s="538" t="str">
        <f>IF(OR(A41="",C41=0),"",SK!AM161)</f>
        <v/>
      </c>
      <c r="J41" s="538" t="str">
        <f>IF(OR(C41=0,A41=""),"",SK!AT161)</f>
        <v/>
      </c>
      <c r="K41" s="505" t="str">
        <f>IF(OR(C41=0,A41=""),"",SK!AC161)</f>
        <v/>
      </c>
      <c r="L41" s="539" t="str">
        <f ca="1">IF(OR(A41="",SK!AD161="",SK!AD161=0),"",K41/SK!AD161)</f>
        <v/>
      </c>
      <c r="M41" s="537" t="str">
        <f>IF(OR(C41=0,A41=""),"",SK!AF161)</f>
        <v/>
      </c>
      <c r="N41" s="541" t="str">
        <f>IF(OR(C41=0,A41=""),"",SK!AG161)</f>
        <v/>
      </c>
      <c r="O41" s="538" t="str">
        <f>IF(OR(C41=0,A41=""),"",SK!AI161)</f>
        <v/>
      </c>
      <c r="P41" s="538" t="str">
        <f>IF(OR(C41=0,A41=""),"",SK!AK161)</f>
        <v/>
      </c>
      <c r="Q41" s="612" t="str">
        <f t="shared" si="34"/>
        <v/>
      </c>
      <c r="R41" s="545" t="str">
        <f>IF(OR(A41="",C41=0),"",SK!AH161)</f>
        <v/>
      </c>
      <c r="S41" s="637" t="str">
        <f t="shared" si="35"/>
        <v/>
      </c>
      <c r="T41" s="540" t="str">
        <f>IF(OR(A41="",F41=0),"",SUM(LU!AH68,LU!AH167))</f>
        <v/>
      </c>
      <c r="U41" s="541" t="str">
        <f>IF(OR(A41="",F41=0),"",SUM(LU!AH91,LU!AH190))</f>
        <v/>
      </c>
      <c r="V41" s="541" t="str">
        <f>IF(OR(A41="",F41=0),"",SUM(LU!AH45,LU!AH144))</f>
        <v/>
      </c>
      <c r="W41" s="542" t="str">
        <f>IF(OR(A41="",C41=0),"",SUM(LU!AF45,LU!AF144))</f>
        <v/>
      </c>
      <c r="X41" s="747" t="str">
        <f t="shared" si="36"/>
        <v/>
      </c>
      <c r="Y41" s="748" t="str">
        <f>IF(OR(A41="",D41=0),"",SUM(LU!V45,LU!V144))</f>
        <v/>
      </c>
      <c r="Z41" s="747" t="str">
        <f t="shared" si="37"/>
        <v/>
      </c>
      <c r="AA41" s="748" t="str">
        <f>IF(OR(A41="",E41=0),"",SUM(LU!AA45,LU!AA144))</f>
        <v/>
      </c>
      <c r="AB41" s="747" t="str">
        <f t="shared" si="38"/>
        <v/>
      </c>
      <c r="AC41" s="543" t="str">
        <f t="shared" si="39"/>
        <v/>
      </c>
      <c r="AD41" s="722" t="str">
        <f ca="1">IF(OR(A41="",F41=0,T$48="-",LU!$V$5=0),"",T41-T$48)</f>
        <v/>
      </c>
      <c r="AE41" s="722" t="str">
        <f ca="1">IF(OR(A41="",F41=0,U$48="-",LU!$V$5=0),"",U41-U$48)</f>
        <v/>
      </c>
      <c r="AF41" s="667" t="str">
        <f t="shared" ca="1" si="40"/>
        <v/>
      </c>
      <c r="AG41" s="735" t="str">
        <f t="shared" si="57"/>
        <v/>
      </c>
      <c r="AH41" s="735" t="str">
        <f t="shared" si="58"/>
        <v/>
      </c>
      <c r="AI41" s="735" t="str">
        <f t="shared" si="59"/>
        <v/>
      </c>
      <c r="AJ41" s="750" t="str">
        <f ca="1">IF(OR($A41="",AC41="",AC$48="-",LU!$V$5=0),"",AC41-AC$48)</f>
        <v/>
      </c>
      <c r="AK41" s="544" t="str">
        <f>IF(OR(A41="",F41=0),"",SUM(PT!R78,PT!R79))</f>
        <v/>
      </c>
      <c r="AL41" s="542" t="str">
        <f>IF(OR(A41="",F41=0),"",SUM(PT!AI78,PT!AI79))</f>
        <v/>
      </c>
      <c r="AM41" s="353" t="str">
        <f>IF(OR(A41="",F41=0),"",SUM(PT!AJ78,PT!AJ79))</f>
        <v/>
      </c>
      <c r="AN41" s="680" t="str">
        <f t="shared" si="60"/>
        <v>N0 BS</v>
      </c>
      <c r="AO41" s="351" t="str">
        <f t="shared" si="61"/>
        <v>Blaque N DeckHer</v>
      </c>
      <c r="AP41" s="537" t="str">
        <f>IF(OR($A41="",$F41=0),"",SUM(Actions!C37,Actions!L37))</f>
        <v/>
      </c>
      <c r="AQ41" s="538" t="str">
        <f>IF(OR($A41="",$F41=0),"",SUM(Actions!D37,Actions!M37))</f>
        <v/>
      </c>
      <c r="AR41" s="538" t="str">
        <f>IF(OR($A41="",$F41=0),"",SUM(Actions!E37,Actions!N37))</f>
        <v/>
      </c>
      <c r="AS41" s="538" t="str">
        <f>IF(OR($A41="",$F41=0),"",SUM(Actions!F37,Actions!O37))</f>
        <v/>
      </c>
      <c r="AT41" s="538" t="str">
        <f>IF(OR($A41="",$F41=0),"",SUM(Actions!G37,Actions!P37))</f>
        <v/>
      </c>
      <c r="AU41" s="553" t="str">
        <f t="shared" si="41"/>
        <v/>
      </c>
      <c r="AV41" s="554" t="str">
        <f>IF(OR($A41="",$F41=0),"",SUM(Actions!C63,Actions!L63))</f>
        <v/>
      </c>
      <c r="AW41" s="542" t="str">
        <f>IF(OR($A41="",$F41=0),"",SUM(Actions!D63,Actions!M63))</f>
        <v/>
      </c>
      <c r="AX41" s="542" t="str">
        <f>IF(OR($A41="",$F41=0),"",SUM(Actions!E63,Actions!N63))</f>
        <v/>
      </c>
      <c r="AY41" s="542" t="str">
        <f>IF(OR($A41="",$F41=0),"",SUM(Actions!F63,Actions!O63))</f>
        <v/>
      </c>
      <c r="AZ41" s="542" t="str">
        <f>IF(OR($A41="",$F41=0),"",SUM(Actions!G63,Actions!P63))</f>
        <v/>
      </c>
      <c r="BA41" s="541" t="str">
        <f t="shared" si="42"/>
        <v/>
      </c>
      <c r="BB41" s="545" t="str">
        <f t="shared" si="43"/>
        <v/>
      </c>
      <c r="BC41" s="555" t="str">
        <f t="shared" si="44"/>
        <v/>
      </c>
      <c r="BD41" s="669" t="str">
        <f t="shared" si="45"/>
        <v/>
      </c>
      <c r="BE41" s="556" t="str">
        <f t="shared" si="46"/>
        <v/>
      </c>
      <c r="BF41" s="667" t="str">
        <f t="shared" si="47"/>
        <v/>
      </c>
      <c r="BG41" s="586" t="str">
        <f t="shared" si="48"/>
        <v/>
      </c>
      <c r="BH41" s="566" t="str">
        <f t="shared" si="49"/>
        <v/>
      </c>
      <c r="BI41" s="502" t="str">
        <f t="shared" si="50"/>
        <v/>
      </c>
      <c r="BJ41" s="656" t="str">
        <f>IF(OR($A41="",$F41=0),"",SUM(Errors!C63,Errors!L63))</f>
        <v/>
      </c>
      <c r="BK41" s="500" t="str">
        <f>IF(OR($A41="",$F41=0),"",SUM(Errors!D63,Errors!M63))</f>
        <v/>
      </c>
      <c r="BL41" s="500" t="str">
        <f>IF(OR($A41="",$F41=0),"",SUM(Errors!E63,Errors!N63))</f>
        <v/>
      </c>
      <c r="BM41" s="500" t="str">
        <f>IF(OR($A41="",$F41=0),"",SUM(Errors!F63,Errors!O63))</f>
        <v/>
      </c>
      <c r="BN41" s="657" t="str">
        <f>IF(OR($A41="",$F41=0),"",SUM(Errors!G63,Errors!P63))</f>
        <v/>
      </c>
      <c r="BO41" s="505" t="str">
        <f t="shared" si="51"/>
        <v/>
      </c>
      <c r="BP41" s="658" t="str">
        <f t="shared" si="52"/>
        <v/>
      </c>
      <c r="BQ41" s="658" t="str">
        <f t="shared" si="53"/>
        <v/>
      </c>
      <c r="BR41" s="655" t="str">
        <f t="shared" si="54"/>
        <v/>
      </c>
      <c r="BS41" s="537" t="str">
        <f>IF(OR(A41="",C41=0),"",SUM(Errors!C37,Errors!L37))</f>
        <v/>
      </c>
      <c r="BT41" s="538" t="str">
        <f>IF(OR(A41="",C41=0),"",SUM(Errors!D37,Errors!M37))</f>
        <v/>
      </c>
      <c r="BU41" s="538" t="str">
        <f>IF(OR(A41="",C41=0),"",SUM(Errors!E37,Errors!N37))</f>
        <v/>
      </c>
      <c r="BV41" s="538" t="str">
        <f>IF(OR(A41="",C41=0),"",SUM(Errors!F37,Errors!O37))</f>
        <v/>
      </c>
      <c r="BW41" s="538" t="str">
        <f>IF(OR(A41="",C41=0),"",SUM(Errors!G37,Errors!P37))</f>
        <v/>
      </c>
      <c r="BX41" s="664" t="str">
        <f t="shared" si="55"/>
        <v/>
      </c>
    </row>
    <row r="42" spans="1:76" s="2" customFormat="1" ht="19.5" customHeight="1">
      <c r="A42" s="680" t="str">
        <f>IF(ISBLANK(IBRF!$H25),"",IBRF!$H25)</f>
        <v/>
      </c>
      <c r="B42" s="349" t="str">
        <f>IF(ISBLANK(IBRF!$I25),"",IBRF!$I25)</f>
        <v/>
      </c>
      <c r="C42" s="544" t="str">
        <f>IF(A42="","",SUM(LU!AF23,LU!AF122))</f>
        <v/>
      </c>
      <c r="D42" s="542" t="str">
        <f>IF(A42="","",SUM(LU!V23,LU!V122))</f>
        <v/>
      </c>
      <c r="E42" s="542" t="str">
        <f>IF(A42="","",SUM(LU!AA23,LU!AA122))</f>
        <v/>
      </c>
      <c r="F42" s="545" t="str">
        <f t="shared" si="56"/>
        <v/>
      </c>
      <c r="G42" s="502" t="str">
        <f>IF(OR(A42="",F42=0,LU!D$3+LU!D$102=0),"",F42/(LU!D$3+LU!D$102))</f>
        <v/>
      </c>
      <c r="H42" s="537" t="str">
        <f>IF(OR(C42=0,A42=""),"",SK!AP164)</f>
        <v/>
      </c>
      <c r="I42" s="538" t="str">
        <f>IF(OR(A42="",C42=0),"",SK!AM164)</f>
        <v/>
      </c>
      <c r="J42" s="538" t="str">
        <f>IF(OR(C42=0,A42=""),"",SK!AT164)</f>
        <v/>
      </c>
      <c r="K42" s="505" t="str">
        <f>IF(OR(C42=0,A42=""),"",SK!AC164)</f>
        <v/>
      </c>
      <c r="L42" s="539" t="str">
        <f>IF(OR(A42="",SK!AD164="",SK!AD164=0),"",K42/SK!AD164)</f>
        <v/>
      </c>
      <c r="M42" s="537" t="str">
        <f>IF(OR(C42=0,A42=""),"",SK!AF164)</f>
        <v/>
      </c>
      <c r="N42" s="541" t="str">
        <f>IF(OR(C42=0,A42=""),"",SK!AG164)</f>
        <v/>
      </c>
      <c r="O42" s="538" t="str">
        <f>IF(OR(C42=0,A42=""),"",SK!AI164)</f>
        <v/>
      </c>
      <c r="P42" s="538" t="str">
        <f>IF(OR(C42=0,A42=""),"",SK!AK164)</f>
        <v/>
      </c>
      <c r="Q42" s="612" t="str">
        <f t="shared" si="34"/>
        <v/>
      </c>
      <c r="R42" s="545" t="str">
        <f>IF(OR(A42="",C42=0),"",SK!AH164)</f>
        <v/>
      </c>
      <c r="S42" s="637" t="str">
        <f t="shared" si="35"/>
        <v/>
      </c>
      <c r="T42" s="540" t="str">
        <f>IF(OR(A42="",F42=0),"",SUM(LU!AH69,LU!AH168))</f>
        <v/>
      </c>
      <c r="U42" s="541" t="str">
        <f>IF(OR(A42="",F42=0),"",SUM(LU!AH92,LU!AH191))</f>
        <v/>
      </c>
      <c r="V42" s="541" t="str">
        <f>IF(OR(A42="",F42=0),"",SUM(LU!AH46,LU!AH145))</f>
        <v/>
      </c>
      <c r="W42" s="542" t="str">
        <f>IF(OR(A42="",C42=0),"",SUM(LU!AF46,LU!AF145))</f>
        <v/>
      </c>
      <c r="X42" s="747" t="str">
        <f t="shared" si="36"/>
        <v/>
      </c>
      <c r="Y42" s="748" t="str">
        <f>IF(OR(A42="",D42=0),"",SUM(LU!V46,LU!V145))</f>
        <v/>
      </c>
      <c r="Z42" s="747" t="str">
        <f t="shared" si="37"/>
        <v/>
      </c>
      <c r="AA42" s="748" t="str">
        <f>IF(OR(A42="",E42=0),"",SUM(LU!AA46,LU!AA145))</f>
        <v/>
      </c>
      <c r="AB42" s="747" t="str">
        <f t="shared" si="38"/>
        <v/>
      </c>
      <c r="AC42" s="543" t="str">
        <f t="shared" si="39"/>
        <v/>
      </c>
      <c r="AD42" s="722" t="str">
        <f ca="1">IF(OR(A42="",F42=0,T$48="-",LU!$V$5=0),"",T42-T$48)</f>
        <v/>
      </c>
      <c r="AE42" s="722" t="str">
        <f ca="1">IF(OR(A42="",F42=0,U$48="-",LU!$V$5=0),"",U42-U$48)</f>
        <v/>
      </c>
      <c r="AF42" s="667" t="str">
        <f t="shared" ca="1" si="40"/>
        <v/>
      </c>
      <c r="AG42" s="735" t="str">
        <f t="shared" si="57"/>
        <v/>
      </c>
      <c r="AH42" s="735" t="str">
        <f t="shared" si="58"/>
        <v/>
      </c>
      <c r="AI42" s="735" t="str">
        <f t="shared" si="59"/>
        <v/>
      </c>
      <c r="AJ42" s="750" t="str">
        <f ca="1">IF(OR($A42="",AC42="",AC$48="-",LU!$V$5=0),"",AC42-AC$48)</f>
        <v/>
      </c>
      <c r="AK42" s="544" t="str">
        <f>IF(OR(A42="",F42=0),"",SUM(PT!R80,PT!R81))</f>
        <v/>
      </c>
      <c r="AL42" s="542" t="str">
        <f>IF(OR(A42="",F42=0),"",SUM(PT!AI80,PT!AI81))</f>
        <v/>
      </c>
      <c r="AM42" s="353" t="str">
        <f>IF(OR(A42="",F42=0),"",SUM(PT!AJ80,PT!AJ81))</f>
        <v/>
      </c>
      <c r="AN42" s="681" t="str">
        <f t="shared" si="60"/>
        <v/>
      </c>
      <c r="AO42" s="354" t="str">
        <f t="shared" si="61"/>
        <v/>
      </c>
      <c r="AP42" s="537" t="str">
        <f>IF(OR($A42="",$F42=0),"",SUM(Actions!C38,Actions!L38))</f>
        <v/>
      </c>
      <c r="AQ42" s="538" t="str">
        <f>IF(OR($A42="",$F42=0),"",SUM(Actions!D38,Actions!M38))</f>
        <v/>
      </c>
      <c r="AR42" s="538" t="str">
        <f>IF(OR($A42="",$F42=0),"",SUM(Actions!E38,Actions!N38))</f>
        <v/>
      </c>
      <c r="AS42" s="538" t="str">
        <f>IF(OR($A42="",$F42=0),"",SUM(Actions!F38,Actions!O38))</f>
        <v/>
      </c>
      <c r="AT42" s="538" t="str">
        <f>IF(OR($A42="",$F42=0),"",SUM(Actions!G38,Actions!P38))</f>
        <v/>
      </c>
      <c r="AU42" s="553" t="str">
        <f t="shared" si="41"/>
        <v/>
      </c>
      <c r="AV42" s="554" t="str">
        <f>IF(OR($A42="",$F42=0),"",SUM(Actions!C64,Actions!L64))</f>
        <v/>
      </c>
      <c r="AW42" s="542" t="str">
        <f>IF(OR($A42="",$F42=0),"",SUM(Actions!D64,Actions!M64))</f>
        <v/>
      </c>
      <c r="AX42" s="542" t="str">
        <f>IF(OR($A42="",$F42=0),"",SUM(Actions!E64,Actions!N64))</f>
        <v/>
      </c>
      <c r="AY42" s="542" t="str">
        <f>IF(OR($A42="",$F42=0),"",SUM(Actions!F64,Actions!O64))</f>
        <v/>
      </c>
      <c r="AZ42" s="542" t="str">
        <f>IF(OR($A42="",$F42=0),"",SUM(Actions!G64,Actions!P64))</f>
        <v/>
      </c>
      <c r="BA42" s="541" t="str">
        <f t="shared" si="42"/>
        <v/>
      </c>
      <c r="BB42" s="545" t="str">
        <f t="shared" si="43"/>
        <v/>
      </c>
      <c r="BC42" s="555" t="str">
        <f t="shared" si="44"/>
        <v/>
      </c>
      <c r="BD42" s="669" t="str">
        <f t="shared" si="45"/>
        <v/>
      </c>
      <c r="BE42" s="556" t="str">
        <f t="shared" si="46"/>
        <v/>
      </c>
      <c r="BF42" s="667" t="str">
        <f t="shared" si="47"/>
        <v/>
      </c>
      <c r="BG42" s="586" t="str">
        <f t="shared" si="48"/>
        <v/>
      </c>
      <c r="BH42" s="566" t="str">
        <f t="shared" si="49"/>
        <v/>
      </c>
      <c r="BI42" s="502" t="str">
        <f t="shared" si="50"/>
        <v/>
      </c>
      <c r="BJ42" s="656" t="str">
        <f>IF(OR($A42="",$F42=0),"",SUM(Errors!C64,Errors!L64))</f>
        <v/>
      </c>
      <c r="BK42" s="500" t="str">
        <f>IF(OR($A42="",$F42=0),"",SUM(Errors!D64,Errors!M64))</f>
        <v/>
      </c>
      <c r="BL42" s="500" t="str">
        <f>IF(OR($A42="",$F42=0),"",SUM(Errors!E64,Errors!N64))</f>
        <v/>
      </c>
      <c r="BM42" s="500" t="str">
        <f>IF(OR($A42="",$F42=0),"",SUM(Errors!F64,Errors!O64))</f>
        <v/>
      </c>
      <c r="BN42" s="657" t="str">
        <f>IF(OR($A42="",$F42=0),"",SUM(Errors!G64,Errors!P64))</f>
        <v/>
      </c>
      <c r="BO42" s="505" t="str">
        <f t="shared" si="51"/>
        <v/>
      </c>
      <c r="BP42" s="658" t="str">
        <f t="shared" si="52"/>
        <v/>
      </c>
      <c r="BQ42" s="658" t="str">
        <f t="shared" si="53"/>
        <v/>
      </c>
      <c r="BR42" s="655" t="str">
        <f t="shared" si="54"/>
        <v/>
      </c>
      <c r="BS42" s="537" t="str">
        <f>IF(OR(A42="",C42=0),"",SUM(Errors!C38,Errors!L38))</f>
        <v/>
      </c>
      <c r="BT42" s="538" t="str">
        <f>IF(OR(A42="",C42=0),"",SUM(Errors!D38,Errors!M38))</f>
        <v/>
      </c>
      <c r="BU42" s="538" t="str">
        <f>IF(OR(A42="",C42=0),"",SUM(Errors!E38,Errors!N38))</f>
        <v/>
      </c>
      <c r="BV42" s="538" t="str">
        <f>IF(OR(A42="",C42=0),"",SUM(Errors!F38,Errors!O38))</f>
        <v/>
      </c>
      <c r="BW42" s="538" t="str">
        <f>IF(OR(A42="",C42=0),"",SUM(Errors!G38,Errors!P38))</f>
        <v/>
      </c>
      <c r="BX42" s="664" t="str">
        <f t="shared" si="55"/>
        <v/>
      </c>
    </row>
    <row r="43" spans="1:76" s="2" customFormat="1" ht="20.100000000000001" customHeight="1" thickBot="1">
      <c r="A43" s="680" t="str">
        <f>IF(ISBLANK(IBRF!$H26),"",IBRF!$H26)</f>
        <v/>
      </c>
      <c r="B43" s="349" t="str">
        <f>IF(ISBLANK(IBRF!$I26),"",IBRF!$I26)</f>
        <v/>
      </c>
      <c r="C43" s="534" t="str">
        <f>IF(A43="","",SUM(LU!AF24,LU!AF123))</f>
        <v/>
      </c>
      <c r="D43" s="535" t="str">
        <f>IF(A43="","",SUM(LU!V24,LU!V123))</f>
        <v/>
      </c>
      <c r="E43" s="535" t="str">
        <f>IF(A43="","",SUM(LU!AA24,LU!AA123))</f>
        <v/>
      </c>
      <c r="F43" s="536" t="str">
        <f>IF(A43="","",SUM(C43:E43))</f>
        <v/>
      </c>
      <c r="G43" s="502" t="str">
        <f>IF(OR(A43="",F43=0,LU!D$3+LU!D$102=0),"",F43/(LU!D$3+LU!D$102))</f>
        <v/>
      </c>
      <c r="H43" s="537" t="str">
        <f>IF(OR(C43=0,A43=""),"",SK!AP167)</f>
        <v/>
      </c>
      <c r="I43" s="538" t="str">
        <f>IF(OR(A43="",C43=0),"",SK!AM167)</f>
        <v/>
      </c>
      <c r="J43" s="538" t="str">
        <f>IF(OR(C43=0,A43=""),"",SK!AT167)</f>
        <v/>
      </c>
      <c r="K43" s="505" t="str">
        <f>IF(OR(C43=0,A43=""),"",SK!AC167)</f>
        <v/>
      </c>
      <c r="L43" s="539" t="str">
        <f>IF(OR(A43="",SK!AD167="",SK!AD167=0),"",K43/SK!AD167)</f>
        <v/>
      </c>
      <c r="M43" s="537" t="str">
        <f>IF(OR(C43=0,A43=""),"",SK!AF167)</f>
        <v/>
      </c>
      <c r="N43" s="541" t="str">
        <f>IF(OR(C43=0,A43=""),"",SK!AG167)</f>
        <v/>
      </c>
      <c r="O43" s="538" t="str">
        <f>IF(OR(C43=0,A43=""),"",SK!AI167)</f>
        <v/>
      </c>
      <c r="P43" s="538" t="str">
        <f>IF(OR(C43=0,A43=""),"",SK!AK167)</f>
        <v/>
      </c>
      <c r="Q43" s="612" t="str">
        <f t="shared" si="34"/>
        <v/>
      </c>
      <c r="R43" s="545" t="str">
        <f>IF(OR(A43="",C43=0),"",SK!AH167)</f>
        <v/>
      </c>
      <c r="S43" s="637" t="str">
        <f t="shared" si="35"/>
        <v/>
      </c>
      <c r="T43" s="540" t="str">
        <f>IF(OR(A43="",F43=0),"",SUM(LU!AH70,LU!AH169))</f>
        <v/>
      </c>
      <c r="U43" s="541" t="str">
        <f>IF(OR(A43="",F43=0),"",SUM(LU!AH93,LU!AH192))</f>
        <v/>
      </c>
      <c r="V43" s="541" t="str">
        <f>IF(OR(A43="",F43=0),"",SUM(LU!AH47,LU!AH146))</f>
        <v/>
      </c>
      <c r="W43" s="542" t="str">
        <f>IF(OR(A43="",C43=0),"",SUM(LU!AF47,LU!AF146))</f>
        <v/>
      </c>
      <c r="X43" s="747" t="str">
        <f t="shared" si="36"/>
        <v/>
      </c>
      <c r="Y43" s="748" t="str">
        <f>IF(OR(A43="",D43=0),"",SUM(LU!V47,LU!V146))</f>
        <v/>
      </c>
      <c r="Z43" s="747" t="str">
        <f t="shared" si="37"/>
        <v/>
      </c>
      <c r="AA43" s="748" t="str">
        <f>IF(OR(A43="",E43=0),"",SUM(LU!AA47,LU!AA146))</f>
        <v/>
      </c>
      <c r="AB43" s="747" t="str">
        <f t="shared" si="38"/>
        <v/>
      </c>
      <c r="AC43" s="543" t="str">
        <f t="shared" si="39"/>
        <v/>
      </c>
      <c r="AD43" s="722" t="str">
        <f ca="1">IF(OR(A43="",F43=0,T$48="-",LU!$V$5=0),"",T43-T$48)</f>
        <v/>
      </c>
      <c r="AE43" s="722" t="str">
        <f ca="1">IF(OR(A43="",F43=0,U$48="-",LU!$V$5=0),"",U43-U$48)</f>
        <v/>
      </c>
      <c r="AF43" s="667" t="str">
        <f t="shared" ca="1" si="40"/>
        <v/>
      </c>
      <c r="AG43" s="735" t="str">
        <f t="shared" si="57"/>
        <v/>
      </c>
      <c r="AH43" s="735" t="str">
        <f t="shared" si="58"/>
        <v/>
      </c>
      <c r="AI43" s="735" t="str">
        <f t="shared" si="59"/>
        <v/>
      </c>
      <c r="AJ43" s="750" t="str">
        <f ca="1">IF(OR($A43="",AC43="",AC$48="-",LU!$V$5=0),"",AC43-AC$48)</f>
        <v/>
      </c>
      <c r="AK43" s="534" t="str">
        <f>IF(OR(A43="",F43=0),"",SUM(PT!R82,PT!R83))</f>
        <v/>
      </c>
      <c r="AL43" s="535" t="str">
        <f>IF(OR(A43="",F43=0),"",SUM(PT!AI82,PT!AI83))</f>
        <v/>
      </c>
      <c r="AM43" s="352" t="str">
        <f>IF(OR(A43="",F43=0),"",SUM(PT!AJ82,PT!AJ83))</f>
        <v/>
      </c>
      <c r="AN43" s="680" t="str">
        <f t="shared" ref="AN43:AO47" si="62">A43</f>
        <v/>
      </c>
      <c r="AO43" s="351" t="str">
        <f t="shared" si="62"/>
        <v/>
      </c>
      <c r="AP43" s="537" t="str">
        <f>IF(OR($A43="",$F43=0),"",SUM(Actions!C39,Actions!L39))</f>
        <v/>
      </c>
      <c r="AQ43" s="538" t="str">
        <f>IF(OR($A43="",$F43=0),"",SUM(Actions!D39,Actions!M39))</f>
        <v/>
      </c>
      <c r="AR43" s="538" t="str">
        <f>IF(OR($A43="",$F43=0),"",SUM(Actions!E39,Actions!N39))</f>
        <v/>
      </c>
      <c r="AS43" s="538" t="str">
        <f>IF(OR($A43="",$F43=0),"",SUM(Actions!F39,Actions!O39))</f>
        <v/>
      </c>
      <c r="AT43" s="538" t="str">
        <f>IF(OR($A43="",$F43=0),"",SUM(Actions!G39,Actions!P39))</f>
        <v/>
      </c>
      <c r="AU43" s="553" t="str">
        <f t="shared" si="41"/>
        <v/>
      </c>
      <c r="AV43" s="554" t="str">
        <f>IF(OR($A43="",$F43=0),"",SUM(Actions!C65,Actions!L65))</f>
        <v/>
      </c>
      <c r="AW43" s="542" t="str">
        <f>IF(OR($A43="",$F43=0),"",SUM(Actions!D65,Actions!M65))</f>
        <v/>
      </c>
      <c r="AX43" s="542" t="str">
        <f>IF(OR($A43="",$F43=0),"",SUM(Actions!E65,Actions!N65))</f>
        <v/>
      </c>
      <c r="AY43" s="542" t="str">
        <f>IF(OR($A43="",$F43=0),"",SUM(Actions!F65,Actions!O65))</f>
        <v/>
      </c>
      <c r="AZ43" s="542" t="str">
        <f>IF(OR($A43="",$F43=0),"",SUM(Actions!G65,Actions!P65))</f>
        <v/>
      </c>
      <c r="BA43" s="541" t="str">
        <f t="shared" si="42"/>
        <v/>
      </c>
      <c r="BB43" s="545" t="str">
        <f t="shared" si="43"/>
        <v/>
      </c>
      <c r="BC43" s="555" t="str">
        <f t="shared" si="44"/>
        <v/>
      </c>
      <c r="BD43" s="669" t="str">
        <f t="shared" si="45"/>
        <v/>
      </c>
      <c r="BE43" s="556" t="str">
        <f t="shared" si="46"/>
        <v/>
      </c>
      <c r="BF43" s="667" t="str">
        <f t="shared" si="47"/>
        <v/>
      </c>
      <c r="BG43" s="586" t="str">
        <f t="shared" si="48"/>
        <v/>
      </c>
      <c r="BH43" s="566" t="str">
        <f t="shared" si="49"/>
        <v/>
      </c>
      <c r="BI43" s="557" t="str">
        <f t="shared" si="50"/>
        <v/>
      </c>
      <c r="BJ43" s="656" t="str">
        <f>IF(OR($A43="",$F43=0),"",SUM(Errors!C65,Errors!L65))</f>
        <v/>
      </c>
      <c r="BK43" s="500" t="str">
        <f>IF(OR($A43="",$F43=0),"",SUM(Errors!D65,Errors!M65))</f>
        <v/>
      </c>
      <c r="BL43" s="500" t="str">
        <f>IF(OR($A43="",$F43=0),"",SUM(Errors!E65,Errors!N65))</f>
        <v/>
      </c>
      <c r="BM43" s="500" t="str">
        <f>IF(OR($A43="",$F43=0),"",SUM(Errors!F65,Errors!O65))</f>
        <v/>
      </c>
      <c r="BN43" s="657" t="str">
        <f>IF(OR($A43="",$F43=0),"",SUM(Errors!G65,Errors!P65))</f>
        <v/>
      </c>
      <c r="BO43" s="505" t="str">
        <f t="shared" si="51"/>
        <v/>
      </c>
      <c r="BP43" s="658" t="str">
        <f t="shared" si="52"/>
        <v/>
      </c>
      <c r="BQ43" s="658" t="str">
        <f t="shared" si="53"/>
        <v/>
      </c>
      <c r="BR43" s="655" t="str">
        <f t="shared" si="54"/>
        <v/>
      </c>
      <c r="BS43" s="537" t="str">
        <f>IF(OR(A43="",C43=0),"",SUM(Errors!C39,Errors!L39))</f>
        <v/>
      </c>
      <c r="BT43" s="538" t="str">
        <f>IF(OR(A43="",C43=0),"",SUM(Errors!D39,Errors!M39))</f>
        <v/>
      </c>
      <c r="BU43" s="538" t="str">
        <f>IF(OR(A43="",C43=0),"",SUM(Errors!E39,Errors!N39))</f>
        <v/>
      </c>
      <c r="BV43" s="538" t="str">
        <f>IF(OR(A43="",C43=0),"",SUM(Errors!F39,Errors!O39))</f>
        <v/>
      </c>
      <c r="BW43" s="538" t="str">
        <f>IF(OR(A43="",C43=0),"",SUM(Errors!G39,Errors!P39))</f>
        <v/>
      </c>
      <c r="BX43" s="664" t="str">
        <f t="shared" si="55"/>
        <v/>
      </c>
    </row>
    <row r="44" spans="1:76" s="2" customFormat="1" ht="20.100000000000001" hidden="1" customHeight="1">
      <c r="A44" s="680" t="str">
        <f>IF(ISBLANK(IBRF!$H27),"",IBRF!$H27)</f>
        <v/>
      </c>
      <c r="B44" s="349" t="str">
        <f>IF(ISBLANK(IBRF!$I27),"",IBRF!$I27)</f>
        <v/>
      </c>
      <c r="C44" s="534" t="str">
        <f>IF(A44="","",SUM(LU!AF25,LU!AF124))</f>
        <v/>
      </c>
      <c r="D44" s="535" t="str">
        <f>IF(A44="","",SUM(LU!V25,LU!V124))</f>
        <v/>
      </c>
      <c r="E44" s="535" t="str">
        <f>IF(A44="","",SUM(LU!AA25,LU!AA124))</f>
        <v/>
      </c>
      <c r="F44" s="536" t="str">
        <f>IF(A44="","",SUM(C44:E44))</f>
        <v/>
      </c>
      <c r="G44" s="502" t="str">
        <f>IF(OR(A44="",F44=0,LU!D$3+LU!D$102=0),"",F44/(LU!D$3+LU!D$102))</f>
        <v/>
      </c>
      <c r="H44" s="537" t="str">
        <f>IF(OR(C44=0,A44=""),"",SK!AP170)</f>
        <v/>
      </c>
      <c r="I44" s="538" t="str">
        <f>IF(OR(A44="",C44=0),"",SK!AM170)</f>
        <v/>
      </c>
      <c r="J44" s="538" t="str">
        <f>IF(OR(C44=0,A44=""),"",SK!AT170)</f>
        <v/>
      </c>
      <c r="K44" s="505" t="str">
        <f>IF(OR(C44=0,A44=""),"",SK!AC170)</f>
        <v/>
      </c>
      <c r="L44" s="539" t="str">
        <f>IF(OR(A44="",SK!AD170="",SK!AD170=0),"",K44/SK!AD170)</f>
        <v/>
      </c>
      <c r="M44" s="528" t="str">
        <f>IF(OR(C44=0,A44=""),"",SK!AF170)</f>
        <v/>
      </c>
      <c r="N44" s="529" t="str">
        <f>IF(OR(C44=0,A44=""),"",SK!AG170)</f>
        <v/>
      </c>
      <c r="O44" s="525" t="str">
        <f>IF(OR(C44=0,A44=""),"",SK!AI170)</f>
        <v/>
      </c>
      <c r="P44" s="525" t="str">
        <f>IF(OR(C44=0,A44=""),"",SK!AK170)</f>
        <v/>
      </c>
      <c r="Q44" s="530" t="str">
        <f t="shared" si="34"/>
        <v/>
      </c>
      <c r="R44" s="545" t="str">
        <f>IF(OR(A44="",C44=0),"",SK!AH170)</f>
        <v/>
      </c>
      <c r="S44" s="637" t="str">
        <f t="shared" si="35"/>
        <v/>
      </c>
      <c r="T44" s="540" t="str">
        <f>IF(OR(A44="",F44=0),"",SUM(LU!AH71,LU!AH170))</f>
        <v/>
      </c>
      <c r="U44" s="541" t="str">
        <f>IF(OR(A44="",F44=0),"",SUM(LU!AH94,LU!AH193))</f>
        <v/>
      </c>
      <c r="V44" s="541" t="str">
        <f>IF(OR(A44="",F44=0),"",SUM(LU!AH48,LU!AH147))</f>
        <v/>
      </c>
      <c r="W44" s="542" t="str">
        <f>IF(OR(A44="",C44=0),"",SUM(LU!AF48,LU!AF147))</f>
        <v/>
      </c>
      <c r="X44" s="747" t="str">
        <f t="shared" si="36"/>
        <v/>
      </c>
      <c r="Y44" s="748" t="str">
        <f>IF(OR(A44="",D44=0),"",SUM(LU!V48,LU!V147))</f>
        <v/>
      </c>
      <c r="Z44" s="747" t="str">
        <f t="shared" si="37"/>
        <v/>
      </c>
      <c r="AA44" s="748" t="str">
        <f>IF(OR(A44="",E44=0),"",SUM(LU!AA48,LU!AA147))</f>
        <v/>
      </c>
      <c r="AB44" s="747" t="str">
        <f t="shared" si="38"/>
        <v/>
      </c>
      <c r="AC44" s="543" t="str">
        <f t="shared" si="39"/>
        <v/>
      </c>
      <c r="AD44" s="722" t="str">
        <f ca="1">IF(OR(A44="",F44=0,T$48="-",LU!$V$5=0),"",T44-T$48)</f>
        <v/>
      </c>
      <c r="AE44" s="722" t="str">
        <f ca="1">IF(OR(A44="",F44=0,U$48="-",LU!$V$5=0),"",U44-U$48)</f>
        <v/>
      </c>
      <c r="AF44" s="667" t="str">
        <f t="shared" ca="1" si="40"/>
        <v/>
      </c>
      <c r="AG44" s="735" t="str">
        <f t="shared" si="57"/>
        <v/>
      </c>
      <c r="AH44" s="735" t="str">
        <f t="shared" si="58"/>
        <v/>
      </c>
      <c r="AI44" s="735" t="str">
        <f t="shared" si="59"/>
        <v/>
      </c>
      <c r="AJ44" s="750" t="str">
        <f ca="1">IF(OR($A44="",AC44="",AC$48="-",LU!$V$5=0),"",AC44-AC$48)</f>
        <v/>
      </c>
      <c r="AK44" s="534" t="str">
        <f>IF(OR(A44="",F44=0),"",SUM(PT!R84,PT!R85))</f>
        <v/>
      </c>
      <c r="AL44" s="535" t="str">
        <f>IF(OR(A44="",F44=0),"",SUM(PT!AI84,PT!AI85))</f>
        <v/>
      </c>
      <c r="AM44" s="352" t="str">
        <f>IF(OR(A44="",F44=0),"",SUM(PT!AJ84,PT!AJ85))</f>
        <v/>
      </c>
      <c r="AN44" s="680" t="str">
        <f t="shared" si="62"/>
        <v/>
      </c>
      <c r="AO44" s="351" t="str">
        <f t="shared" si="62"/>
        <v/>
      </c>
      <c r="AP44" s="537" t="str">
        <f>IF(OR($A44="",$F44=0),"",SUM(Actions!C40,Actions!L40))</f>
        <v/>
      </c>
      <c r="AQ44" s="538" t="str">
        <f>IF(OR($A44="",$F44=0),"",SUM(Actions!D40,Actions!M40))</f>
        <v/>
      </c>
      <c r="AR44" s="538" t="str">
        <f>IF(OR($A44="",$F44=0),"",SUM(Actions!E40,Actions!N40))</f>
        <v/>
      </c>
      <c r="AS44" s="538" t="str">
        <f>IF(OR($A44="",$F44=0),"",SUM(Actions!F40,Actions!O40))</f>
        <v/>
      </c>
      <c r="AT44" s="538" t="str">
        <f>IF(OR($A44="",$F44=0),"",SUM(Actions!G40,Actions!P40))</f>
        <v/>
      </c>
      <c r="AU44" s="553" t="str">
        <f t="shared" si="41"/>
        <v/>
      </c>
      <c r="AV44" s="554" t="str">
        <f>IF(OR($A44="",$F44=0),"",SUM(Actions!C66,Actions!L66))</f>
        <v/>
      </c>
      <c r="AW44" s="542" t="str">
        <f>IF(OR($A44="",$F44=0),"",SUM(Actions!D66,Actions!M66))</f>
        <v/>
      </c>
      <c r="AX44" s="542" t="str">
        <f>IF(OR($A44="",$F44=0),"",SUM(Actions!E66,Actions!N66))</f>
        <v/>
      </c>
      <c r="AY44" s="542" t="str">
        <f>IF(OR($A44="",$F44=0),"",SUM(Actions!F66,Actions!O66))</f>
        <v/>
      </c>
      <c r="AZ44" s="542" t="str">
        <f>IF(OR($A44="",$F44=0),"",SUM(Actions!G66,Actions!P66))</f>
        <v/>
      </c>
      <c r="BA44" s="541" t="str">
        <f t="shared" si="42"/>
        <v/>
      </c>
      <c r="BB44" s="545" t="str">
        <f t="shared" si="43"/>
        <v/>
      </c>
      <c r="BC44" s="555" t="str">
        <f t="shared" si="44"/>
        <v/>
      </c>
      <c r="BD44" s="669" t="str">
        <f t="shared" si="45"/>
        <v/>
      </c>
      <c r="BE44" s="556" t="str">
        <f t="shared" si="46"/>
        <v/>
      </c>
      <c r="BF44" s="667" t="str">
        <f t="shared" si="47"/>
        <v/>
      </c>
      <c r="BG44" s="586" t="str">
        <f t="shared" si="48"/>
        <v/>
      </c>
      <c r="BH44" s="566" t="str">
        <f t="shared" si="49"/>
        <v/>
      </c>
      <c r="BI44" s="557" t="str">
        <f t="shared" si="50"/>
        <v/>
      </c>
      <c r="BJ44" s="656" t="str">
        <f>IF(OR($A44="",$F44=0),"",SUM(Errors!C66,Errors!L66))</f>
        <v/>
      </c>
      <c r="BK44" s="500" t="str">
        <f>IF(OR($A44="",$F44=0),"",SUM(Errors!D66,Errors!M66))</f>
        <v/>
      </c>
      <c r="BL44" s="500" t="str">
        <f>IF(OR($A44="",$F44=0),"",SUM(Errors!E66,Errors!N66))</f>
        <v/>
      </c>
      <c r="BM44" s="500" t="str">
        <f>IF(OR($A44="",$F44=0),"",SUM(Errors!F66,Errors!O66))</f>
        <v/>
      </c>
      <c r="BN44" s="657" t="str">
        <f>IF(OR($A44="",$F44=0),"",SUM(Errors!G66,Errors!P66))</f>
        <v/>
      </c>
      <c r="BO44" s="505" t="str">
        <f t="shared" si="51"/>
        <v/>
      </c>
      <c r="BP44" s="658" t="str">
        <f t="shared" si="52"/>
        <v/>
      </c>
      <c r="BQ44" s="658" t="str">
        <f t="shared" si="53"/>
        <v/>
      </c>
      <c r="BR44" s="655" t="str">
        <f t="shared" si="54"/>
        <v/>
      </c>
      <c r="BS44" s="537" t="str">
        <f>IF(OR(A44="",C44=0),"",SUM(Errors!C40,Errors!L40))</f>
        <v/>
      </c>
      <c r="BT44" s="538" t="str">
        <f>IF(OR(A44="",C44=0),"",SUM(Errors!D40,Errors!M40))</f>
        <v/>
      </c>
      <c r="BU44" s="538" t="str">
        <f>IF(OR(A44="",C44=0),"",SUM(Errors!E40,Errors!N40))</f>
        <v/>
      </c>
      <c r="BV44" s="538" t="str">
        <f>IF(OR(A44="",C44=0),"",SUM(Errors!F40,Errors!O40))</f>
        <v/>
      </c>
      <c r="BW44" s="538" t="str">
        <f>IF(OR(A44="",C44=0),"",SUM(Errors!G40,Errors!P40))</f>
        <v/>
      </c>
      <c r="BX44" s="664" t="str">
        <f t="shared" si="55"/>
        <v/>
      </c>
    </row>
    <row r="45" spans="1:76" s="2" customFormat="1" ht="20.100000000000001" hidden="1" customHeight="1">
      <c r="A45" s="680" t="str">
        <f>IF(ISBLANK(IBRF!$H28),"",IBRF!$H28)</f>
        <v/>
      </c>
      <c r="B45" s="349" t="str">
        <f>IF(ISBLANK(IBRF!$I28),"",IBRF!$I28)</f>
        <v/>
      </c>
      <c r="C45" s="534" t="str">
        <f>IF(A45="","",SUM(LU!AF26,LU!AF125))</f>
        <v/>
      </c>
      <c r="D45" s="535" t="str">
        <f>IF(A45="","",SUM(LU!V26,LU!V125))</f>
        <v/>
      </c>
      <c r="E45" s="535" t="str">
        <f>IF(A45="","",SUM(LU!AA26,LU!AA125))</f>
        <v/>
      </c>
      <c r="F45" s="536" t="str">
        <f>IF(A45="","",SUM(C45:E45))</f>
        <v/>
      </c>
      <c r="G45" s="502" t="str">
        <f>IF(OR(A45="",F45=0,LU!D$3+LU!D$102=0),"",F45/(LU!D$3+LU!D$102))</f>
        <v/>
      </c>
      <c r="H45" s="537" t="str">
        <f>IF(OR(C45=0,A45=""),"",SK!AP173)</f>
        <v/>
      </c>
      <c r="I45" s="538" t="str">
        <f>IF(OR(A45="",C45=0),"",SK!AM173)</f>
        <v/>
      </c>
      <c r="J45" s="538" t="str">
        <f>IF(OR(C45=0,A45=""),"",SK!AT173)</f>
        <v/>
      </c>
      <c r="K45" s="505" t="str">
        <f>IF(OR(C45=0,A45=""),"",SK!AC173)</f>
        <v/>
      </c>
      <c r="L45" s="539" t="str">
        <f>IF(OR(A45="",SK!AD173="",SK!AD173=0),"",K45/SK!AD173)</f>
        <v/>
      </c>
      <c r="M45" s="528" t="str">
        <f>IF(OR(C45=0,A45=""),"",SK!AF173)</f>
        <v/>
      </c>
      <c r="N45" s="529" t="str">
        <f>IF(OR(C45=0,A45=""),"",SK!AG173)</f>
        <v/>
      </c>
      <c r="O45" s="525" t="str">
        <f>IF(OR(C45=0,A45=""),"",SK!AI173)</f>
        <v/>
      </c>
      <c r="P45" s="525" t="str">
        <f>IF(OR(C45=0,A45=""),"",SK!AK173)</f>
        <v/>
      </c>
      <c r="Q45" s="530" t="str">
        <f t="shared" si="34"/>
        <v/>
      </c>
      <c r="R45" s="545" t="str">
        <f>IF(OR(A45="",C45=0),"",SK!AH173)</f>
        <v/>
      </c>
      <c r="S45" s="637" t="str">
        <f t="shared" si="35"/>
        <v/>
      </c>
      <c r="T45" s="540" t="str">
        <f>IF(OR(A45="",F45=0),"",SUM(LU!AH72,LU!AH171))</f>
        <v/>
      </c>
      <c r="U45" s="541" t="str">
        <f>IF(OR(A45="",F45=0),"",SUM(LU!AH95,LU!AH194))</f>
        <v/>
      </c>
      <c r="V45" s="541" t="str">
        <f>IF(OR(A45="",F45=0),"",SUM(LU!AH49,LU!AH148))</f>
        <v/>
      </c>
      <c r="W45" s="542" t="str">
        <f>IF(OR(A45="",C45=0),"",SUM(LU!AF49,LU!AF148))</f>
        <v/>
      </c>
      <c r="X45" s="747" t="str">
        <f t="shared" si="36"/>
        <v/>
      </c>
      <c r="Y45" s="748" t="str">
        <f>IF(OR(A45="",D45=0),"",SUM(LU!V49,LU!V148))</f>
        <v/>
      </c>
      <c r="Z45" s="747" t="str">
        <f t="shared" si="37"/>
        <v/>
      </c>
      <c r="AA45" s="748" t="str">
        <f>IF(OR(A45="",E45=0),"",SUM(LU!AA49,LU!AA148))</f>
        <v/>
      </c>
      <c r="AB45" s="747" t="str">
        <f t="shared" si="38"/>
        <v/>
      </c>
      <c r="AC45" s="543" t="str">
        <f t="shared" si="39"/>
        <v/>
      </c>
      <c r="AD45" s="722" t="str">
        <f ca="1">IF(OR(A45="",F45=0,T$48="-",LU!$V$5=0),"",T45-T$48)</f>
        <v/>
      </c>
      <c r="AE45" s="722" t="str">
        <f ca="1">IF(OR(A45="",F45=0,U$48="-",LU!$V$5=0),"",U45-U$48)</f>
        <v/>
      </c>
      <c r="AF45" s="667" t="str">
        <f t="shared" ca="1" si="40"/>
        <v/>
      </c>
      <c r="AG45" s="735" t="str">
        <f t="shared" si="57"/>
        <v/>
      </c>
      <c r="AH45" s="735" t="str">
        <f t="shared" si="58"/>
        <v/>
      </c>
      <c r="AI45" s="735" t="str">
        <f t="shared" si="59"/>
        <v/>
      </c>
      <c r="AJ45" s="750" t="str">
        <f ca="1">IF(OR($A45="",AC45="",AC$48="-",LU!$V$5=0),"",AC45-AC$48)</f>
        <v/>
      </c>
      <c r="AK45" s="534" t="str">
        <f>IF(OR(A45="",F45=0),"",SUM(PT!R86,PT!R87))</f>
        <v/>
      </c>
      <c r="AL45" s="535" t="str">
        <f>IF(OR(A45="",F45=0),"",SUM(PT!AI86,PT!AI87))</f>
        <v/>
      </c>
      <c r="AM45" s="352" t="str">
        <f>IF(OR(A45="",F45=0),"",SUM(PT!AJ86,PT!AJ87))</f>
        <v/>
      </c>
      <c r="AN45" s="680" t="str">
        <f t="shared" si="62"/>
        <v/>
      </c>
      <c r="AO45" s="351" t="str">
        <f t="shared" si="62"/>
        <v/>
      </c>
      <c r="AP45" s="537" t="str">
        <f>IF(OR($A45="",$F45=0),"",SUM(Actions!C41,Actions!L41))</f>
        <v/>
      </c>
      <c r="AQ45" s="538" t="str">
        <f>IF(OR($A45="",$F45=0),"",SUM(Actions!D41,Actions!M41))</f>
        <v/>
      </c>
      <c r="AR45" s="538" t="str">
        <f>IF(OR($A45="",$F45=0),"",SUM(Actions!E41,Actions!N41))</f>
        <v/>
      </c>
      <c r="AS45" s="538" t="str">
        <f>IF(OR($A45="",$F45=0),"",SUM(Actions!F41,Actions!O41))</f>
        <v/>
      </c>
      <c r="AT45" s="538" t="str">
        <f>IF(OR($A45="",$F45=0),"",SUM(Actions!G41,Actions!P41))</f>
        <v/>
      </c>
      <c r="AU45" s="553" t="str">
        <f t="shared" si="41"/>
        <v/>
      </c>
      <c r="AV45" s="554" t="str">
        <f>IF(OR($A45="",$F45=0),"",SUM(Actions!C67,Actions!L67))</f>
        <v/>
      </c>
      <c r="AW45" s="542" t="str">
        <f>IF(OR($A45="",$F45=0),"",SUM(Actions!D67,Actions!M67))</f>
        <v/>
      </c>
      <c r="AX45" s="542" t="str">
        <f>IF(OR($A45="",$F45=0),"",SUM(Actions!E67,Actions!N67))</f>
        <v/>
      </c>
      <c r="AY45" s="542" t="str">
        <f>IF(OR($A45="",$F45=0),"",SUM(Actions!F67,Actions!O67))</f>
        <v/>
      </c>
      <c r="AZ45" s="542" t="str">
        <f>IF(OR($A45="",$F45=0),"",SUM(Actions!G67,Actions!P67))</f>
        <v/>
      </c>
      <c r="BA45" s="541" t="str">
        <f t="shared" si="42"/>
        <v/>
      </c>
      <c r="BB45" s="545" t="str">
        <f t="shared" si="43"/>
        <v/>
      </c>
      <c r="BC45" s="555" t="str">
        <f t="shared" si="44"/>
        <v/>
      </c>
      <c r="BD45" s="669" t="str">
        <f t="shared" si="45"/>
        <v/>
      </c>
      <c r="BE45" s="556" t="str">
        <f t="shared" si="46"/>
        <v/>
      </c>
      <c r="BF45" s="667" t="str">
        <f t="shared" si="47"/>
        <v/>
      </c>
      <c r="BG45" s="586" t="str">
        <f t="shared" si="48"/>
        <v/>
      </c>
      <c r="BH45" s="566" t="str">
        <f t="shared" si="49"/>
        <v/>
      </c>
      <c r="BI45" s="557" t="str">
        <f t="shared" si="50"/>
        <v/>
      </c>
      <c r="BJ45" s="656" t="str">
        <f>IF(OR($A45="",$F45=0),"",SUM(Errors!C67,Errors!L67))</f>
        <v/>
      </c>
      <c r="BK45" s="500" t="str">
        <f>IF(OR($A45="",$F45=0),"",SUM(Errors!D67,Errors!M67))</f>
        <v/>
      </c>
      <c r="BL45" s="500" t="str">
        <f>IF(OR($A45="",$F45=0),"",SUM(Errors!E67,Errors!N67))</f>
        <v/>
      </c>
      <c r="BM45" s="500" t="str">
        <f>IF(OR($A45="",$F45=0),"",SUM(Errors!F67,Errors!O67))</f>
        <v/>
      </c>
      <c r="BN45" s="657" t="str">
        <f>IF(OR($A45="",$F45=0),"",SUM(Errors!G67,Errors!P67))</f>
        <v/>
      </c>
      <c r="BO45" s="505" t="str">
        <f t="shared" si="51"/>
        <v/>
      </c>
      <c r="BP45" s="658" t="str">
        <f t="shared" si="52"/>
        <v/>
      </c>
      <c r="BQ45" s="658" t="str">
        <f t="shared" si="53"/>
        <v/>
      </c>
      <c r="BR45" s="655" t="str">
        <f t="shared" si="54"/>
        <v/>
      </c>
      <c r="BS45" s="537" t="str">
        <f>IF(OR(A45="",C45=0),"",SUM(Errors!C41,Errors!L41))</f>
        <v/>
      </c>
      <c r="BT45" s="538" t="str">
        <f>IF(OR(A45="",C45=0),"",SUM(Errors!D41,Errors!M41))</f>
        <v/>
      </c>
      <c r="BU45" s="538" t="str">
        <f>IF(OR(A45="",C45=0),"",SUM(Errors!E41,Errors!N41))</f>
        <v/>
      </c>
      <c r="BV45" s="538" t="str">
        <f>IF(OR(A45="",C45=0),"",SUM(Errors!F41,Errors!O41))</f>
        <v/>
      </c>
      <c r="BW45" s="538" t="str">
        <f>IF(OR(A45="",C45=0),"",SUM(Errors!G41,Errors!P41))</f>
        <v/>
      </c>
      <c r="BX45" s="664" t="str">
        <f t="shared" si="55"/>
        <v/>
      </c>
    </row>
    <row r="46" spans="1:76" s="2" customFormat="1" ht="20.100000000000001" hidden="1" customHeight="1">
      <c r="A46" s="680" t="str">
        <f>IF(ISBLANK(IBRF!$H29),"",IBRF!$H29)</f>
        <v/>
      </c>
      <c r="B46" s="349" t="str">
        <f>IF(ISBLANK(IBRF!$I29),"",IBRF!$I29)</f>
        <v/>
      </c>
      <c r="C46" s="534" t="str">
        <f>IF(A46="","",SUM(LU!AF27,LU!AF126))</f>
        <v/>
      </c>
      <c r="D46" s="535" t="str">
        <f>IF(A46="","",SUM(LU!V27,LU!V126))</f>
        <v/>
      </c>
      <c r="E46" s="535" t="str">
        <f>IF(A46="","",SUM(LU!AA27,LU!AA126))</f>
        <v/>
      </c>
      <c r="F46" s="536" t="str">
        <f>IF(A46="","",SUM(C46:E46))</f>
        <v/>
      </c>
      <c r="G46" s="502" t="str">
        <f>IF(OR(A46="",F46=0,LU!D$3+LU!D$102=0),"",F46/(LU!D$3+LU!D$102))</f>
        <v/>
      </c>
      <c r="H46" s="537" t="str">
        <f>IF(OR(C46=0,A46=""),"",SK!AP176)</f>
        <v/>
      </c>
      <c r="I46" s="538" t="str">
        <f>IF(OR(A46="",C46=0),"",SK!AM176)</f>
        <v/>
      </c>
      <c r="J46" s="538" t="str">
        <f>IF(OR(C46=0,A46=""),"",SK!AT176)</f>
        <v/>
      </c>
      <c r="K46" s="505" t="str">
        <f>IF(OR(C46=0,A46=""),"",SK!AC176)</f>
        <v/>
      </c>
      <c r="L46" s="539" t="str">
        <f>IF(OR(A46="",SK!AD176="",SK!AD176=0),"",K46/SK!AD176)</f>
        <v/>
      </c>
      <c r="M46" s="528" t="str">
        <f>IF(OR(C46=0,A46=""),"",SK!AF176)</f>
        <v/>
      </c>
      <c r="N46" s="529" t="str">
        <f>IF(OR(C46=0,A46=""),"",SK!AG176)</f>
        <v/>
      </c>
      <c r="O46" s="525" t="str">
        <f>IF(OR(C46=0,A46=""),"",SK!AI176)</f>
        <v/>
      </c>
      <c r="P46" s="525" t="str">
        <f>IF(OR(C46=0,A46=""),"",SK!AK176)</f>
        <v/>
      </c>
      <c r="Q46" s="530" t="str">
        <f t="shared" si="34"/>
        <v/>
      </c>
      <c r="R46" s="545" t="str">
        <f>IF(OR(A46="",C46=0),"",SK!AH176)</f>
        <v/>
      </c>
      <c r="S46" s="637" t="str">
        <f t="shared" si="35"/>
        <v/>
      </c>
      <c r="T46" s="540" t="str">
        <f>IF(OR(A46="",F46=0),"",SUM(LU!AH73,LU!AH172))</f>
        <v/>
      </c>
      <c r="U46" s="541" t="str">
        <f>IF(OR(A46="",F46=0),"",SUM(LU!AH96,LU!AH195))</f>
        <v/>
      </c>
      <c r="V46" s="541" t="str">
        <f>IF(OR(A46="",F46=0),"",SUM(LU!AH50,LU!AH149))</f>
        <v/>
      </c>
      <c r="W46" s="542" t="str">
        <f>IF(OR(A46="",C46=0),"",SUM(LU!AF50,LU!AF149))</f>
        <v/>
      </c>
      <c r="X46" s="747" t="str">
        <f t="shared" si="36"/>
        <v/>
      </c>
      <c r="Y46" s="748" t="str">
        <f>IF(OR(A46="",D46=0),"",SUM(LU!V50,LU!V149))</f>
        <v/>
      </c>
      <c r="Z46" s="747" t="str">
        <f t="shared" si="37"/>
        <v/>
      </c>
      <c r="AA46" s="748" t="str">
        <f>IF(OR(A46="",E46=0),"",SUM(LU!AA50,LU!AA149))</f>
        <v/>
      </c>
      <c r="AB46" s="747" t="str">
        <f t="shared" si="38"/>
        <v/>
      </c>
      <c r="AC46" s="543" t="str">
        <f t="shared" si="39"/>
        <v/>
      </c>
      <c r="AD46" s="722" t="str">
        <f ca="1">IF(OR(A46="",F46=0,T$48="-",LU!$V$5=0),"",T46-T$48)</f>
        <v/>
      </c>
      <c r="AE46" s="722" t="str">
        <f ca="1">IF(OR(A46="",F46=0,U$48="-",LU!$V$5=0),"",U46-U$48)</f>
        <v/>
      </c>
      <c r="AF46" s="667" t="str">
        <f t="shared" ca="1" si="40"/>
        <v/>
      </c>
      <c r="AG46" s="735" t="str">
        <f t="shared" si="57"/>
        <v/>
      </c>
      <c r="AH46" s="735" t="str">
        <f t="shared" si="58"/>
        <v/>
      </c>
      <c r="AI46" s="735" t="str">
        <f t="shared" si="59"/>
        <v/>
      </c>
      <c r="AJ46" s="750" t="str">
        <f ca="1">IF(OR($A46="",AC46="",AC$48="-",LU!$V$5=0),"",AC46-AC$48)</f>
        <v/>
      </c>
      <c r="AK46" s="534" t="str">
        <f>IF(OR(A46="",F46=0),"",SUM(PT!R88,PT!R89))</f>
        <v/>
      </c>
      <c r="AL46" s="535" t="str">
        <f>IF(OR(A46="",F46=0),"",SUM(PT!AI88,PT!AI89))</f>
        <v/>
      </c>
      <c r="AM46" s="352" t="str">
        <f>IF(OR(A46="",F46=0),"",SUM(PT!AJ88,PT!AJ89))</f>
        <v/>
      </c>
      <c r="AN46" s="680" t="str">
        <f t="shared" si="62"/>
        <v/>
      </c>
      <c r="AO46" s="351" t="str">
        <f t="shared" si="62"/>
        <v/>
      </c>
      <c r="AP46" s="537" t="str">
        <f>IF(OR($A46="",$F46=0),"",SUM(Actions!C42,Actions!L42))</f>
        <v/>
      </c>
      <c r="AQ46" s="538" t="str">
        <f>IF(OR($A46="",$F46=0),"",SUM(Actions!D42,Actions!M42))</f>
        <v/>
      </c>
      <c r="AR46" s="538" t="str">
        <f>IF(OR($A46="",$F46=0),"",SUM(Actions!E42,Actions!N42))</f>
        <v/>
      </c>
      <c r="AS46" s="538" t="str">
        <f>IF(OR($A46="",$F46=0),"",SUM(Actions!F42,Actions!O42))</f>
        <v/>
      </c>
      <c r="AT46" s="538" t="str">
        <f>IF(OR($A46="",$F46=0),"",SUM(Actions!G42,Actions!P42))</f>
        <v/>
      </c>
      <c r="AU46" s="553" t="str">
        <f t="shared" si="41"/>
        <v/>
      </c>
      <c r="AV46" s="554" t="str">
        <f>IF(OR($A46="",$F46=0),"",SUM(Actions!C68,Actions!L68))</f>
        <v/>
      </c>
      <c r="AW46" s="542" t="str">
        <f>IF(OR($A46="",$F46=0),"",SUM(Actions!D68,Actions!M68))</f>
        <v/>
      </c>
      <c r="AX46" s="542" t="str">
        <f>IF(OR($A46="",$F46=0),"",SUM(Actions!E68,Actions!N68))</f>
        <v/>
      </c>
      <c r="AY46" s="542" t="str">
        <f>IF(OR($A46="",$F46=0),"",SUM(Actions!F68,Actions!O68))</f>
        <v/>
      </c>
      <c r="AZ46" s="542" t="str">
        <f>IF(OR($A46="",$F46=0),"",SUM(Actions!G68,Actions!P68))</f>
        <v/>
      </c>
      <c r="BA46" s="541" t="str">
        <f t="shared" si="42"/>
        <v/>
      </c>
      <c r="BB46" s="545" t="str">
        <f t="shared" si="43"/>
        <v/>
      </c>
      <c r="BC46" s="555" t="str">
        <f t="shared" si="44"/>
        <v/>
      </c>
      <c r="BD46" s="669" t="str">
        <f t="shared" si="45"/>
        <v/>
      </c>
      <c r="BE46" s="556" t="str">
        <f t="shared" si="46"/>
        <v/>
      </c>
      <c r="BF46" s="667" t="str">
        <f t="shared" si="47"/>
        <v/>
      </c>
      <c r="BG46" s="586" t="str">
        <f t="shared" si="48"/>
        <v/>
      </c>
      <c r="BH46" s="566" t="str">
        <f t="shared" si="49"/>
        <v/>
      </c>
      <c r="BI46" s="557" t="str">
        <f t="shared" si="50"/>
        <v/>
      </c>
      <c r="BJ46" s="656" t="str">
        <f>IF(OR($A46="",$F46=0),"",SUM(Errors!C68,Errors!L68))</f>
        <v/>
      </c>
      <c r="BK46" s="500" t="str">
        <f>IF(OR($A46="",$F46=0),"",SUM(Errors!D68,Errors!M68))</f>
        <v/>
      </c>
      <c r="BL46" s="500" t="str">
        <f>IF(OR($A46="",$F46=0),"",SUM(Errors!E68,Errors!N68))</f>
        <v/>
      </c>
      <c r="BM46" s="500" t="str">
        <f>IF(OR($A46="",$F46=0),"",SUM(Errors!F68,Errors!O68))</f>
        <v/>
      </c>
      <c r="BN46" s="657" t="str">
        <f>IF(OR($A46="",$F46=0),"",SUM(Errors!G68,Errors!P68))</f>
        <v/>
      </c>
      <c r="BO46" s="505" t="str">
        <f t="shared" si="51"/>
        <v/>
      </c>
      <c r="BP46" s="658" t="str">
        <f t="shared" si="52"/>
        <v/>
      </c>
      <c r="BQ46" s="658" t="str">
        <f t="shared" si="53"/>
        <v/>
      </c>
      <c r="BR46" s="655" t="str">
        <f t="shared" si="54"/>
        <v/>
      </c>
      <c r="BS46" s="537" t="str">
        <f>IF(OR(A46="",C46=0),"",SUM(Errors!C42,Errors!L42))</f>
        <v/>
      </c>
      <c r="BT46" s="538" t="str">
        <f>IF(OR(A46="",C46=0),"",SUM(Errors!D42,Errors!M42))</f>
        <v/>
      </c>
      <c r="BU46" s="538" t="str">
        <f>IF(OR(A46="",C46=0),"",SUM(Errors!E42,Errors!N42))</f>
        <v/>
      </c>
      <c r="BV46" s="538" t="str">
        <f>IF(OR(A46="",C46=0),"",SUM(Errors!F42,Errors!O42))</f>
        <v/>
      </c>
      <c r="BW46" s="538" t="str">
        <f>IF(OR(A46="",C46=0),"",SUM(Errors!G42,Errors!P42))</f>
        <v/>
      </c>
      <c r="BX46" s="664" t="str">
        <f t="shared" si="55"/>
        <v/>
      </c>
    </row>
    <row r="47" spans="1:76" s="2" customFormat="1" ht="19.5" hidden="1" customHeight="1" thickBot="1">
      <c r="A47" s="680" t="str">
        <f>IF(ISBLANK(IBRF!$H30),"",IBRF!$H30)</f>
        <v/>
      </c>
      <c r="B47" s="349" t="str">
        <f>IF(ISBLANK(IBRF!$I30),"",IBRF!$I30)</f>
        <v/>
      </c>
      <c r="C47" s="534" t="str">
        <f>IF(A47="","",SUM(LU!AF28,LU!AF127))</f>
        <v/>
      </c>
      <c r="D47" s="535" t="str">
        <f>IF(A47="","",SUM(LU!V28,LU!V127))</f>
        <v/>
      </c>
      <c r="E47" s="535" t="str">
        <f>IF(A47="","",SUM(LU!AA28,LU!AA127))</f>
        <v/>
      </c>
      <c r="F47" s="546" t="str">
        <f>IF(A47="","",SUM(C47:E47))</f>
        <v/>
      </c>
      <c r="G47" s="513" t="str">
        <f>IF(OR(A47="",F47=0,LU!D$3+LU!D$102=0),"",F47/(LU!D$3+LU!D$102))</f>
        <v/>
      </c>
      <c r="H47" s="537" t="str">
        <f>IF(OR(C47=0,A47=""),"",SK!AP179)</f>
        <v/>
      </c>
      <c r="I47" s="538" t="str">
        <f>IF(OR(A47="",C47=0),"",SK!AM179)</f>
        <v/>
      </c>
      <c r="J47" s="538" t="str">
        <f>IF(OR(C47=0,A47=""),"",SK!AT179)</f>
        <v/>
      </c>
      <c r="K47" s="505" t="str">
        <f>IF(OR(C47=0,A47=""),"",SK!AC179)</f>
        <v/>
      </c>
      <c r="L47" s="539" t="str">
        <f>IF(OR(A47="",SK!AD179="",SK!AD179=0),"",K47/SK!AD179)</f>
        <v/>
      </c>
      <c r="M47" s="528" t="str">
        <f>IF(OR(C47=0,A47=""),"",SK!AF179)</f>
        <v/>
      </c>
      <c r="N47" s="529" t="str">
        <f>IF(OR(C47=0,A47=""),"",SK!AG179)</f>
        <v/>
      </c>
      <c r="O47" s="525" t="str">
        <f>IF(OR(C47=0,A47=""),"",SK!AI179)</f>
        <v/>
      </c>
      <c r="P47" s="525" t="str">
        <f>IF(OR(C47=0,A47=""),"",SK!AK179)</f>
        <v/>
      </c>
      <c r="Q47" s="547" t="str">
        <f t="shared" si="34"/>
        <v/>
      </c>
      <c r="R47" s="617" t="str">
        <f>IF(OR(A47="",C47=0),"",SK!AH179)</f>
        <v/>
      </c>
      <c r="S47" s="638" t="str">
        <f t="shared" si="35"/>
        <v/>
      </c>
      <c r="T47" s="540" t="str">
        <f>IF(OR(A47="",F47=0),"",SUM(LU!AH74,LU!AH173))</f>
        <v/>
      </c>
      <c r="U47" s="541" t="str">
        <f>IF(OR(A47="",F47=0),"",SUM(LU!AH97,LU!AH196))</f>
        <v/>
      </c>
      <c r="V47" s="541" t="str">
        <f>IF(OR(A47="",F47=0),"",SUM(LU!AH51,LU!AH150))</f>
        <v/>
      </c>
      <c r="W47" s="542" t="str">
        <f>IF(OR(A47="",C47=0),"",SUM(LU!AF51,LU!AF150))</f>
        <v/>
      </c>
      <c r="X47" s="747" t="str">
        <f t="shared" si="36"/>
        <v/>
      </c>
      <c r="Y47" s="748" t="str">
        <f>IF(OR(A47="",D47=0),"",SUM(LU!V51,LU!V150))</f>
        <v/>
      </c>
      <c r="Z47" s="747" t="str">
        <f t="shared" si="37"/>
        <v/>
      </c>
      <c r="AA47" s="748" t="str">
        <f>IF(OR(A47="",E47=0),"",SUM(LU!AA51,LU!AA150))</f>
        <v/>
      </c>
      <c r="AB47" s="747" t="str">
        <f t="shared" si="38"/>
        <v/>
      </c>
      <c r="AC47" s="543" t="str">
        <f t="shared" si="39"/>
        <v/>
      </c>
      <c r="AD47" s="722" t="str">
        <f ca="1">IF(OR(A47="",F47=0,T$48="-",LU!$V$5=0),"",T47-T$48)</f>
        <v/>
      </c>
      <c r="AE47" s="722" t="str">
        <f ca="1">IF(OR(A47="",F47=0,U$48="-",LU!$V$5=0),"",U47-U$48)</f>
        <v/>
      </c>
      <c r="AF47" s="667" t="str">
        <f t="shared" ca="1" si="40"/>
        <v/>
      </c>
      <c r="AG47" s="735" t="str">
        <f t="shared" si="57"/>
        <v/>
      </c>
      <c r="AH47" s="735" t="str">
        <f t="shared" si="58"/>
        <v/>
      </c>
      <c r="AI47" s="735" t="str">
        <f t="shared" si="59"/>
        <v/>
      </c>
      <c r="AJ47" s="750" t="str">
        <f ca="1">IF(OR($A47="",AC47="",AC$48="-",LU!$V$5=0),"",AC47-AC$48)</f>
        <v/>
      </c>
      <c r="AK47" s="534" t="str">
        <f>IF(OR(A47="",F47=0),"",SUM(PT!R90,PT!R91))</f>
        <v/>
      </c>
      <c r="AL47" s="535" t="str">
        <f>IF(OR(A47="",F47=0),"",SUM(PT!AI90,PT!AI91))</f>
        <v/>
      </c>
      <c r="AM47" s="352" t="str">
        <f>IF(OR(A47="",F47=0),"",SUM(PT!AJ90,PT!AJ91))</f>
        <v/>
      </c>
      <c r="AN47" s="680" t="str">
        <f t="shared" si="62"/>
        <v/>
      </c>
      <c r="AO47" s="351" t="str">
        <f t="shared" si="62"/>
        <v/>
      </c>
      <c r="AP47" s="537" t="str">
        <f>IF(OR($A47="",$F47=0),"",SUM(Actions!C43,Actions!L43))</f>
        <v/>
      </c>
      <c r="AQ47" s="538" t="str">
        <f>IF(OR($A47="",$F47=0),"",SUM(Actions!D43,Actions!M43))</f>
        <v/>
      </c>
      <c r="AR47" s="538" t="str">
        <f>IF(OR($A47="",$F47=0),"",SUM(Actions!E43,Actions!N43))</f>
        <v/>
      </c>
      <c r="AS47" s="538" t="str">
        <f>IF(OR($A47="",$F47=0),"",SUM(Actions!F43,Actions!O43))</f>
        <v/>
      </c>
      <c r="AT47" s="538" t="str">
        <f>IF(OR($A47="",$F47=0),"",SUM(Actions!G43,Actions!P43))</f>
        <v/>
      </c>
      <c r="AU47" s="553" t="str">
        <f t="shared" si="41"/>
        <v/>
      </c>
      <c r="AV47" s="554" t="str">
        <f>IF(OR($A47="",$F47=0),"",SUM(Actions!C69,Actions!L69))</f>
        <v/>
      </c>
      <c r="AW47" s="542" t="str">
        <f>IF(OR($A47="",$F47=0),"",SUM(Actions!D69,Actions!M69))</f>
        <v/>
      </c>
      <c r="AX47" s="542" t="str">
        <f>IF(OR($A47="",$F47=0),"",SUM(Actions!E69,Actions!N69))</f>
        <v/>
      </c>
      <c r="AY47" s="542" t="str">
        <f>IF(OR($A47="",$F47=0),"",SUM(Actions!F69,Actions!O69))</f>
        <v/>
      </c>
      <c r="AZ47" s="542" t="str">
        <f>IF(OR($A47="",$F47=0),"",SUM(Actions!G69,Actions!P69))</f>
        <v/>
      </c>
      <c r="BA47" s="541" t="str">
        <f t="shared" si="42"/>
        <v/>
      </c>
      <c r="BB47" s="545" t="str">
        <f t="shared" si="43"/>
        <v/>
      </c>
      <c r="BC47" s="555" t="str">
        <f t="shared" si="44"/>
        <v/>
      </c>
      <c r="BD47" s="669" t="str">
        <f t="shared" si="45"/>
        <v/>
      </c>
      <c r="BE47" s="556" t="str">
        <f t="shared" si="46"/>
        <v/>
      </c>
      <c r="BF47" s="667" t="str">
        <f t="shared" si="47"/>
        <v/>
      </c>
      <c r="BG47" s="586" t="str">
        <f t="shared" si="48"/>
        <v/>
      </c>
      <c r="BH47" s="582" t="str">
        <f t="shared" si="49"/>
        <v/>
      </c>
      <c r="BI47" s="557" t="str">
        <f t="shared" si="50"/>
        <v/>
      </c>
      <c r="BJ47" s="656" t="str">
        <f>IF(OR($A47="",$F47=0),"",SUM(Errors!C69,Errors!L69))</f>
        <v/>
      </c>
      <c r="BK47" s="500" t="str">
        <f>IF(OR($A47="",$F47=0),"",SUM(Errors!D69,Errors!M69))</f>
        <v/>
      </c>
      <c r="BL47" s="500" t="str">
        <f>IF(OR($A47="",$F47=0),"",SUM(Errors!E69,Errors!N69))</f>
        <v/>
      </c>
      <c r="BM47" s="500" t="str">
        <f>IF(OR($A47="",$F47=0),"",SUM(Errors!F69,Errors!O69))</f>
        <v/>
      </c>
      <c r="BN47" s="657" t="str">
        <f>IF(OR($A47="",$F47=0),"",SUM(Errors!G69,Errors!P69))</f>
        <v/>
      </c>
      <c r="BO47" s="505" t="str">
        <f t="shared" si="51"/>
        <v/>
      </c>
      <c r="BP47" s="658" t="str">
        <f t="shared" si="52"/>
        <v/>
      </c>
      <c r="BQ47" s="658" t="str">
        <f t="shared" si="53"/>
        <v/>
      </c>
      <c r="BR47" s="655" t="str">
        <f t="shared" si="54"/>
        <v/>
      </c>
      <c r="BS47" s="537" t="str">
        <f>IF(OR(A47="",C47=0),"",SUM(Errors!C43,Errors!L43))</f>
        <v/>
      </c>
      <c r="BT47" s="538" t="str">
        <f>IF(OR(A47="",C47=0),"",SUM(Errors!D43,Errors!M43))</f>
        <v/>
      </c>
      <c r="BU47" s="538" t="str">
        <f>IF(OR(A47="",C47=0),"",SUM(Errors!E43,Errors!N43))</f>
        <v/>
      </c>
      <c r="BV47" s="538" t="str">
        <f>IF(OR(A47="",C47=0),"",SUM(Errors!F43,Errors!O43))</f>
        <v/>
      </c>
      <c r="BW47" s="538" t="str">
        <f>IF(OR(A47="",C47=0),"",SUM(Errors!G43,Errors!P43))</f>
        <v/>
      </c>
      <c r="BX47" s="664" t="str">
        <f t="shared" si="55"/>
        <v/>
      </c>
    </row>
    <row r="48" spans="1:76" s="22" customFormat="1" ht="20.25" customHeight="1" thickBot="1">
      <c r="A48" s="1227" t="s">
        <v>356</v>
      </c>
      <c r="B48" s="1228"/>
      <c r="C48" s="516">
        <f>SUM(C28:C47)</f>
        <v>40</v>
      </c>
      <c r="D48" s="516">
        <f>SUM(D28:D47)</f>
        <v>40</v>
      </c>
      <c r="E48" s="516">
        <f>SUM(E28:E47)</f>
        <v>111</v>
      </c>
      <c r="F48" s="516">
        <f>SUM(F28:F47)</f>
        <v>191</v>
      </c>
      <c r="G48" s="559">
        <f>IF(COUNT(G28:G47)=0,"-",SUM(G28:G47)/COUNT(G28:G47))</f>
        <v>0.36730769230769228</v>
      </c>
      <c r="H48" s="515">
        <f ca="1">SUM(H28:H47)</f>
        <v>0</v>
      </c>
      <c r="I48" s="516">
        <f ca="1">SUM(I28:I47)</f>
        <v>0</v>
      </c>
      <c r="J48" s="516">
        <f ca="1">SUM(J28:J47)</f>
        <v>0</v>
      </c>
      <c r="K48" s="516">
        <f ca="1">SUM(K28:K47)</f>
        <v>105</v>
      </c>
      <c r="L48" s="518">
        <f ca="1">IF(LU!V3+LU!V102=0,"-",K48/(LU!V3+LU!V102))</f>
        <v>2.625</v>
      </c>
      <c r="M48" s="558">
        <f ca="1">SUM(M28:M47)</f>
        <v>4</v>
      </c>
      <c r="N48" s="516">
        <f ca="1">SUM(N28:N47)</f>
        <v>15</v>
      </c>
      <c r="O48" s="516">
        <f ca="1">SUM(O28:O47)</f>
        <v>9</v>
      </c>
      <c r="P48" s="516">
        <f ca="1">SUM(P28:P47)</f>
        <v>4</v>
      </c>
      <c r="Q48" s="519">
        <f ca="1">IF(C48=0,"-",N48/C48)</f>
        <v>0.375</v>
      </c>
      <c r="R48" s="516">
        <f ca="1">SUM(R28:R47)</f>
        <v>36</v>
      </c>
      <c r="S48" s="635">
        <f ca="1">IF(COUNT(S28:S47)=0,"-",SUM(S28:S47)/COUNT(S28:S47))</f>
        <v>2.0888888888888886</v>
      </c>
      <c r="T48" s="520">
        <f t="shared" ref="T48:AB48" ca="1" si="63">IF(COUNT(T28:T47)=0,"-",SUM(T28:T47)/COUNT(T28:T47))</f>
        <v>38.615384615384613</v>
      </c>
      <c r="U48" s="521">
        <f t="shared" ca="1" si="63"/>
        <v>102.38461538461539</v>
      </c>
      <c r="V48" s="521">
        <f ca="1">IF(COUNT(V28:V47)=0,"-",SUM(V28:V47)/COUNT(V28:V47))</f>
        <v>-63.769230769230766</v>
      </c>
      <c r="W48" s="521">
        <f t="shared" ca="1" si="63"/>
        <v>-21.375</v>
      </c>
      <c r="X48" s="690">
        <f t="shared" ca="1" si="63"/>
        <v>-3.7723214285714288</v>
      </c>
      <c r="Y48" s="521">
        <f t="shared" ca="1" si="63"/>
        <v>-24.428571428571427</v>
      </c>
      <c r="Z48" s="690">
        <f t="shared" ca="1" si="63"/>
        <v>-2.4373376623376624</v>
      </c>
      <c r="AA48" s="521">
        <f t="shared" ca="1" si="63"/>
        <v>-37.46153846153846</v>
      </c>
      <c r="AB48" s="690">
        <f t="shared" ca="1" si="63"/>
        <v>-6.5572413094152227</v>
      </c>
      <c r="AC48" s="521">
        <f ca="1">IF(COUNT(AC28:AC47)=0,"-",SUM(AC28:AC47)/COUNT(AC28:AC47))</f>
        <v>-5.3432964685376243</v>
      </c>
      <c r="AD48" s="732" t="s">
        <v>380</v>
      </c>
      <c r="AE48" s="675" t="s">
        <v>380</v>
      </c>
      <c r="AF48" s="675" t="s">
        <v>380</v>
      </c>
      <c r="AG48" s="732" t="s">
        <v>380</v>
      </c>
      <c r="AH48" s="675" t="s">
        <v>380</v>
      </c>
      <c r="AI48" s="675" t="s">
        <v>380</v>
      </c>
      <c r="AJ48" s="348" t="s">
        <v>380</v>
      </c>
      <c r="AK48" s="515">
        <f>SUM(AK28:AK47)</f>
        <v>48</v>
      </c>
      <c r="AL48" s="516">
        <f>SUM(AL28:AL47)</f>
        <v>22</v>
      </c>
      <c r="AM48" s="517">
        <f>SUM(AM28:AM47)</f>
        <v>30</v>
      </c>
      <c r="AN48" s="1229" t="s">
        <v>356</v>
      </c>
      <c r="AO48" s="1230"/>
      <c r="AP48" s="558">
        <f t="shared" ref="AP48:BC48" si="64">SUM(AP28:AP47)</f>
        <v>0</v>
      </c>
      <c r="AQ48" s="516">
        <f t="shared" si="64"/>
        <v>0</v>
      </c>
      <c r="AR48" s="516">
        <f t="shared" si="64"/>
        <v>0</v>
      </c>
      <c r="AS48" s="516">
        <f t="shared" si="64"/>
        <v>0</v>
      </c>
      <c r="AT48" s="516">
        <f t="shared" si="64"/>
        <v>0</v>
      </c>
      <c r="AU48" s="517">
        <f t="shared" si="64"/>
        <v>0</v>
      </c>
      <c r="AV48" s="515">
        <f t="shared" si="64"/>
        <v>0</v>
      </c>
      <c r="AW48" s="516">
        <f t="shared" si="64"/>
        <v>0</v>
      </c>
      <c r="AX48" s="516">
        <f t="shared" si="64"/>
        <v>0</v>
      </c>
      <c r="AY48" s="516">
        <f t="shared" si="64"/>
        <v>0</v>
      </c>
      <c r="AZ48" s="516">
        <f t="shared" si="64"/>
        <v>0</v>
      </c>
      <c r="BA48" s="516">
        <f t="shared" si="64"/>
        <v>0</v>
      </c>
      <c r="BB48" s="516">
        <f t="shared" si="64"/>
        <v>0</v>
      </c>
      <c r="BC48" s="517">
        <f t="shared" si="64"/>
        <v>0</v>
      </c>
      <c r="BD48" s="690">
        <f>IF(F48=0,"-",AU48/F48)</f>
        <v>0</v>
      </c>
      <c r="BE48" s="665" t="str">
        <f>IF(COUNT(BE28:BE47)=0,"-",SUM(BE28:BE47)/COUNT(BE28:BE47))</f>
        <v>-</v>
      </c>
      <c r="BF48" s="692">
        <f>IF(F48=0,"-",BA48/F48)</f>
        <v>0</v>
      </c>
      <c r="BG48" s="665" t="str">
        <f>IF(COUNT(BG28:BG47)=0,"-",SUM(BG28:BG47)/COUNT(BG28:BG47))</f>
        <v>-</v>
      </c>
      <c r="BH48" s="692">
        <f>IF(F48=0,"-",BB48/F48)</f>
        <v>0</v>
      </c>
      <c r="BI48" s="665" t="str">
        <f>IF(COUNT(BI28:BI47)=0,"-",SUM(BI28:BI47)/COUNT(BI28:BI47))</f>
        <v>-</v>
      </c>
      <c r="BJ48" s="520">
        <f t="shared" ref="BJ48:BO48" si="65">SUM(BJ28:BJ47)</f>
        <v>0</v>
      </c>
      <c r="BK48" s="560">
        <f t="shared" si="65"/>
        <v>0</v>
      </c>
      <c r="BL48" s="560">
        <f t="shared" si="65"/>
        <v>0</v>
      </c>
      <c r="BM48" s="560">
        <f t="shared" si="65"/>
        <v>0</v>
      </c>
      <c r="BN48" s="560">
        <f t="shared" si="65"/>
        <v>0</v>
      </c>
      <c r="BO48" s="560">
        <f t="shared" si="65"/>
        <v>0</v>
      </c>
      <c r="BP48" s="519" t="str">
        <f>IF(COUNT(BP28:BP43)=0,"-",AVERAGE(BP28:BP43))</f>
        <v>-</v>
      </c>
      <c r="BQ48" s="519" t="str">
        <f>IF(SUM(AX48,AY48,BK48,BL48)=0,"-",SUM(AX48,AY48)/SUM(AX48,AY48,BK48,BL48))</f>
        <v>-</v>
      </c>
      <c r="BR48" s="559" t="str">
        <f>IF(SUM(AV48:AW48,BJ48,BN48)=0,"-",SUM(AV48,AW48)/(SUM(AV48,AW48,BJ48,BN48)))</f>
        <v>-</v>
      </c>
      <c r="BS48" s="558">
        <f t="shared" ref="BS48:BX48" si="66">SUM(BS28:BS47)</f>
        <v>0</v>
      </c>
      <c r="BT48" s="516">
        <f t="shared" si="66"/>
        <v>0</v>
      </c>
      <c r="BU48" s="516">
        <f t="shared" si="66"/>
        <v>0</v>
      </c>
      <c r="BV48" s="516">
        <f t="shared" si="66"/>
        <v>0</v>
      </c>
      <c r="BW48" s="516">
        <f t="shared" si="66"/>
        <v>0</v>
      </c>
      <c r="BX48" s="517">
        <f t="shared" si="66"/>
        <v>0</v>
      </c>
    </row>
  </sheetData>
  <mergeCells count="22">
    <mergeCell ref="AP4:BC4"/>
    <mergeCell ref="BS4:BX4"/>
    <mergeCell ref="AN48:AO48"/>
    <mergeCell ref="AN4:AO4"/>
    <mergeCell ref="BJ4:BR4"/>
    <mergeCell ref="BD4:BH4"/>
    <mergeCell ref="A48:B48"/>
    <mergeCell ref="A26:B26"/>
    <mergeCell ref="AN26:AO26"/>
    <mergeCell ref="C4:F4"/>
    <mergeCell ref="T4:AC4"/>
    <mergeCell ref="H4:K4"/>
    <mergeCell ref="A4:B4"/>
    <mergeCell ref="AD4:AJ4"/>
    <mergeCell ref="M4:R4"/>
    <mergeCell ref="AK4:AM4"/>
    <mergeCell ref="A1:AM1"/>
    <mergeCell ref="AN1:BX1"/>
    <mergeCell ref="A2:AM2"/>
    <mergeCell ref="A3:AM3"/>
    <mergeCell ref="AN3:BX3"/>
    <mergeCell ref="AN2:BX2"/>
  </mergeCells>
  <phoneticPr fontId="46" type="noConversion"/>
  <printOptions horizontalCentered="1" verticalCentered="1"/>
  <pageMargins left="0.25" right="0.25" top="0.25" bottom="0.25" header="0" footer="0"/>
  <pageSetup scale="57" fitToWidth="2" orientation="landscape" horizontalDpi="300" r:id="rId1"/>
  <colBreaks count="1" manualBreakCount="1">
    <brk id="39" max="47" man="1"/>
  </colBreaks>
  <ignoredErrors>
    <ignoredError sqref="G26 G48 L26 Q48 L48 Q26 BH26 BF26 BF48 BH48" formula="1"/>
  </ignoredErrors>
  <legacyDrawing r:id="rId2"/>
</worksheet>
</file>

<file path=xl/worksheets/sheet8.xml><?xml version="1.0" encoding="utf-8"?>
<worksheet xmlns="http://schemas.openxmlformats.org/spreadsheetml/2006/main" xmlns:r="http://schemas.openxmlformats.org/officeDocument/2006/relationships">
  <sheetPr codeName="Sheet10">
    <tabColor theme="0" tint="-0.249977111117893"/>
  </sheetPr>
  <dimension ref="A1:AD98"/>
  <sheetViews>
    <sheetView topLeftCell="B1" zoomScaleNormal="100" workbookViewId="0">
      <pane ySplit="3" topLeftCell="A4" activePane="bottomLeft" state="frozenSplit"/>
      <selection pane="bottomLeft" activeCell="Q47" sqref="Q47"/>
    </sheetView>
  </sheetViews>
  <sheetFormatPr defaultRowHeight="12.75"/>
  <cols>
    <col min="1" max="1" width="5.7109375" style="2" customWidth="1"/>
    <col min="2" max="2" width="20.7109375" style="2" customWidth="1"/>
    <col min="3" max="3" width="4.7109375" style="2" customWidth="1"/>
    <col min="4" max="18" width="3.7109375" style="2" customWidth="1"/>
    <col min="19" max="19" width="5.7109375" style="2" customWidth="1"/>
    <col min="20" max="20" width="5.5703125" style="2" customWidth="1"/>
    <col min="21" max="22" width="5.7109375" style="2" customWidth="1"/>
    <col min="23" max="24" width="5.140625" style="2" customWidth="1"/>
    <col min="25" max="25" width="6.7109375" style="2" customWidth="1"/>
    <col min="26" max="29" width="4.42578125" style="2" customWidth="1"/>
  </cols>
  <sheetData>
    <row r="1" spans="1:30" ht="20.25" customHeight="1" thickBot="1">
      <c r="A1" s="1316">
        <f>IF(IBRF!$B$5="","",IBRF!$B$5)</f>
        <v>41055</v>
      </c>
      <c r="B1" s="1317"/>
      <c r="C1" s="1317"/>
      <c r="D1" s="1329" t="s">
        <v>396</v>
      </c>
      <c r="E1" s="1329"/>
      <c r="F1" s="1329"/>
      <c r="G1" s="1329"/>
      <c r="H1" s="1329"/>
      <c r="I1" s="1329"/>
      <c r="J1" s="1329"/>
      <c r="K1" s="1329"/>
      <c r="L1" s="1329"/>
      <c r="M1" s="1329"/>
      <c r="N1" s="1329"/>
      <c r="O1" s="1329"/>
      <c r="P1" s="1329"/>
      <c r="Q1" s="1329"/>
      <c r="R1" s="1329"/>
      <c r="S1" s="1329"/>
      <c r="T1" s="1329"/>
      <c r="U1" s="1329"/>
      <c r="V1" s="1329"/>
      <c r="W1" s="1327" t="str">
        <f>IF(IBRF!$K$3="","Enter date on IBRF tab","Bout "&amp;IBRF!$K$3)</f>
        <v>Bout 1</v>
      </c>
      <c r="X1" s="1327"/>
      <c r="Y1" s="1328"/>
    </row>
    <row r="2" spans="1:30" ht="60" customHeight="1" thickBot="1">
      <c r="A2" s="1322" t="str">
        <f>IF(IBRF!B9="","Home Team",IF(IBRF!B8=IBRF!H8,IBRF!B9,IF(IBRF!B8=IBRF!B9,IBRF!B8,IF(OR(IBRF!K3="A",IBRF!K3="B"),IBRF!B8&amp;" "&amp;IBRF!K3,IBRF!B8&amp;"/"&amp;IBRF!B9))))</f>
        <v>Fabulous Sin City Rollergirls/SCRG All-Stars</v>
      </c>
      <c r="B2" s="1323"/>
      <c r="C2" s="1324"/>
      <c r="D2" s="1318" t="s">
        <v>175</v>
      </c>
      <c r="E2" s="1235"/>
      <c r="F2" s="1235"/>
      <c r="G2" s="1235"/>
      <c r="H2" s="1235"/>
      <c r="I2" s="1235"/>
      <c r="J2" s="1235"/>
      <c r="K2" s="1235"/>
      <c r="L2" s="1235"/>
      <c r="M2" s="1235"/>
      <c r="N2" s="1235"/>
      <c r="O2" s="1235"/>
      <c r="P2" s="1235"/>
      <c r="Q2" s="1235"/>
      <c r="R2" s="1235"/>
      <c r="S2" s="1236"/>
      <c r="T2" s="326" t="s">
        <v>39</v>
      </c>
      <c r="U2" s="1325" t="s">
        <v>116</v>
      </c>
      <c r="V2" s="1325"/>
      <c r="W2" s="1325" t="s">
        <v>392</v>
      </c>
      <c r="X2" s="1325"/>
      <c r="Y2" s="1325"/>
      <c r="Z2" s="3"/>
      <c r="AA2" s="3"/>
      <c r="AB2" s="3"/>
      <c r="AC2" s="3"/>
      <c r="AD2" s="2"/>
    </row>
    <row r="3" spans="1:30" ht="60.75" customHeight="1" thickBot="1">
      <c r="A3" s="409" t="s">
        <v>1</v>
      </c>
      <c r="B3" s="410" t="s">
        <v>4</v>
      </c>
      <c r="C3" s="320" t="s">
        <v>169</v>
      </c>
      <c r="D3" s="321" t="s">
        <v>308</v>
      </c>
      <c r="E3" s="715" t="s">
        <v>430</v>
      </c>
      <c r="F3" s="322" t="s">
        <v>428</v>
      </c>
      <c r="G3" s="322" t="s">
        <v>29</v>
      </c>
      <c r="H3" s="322" t="s">
        <v>429</v>
      </c>
      <c r="I3" s="322" t="s">
        <v>314</v>
      </c>
      <c r="J3" s="322" t="s">
        <v>312</v>
      </c>
      <c r="K3" s="322" t="s">
        <v>427</v>
      </c>
      <c r="L3" s="322" t="s">
        <v>414</v>
      </c>
      <c r="M3" s="322" t="s">
        <v>273</v>
      </c>
      <c r="N3" s="322" t="s">
        <v>42</v>
      </c>
      <c r="O3" s="322" t="s">
        <v>313</v>
      </c>
      <c r="P3" s="322" t="s">
        <v>30</v>
      </c>
      <c r="Q3" s="320" t="s">
        <v>125</v>
      </c>
      <c r="R3" s="320" t="s">
        <v>185</v>
      </c>
      <c r="S3" s="411" t="s">
        <v>43</v>
      </c>
      <c r="T3" s="323" t="s">
        <v>241</v>
      </c>
      <c r="U3" s="324" t="s">
        <v>31</v>
      </c>
      <c r="V3" s="325" t="s">
        <v>125</v>
      </c>
      <c r="W3" s="324" t="s">
        <v>403</v>
      </c>
      <c r="X3" s="325" t="s">
        <v>393</v>
      </c>
      <c r="Y3" s="412" t="s">
        <v>394</v>
      </c>
      <c r="Z3" s="4"/>
      <c r="AA3" s="4"/>
      <c r="AB3" s="4"/>
      <c r="AC3" s="4"/>
      <c r="AD3" s="2"/>
    </row>
    <row r="4" spans="1:30" ht="12.75" customHeight="1">
      <c r="A4" s="1272" t="str">
        <f>IF(IBRF!B11="","",IBRF!B11)</f>
        <v>12</v>
      </c>
      <c r="B4" s="1274" t="str">
        <f>IF(IBRF!C11="","",IBRF!C11)</f>
        <v>Juke'r Luker</v>
      </c>
      <c r="C4" s="253" t="s">
        <v>73</v>
      </c>
      <c r="D4" s="5">
        <f>IF($A4="","",SUM(PT!E3,PT!E4))</f>
        <v>0</v>
      </c>
      <c r="E4" s="5">
        <f>IF($A4="","",SUM(PT!F3,PT!F4))</f>
        <v>0</v>
      </c>
      <c r="F4" s="5">
        <f>IF($A4="","",SUM(PT!G3,PT!G4))</f>
        <v>0</v>
      </c>
      <c r="G4" s="5">
        <f>IF($A4="","",SUM(PT!H3,PT!H4))</f>
        <v>0</v>
      </c>
      <c r="H4" s="5">
        <f>IF($A4="","",SUM(PT!I3,PT!I4))</f>
        <v>0</v>
      </c>
      <c r="I4" s="5">
        <f>IF($A4="","",SUM(PT!J3,PT!J4))</f>
        <v>0</v>
      </c>
      <c r="J4" s="5">
        <f>IF($A4="","",SUM(PT!M3,PT!M4))</f>
        <v>0</v>
      </c>
      <c r="K4" s="5">
        <f>IF($A4="","",SUM(PT!K3,PT!K4))</f>
        <v>0</v>
      </c>
      <c r="L4" s="5">
        <f>IF($A4="","",SUM(PT!L3,PT!L4))</f>
        <v>0</v>
      </c>
      <c r="M4" s="5">
        <f>IF($A4="","",SUM(PT!Q3,PT!Q4))</f>
        <v>1</v>
      </c>
      <c r="N4" s="5">
        <f>IF($A4="","",SUM(PT!P3,PT!P4))</f>
        <v>0</v>
      </c>
      <c r="O4" s="5">
        <f>IF($A4="","",SUM(PT!O3,PT!O4))</f>
        <v>0</v>
      </c>
      <c r="P4" s="5">
        <f>IF($A4="","",SUM(PT!N3,PT!N4))</f>
        <v>0</v>
      </c>
      <c r="Q4" s="30"/>
      <c r="R4" s="30"/>
      <c r="S4" s="36">
        <f t="shared" ref="S4:S43" si="0">SUM(D4:R4)</f>
        <v>1</v>
      </c>
      <c r="T4" s="1319">
        <f>IF($A4="","",SUM(PT!AJ3,PT!AJ4))</f>
        <v>1</v>
      </c>
      <c r="U4" s="1331">
        <f>IF($A4="","",SUM(PT!AL3,PT!AL4))</f>
        <v>0</v>
      </c>
      <c r="V4" s="1330">
        <f>IF($A4="","",SUM(PT!AM3,PT!AM4))</f>
        <v>0</v>
      </c>
      <c r="W4" s="1321">
        <f>IF(T4="","",(S4*0.25)+S5)</f>
        <v>1.25</v>
      </c>
      <c r="X4" s="1326">
        <f>'Bout Summary'!F6</f>
        <v>7</v>
      </c>
      <c r="Y4" s="1248">
        <f>IF(OR(X4="",X4=0),"",W4/X4)</f>
        <v>0.17857142857142858</v>
      </c>
      <c r="Z4" s="4"/>
      <c r="AA4" s="4"/>
      <c r="AB4" s="4"/>
      <c r="AC4" s="4"/>
      <c r="AD4" s="2"/>
    </row>
    <row r="5" spans="1:30" ht="12.75" customHeight="1">
      <c r="A5" s="1273"/>
      <c r="B5" s="1275"/>
      <c r="C5" s="254" t="s">
        <v>72</v>
      </c>
      <c r="D5" s="28">
        <f>IF($A4="","",SUM(PT!T3,PT!T4))</f>
        <v>0</v>
      </c>
      <c r="E5" s="28">
        <f>IF($A4="","",SUM(PT!U3,PT!U4))</f>
        <v>0</v>
      </c>
      <c r="F5" s="28">
        <f>IF($A4="","",SUM(PT!V3,PT!V4))</f>
        <v>1</v>
      </c>
      <c r="G5" s="28">
        <f>IF($A4="","",SUM(PT!W3,PT!W4))</f>
        <v>0</v>
      </c>
      <c r="H5" s="28">
        <f>IF($A4="","",SUM(PT!X3,PT!X4))</f>
        <v>0</v>
      </c>
      <c r="I5" s="28">
        <f>IF($A4="","",SUM(PT!Y3,PT!Y4))</f>
        <v>0</v>
      </c>
      <c r="J5" s="28">
        <f>IF($A4="","",SUM(PT!Z3,PT!Z4))</f>
        <v>0</v>
      </c>
      <c r="K5" s="28">
        <f>IF($A4="","",SUM(PT!AA3,PT!AA4))</f>
        <v>0</v>
      </c>
      <c r="L5" s="28">
        <f>IF($A4="","",SUM(PT!AB3,PT!AB4))</f>
        <v>0</v>
      </c>
      <c r="M5" s="28">
        <f>IF($A4="","",SUM(PT!AC3,PT!AC4))</f>
        <v>0</v>
      </c>
      <c r="N5" s="28">
        <f>IF($A4="","",SUM(PT!AD3,PT!AD4))</f>
        <v>0</v>
      </c>
      <c r="O5" s="28">
        <f>IF($A4="","",SUM(PT!AE3,PT!AE4))</f>
        <v>0</v>
      </c>
      <c r="P5" s="28">
        <f>IF($A4="","",SUM(PT!AF3,PT!AF4))</f>
        <v>0</v>
      </c>
      <c r="Q5" s="28">
        <f>IF($A4="","",SUM(PT!AG3,PT!AG4))</f>
        <v>0</v>
      </c>
      <c r="R5" s="28">
        <f>IF($A4="","",SUM(PT!AH3,PT!AH4))</f>
        <v>0</v>
      </c>
      <c r="S5" s="21">
        <f t="shared" si="0"/>
        <v>1</v>
      </c>
      <c r="T5" s="1320"/>
      <c r="U5" s="1271"/>
      <c r="V5" s="1258"/>
      <c r="W5" s="1252"/>
      <c r="X5" s="1253"/>
      <c r="Y5" s="1249"/>
      <c r="Z5" s="4"/>
      <c r="AA5" s="4"/>
      <c r="AB5" s="4"/>
      <c r="AC5" s="4"/>
      <c r="AD5" s="2"/>
    </row>
    <row r="6" spans="1:30" ht="12.75" customHeight="1">
      <c r="A6" s="1261" t="str">
        <f>IF(IBRF!B12="","",IBRF!B12)</f>
        <v>17</v>
      </c>
      <c r="B6" s="1265" t="str">
        <f>IF(IBRF!C12="","",IBRF!C12)</f>
        <v>Susan B Bruisin</v>
      </c>
      <c r="C6" s="25" t="s">
        <v>73</v>
      </c>
      <c r="D6" s="6">
        <f>IF($A6="","",SUM(PT!E5,PT!E6))</f>
        <v>4</v>
      </c>
      <c r="E6" s="7">
        <f>IF($A6="","",SUM(PT!F5,PT!F6))</f>
        <v>1</v>
      </c>
      <c r="F6" s="7">
        <f>IF($A6="","",SUM(PT!G5,PT!G6))</f>
        <v>0</v>
      </c>
      <c r="G6" s="7">
        <f>IF($A6="","",SUM(PT!H5,PT!H6))</f>
        <v>0</v>
      </c>
      <c r="H6" s="7">
        <f>IF($A6="","",SUM(PT!I5,PT!I6))</f>
        <v>2</v>
      </c>
      <c r="I6" s="7">
        <f>IF($A6="","",SUM(PT!J5,PT!J6))</f>
        <v>0</v>
      </c>
      <c r="J6" s="7">
        <f>IF($A6="","",SUM(PT!M5,PT!M6))</f>
        <v>0</v>
      </c>
      <c r="K6" s="7">
        <f>IF($A6="","",SUM(PT!K5,PT!K6))</f>
        <v>0</v>
      </c>
      <c r="L6" s="7">
        <f>IF($A6="","",SUM(PT!L5,PT!L6))</f>
        <v>3</v>
      </c>
      <c r="M6" s="7">
        <f>IF($A6="","",SUM(PT!Q5,PT!Q6))</f>
        <v>0</v>
      </c>
      <c r="N6" s="7">
        <f>IF($A6="","",SUM(PT!P5,PT!P6))</f>
        <v>1</v>
      </c>
      <c r="O6" s="7">
        <f>IF($A6="","",SUM(PT!O5,PT!O6))</f>
        <v>0</v>
      </c>
      <c r="P6" s="7">
        <f>IF($A6="","",SUM(PT!N5,PT!N6))</f>
        <v>0</v>
      </c>
      <c r="Q6" s="38"/>
      <c r="R6" s="38"/>
      <c r="S6" s="37">
        <f t="shared" si="0"/>
        <v>11</v>
      </c>
      <c r="T6" s="1267">
        <f>IF($A6="","",SUM(PT!AJ5,PT!AJ6))</f>
        <v>4</v>
      </c>
      <c r="U6" s="1269">
        <f>IF($A6="","",SUM(PT!AL5,PT!AL6))</f>
        <v>0</v>
      </c>
      <c r="V6" s="1270">
        <f>IF($A6="","",SUM(PT!AM5,PT!AM6))</f>
        <v>0</v>
      </c>
      <c r="W6" s="1250">
        <f>IF(T6="","",(S6*0.25)+S7)</f>
        <v>4.75</v>
      </c>
      <c r="X6" s="1254">
        <f>'Bout Summary'!F7</f>
        <v>33</v>
      </c>
      <c r="Y6" s="1246">
        <f>IF(OR(X6="",X6=0),"",W6/X6)</f>
        <v>0.14393939393939395</v>
      </c>
      <c r="Z6" s="4"/>
      <c r="AA6" s="4"/>
      <c r="AB6" s="4"/>
      <c r="AC6" s="4"/>
      <c r="AD6" s="2"/>
    </row>
    <row r="7" spans="1:30" ht="12.75" customHeight="1">
      <c r="A7" s="1262"/>
      <c r="B7" s="1266"/>
      <c r="C7" s="24" t="s">
        <v>72</v>
      </c>
      <c r="D7" s="31">
        <f>IF($A6="","",SUM(PT!T5,PT!T6))</f>
        <v>0</v>
      </c>
      <c r="E7" s="32">
        <f>IF($A6="","",SUM(PT!U5,PT!U6))</f>
        <v>0</v>
      </c>
      <c r="F7" s="32">
        <f>IF($A6="","",SUM(PT!V5,PT!V6))</f>
        <v>0</v>
      </c>
      <c r="G7" s="32">
        <f>IF($A6="","",SUM(PT!W5,PT!W6))</f>
        <v>0</v>
      </c>
      <c r="H7" s="32">
        <f>IF($A6="","",SUM(PT!X5,PT!X6))</f>
        <v>1</v>
      </c>
      <c r="I7" s="32">
        <f>IF($A6="","",SUM(PT!Y5,PT!Y6))</f>
        <v>0</v>
      </c>
      <c r="J7" s="32">
        <f>IF($A6="","",SUM(PT!Z5,PT!Z6))</f>
        <v>0</v>
      </c>
      <c r="K7" s="32">
        <f>IF($A6="","",SUM(PT!AA5,PT!AA6))</f>
        <v>0</v>
      </c>
      <c r="L7" s="32">
        <f>IF($A6="","",SUM(PT!AB5,PT!AB6))</f>
        <v>0</v>
      </c>
      <c r="M7" s="32">
        <f>IF($A6="","",SUM(PT!AC5,PT!AC6))</f>
        <v>1</v>
      </c>
      <c r="N7" s="32">
        <f>IF($A6="","",SUM(PT!AD5,PT!AD6))</f>
        <v>0</v>
      </c>
      <c r="O7" s="32">
        <f>IF($A6="","",SUM(PT!AE5,PT!AE6))</f>
        <v>0</v>
      </c>
      <c r="P7" s="32">
        <f>IF($A6="","",SUM(PT!AF5,PT!AF6))</f>
        <v>0</v>
      </c>
      <c r="Q7" s="29">
        <f>IF($A6="","",SUM(PT!AG5,PT!AG6))</f>
        <v>0</v>
      </c>
      <c r="R7" s="33">
        <f>IF($A6="","",SUM(PT!AH5,PT!AH6))</f>
        <v>0</v>
      </c>
      <c r="S7" s="21">
        <f t="shared" si="0"/>
        <v>2</v>
      </c>
      <c r="T7" s="1268"/>
      <c r="U7" s="1269"/>
      <c r="V7" s="1270"/>
      <c r="W7" s="1251"/>
      <c r="X7" s="1255"/>
      <c r="Y7" s="1247"/>
      <c r="Z7" s="4"/>
      <c r="AA7" s="4"/>
      <c r="AB7" s="4"/>
      <c r="AC7" s="4"/>
      <c r="AD7" s="2"/>
    </row>
    <row r="8" spans="1:30" ht="12.75" customHeight="1">
      <c r="A8" s="1259" t="str">
        <f>IF(IBRF!B13="","",IBRF!B13)</f>
        <v>1949</v>
      </c>
      <c r="B8" s="1263" t="str">
        <f>IF(IBRF!C13="","",IBRF!C13)</f>
        <v>Geneva Conviction</v>
      </c>
      <c r="C8" s="25" t="s">
        <v>73</v>
      </c>
      <c r="D8" s="6">
        <f>IF($A8="","",SUM(PT!E7,PT!E8))</f>
        <v>0</v>
      </c>
      <c r="E8" s="7">
        <f>IF($A8="","",SUM(PT!F7,PT!F8))</f>
        <v>0</v>
      </c>
      <c r="F8" s="7">
        <f>IF($A8="","",SUM(PT!G7,PT!G8))</f>
        <v>0</v>
      </c>
      <c r="G8" s="7">
        <f>IF($A8="","",SUM(PT!H7,PT!H8))</f>
        <v>0</v>
      </c>
      <c r="H8" s="7">
        <f>IF($A8="","",SUM(PT!I7,PT!I8))</f>
        <v>0</v>
      </c>
      <c r="I8" s="7">
        <f>IF($A8="","",SUM(PT!J7,PT!J8))</f>
        <v>0</v>
      </c>
      <c r="J8" s="7">
        <f>IF($A8="","",SUM(PT!M7,PT!M8))</f>
        <v>0</v>
      </c>
      <c r="K8" s="7">
        <f>IF($A8="","",SUM(PT!K7,PT!K8))</f>
        <v>0</v>
      </c>
      <c r="L8" s="7">
        <f>IF($A8="","",SUM(PT!L7,PT!L8))</f>
        <v>2</v>
      </c>
      <c r="M8" s="7">
        <f>IF($A8="","",SUM(PT!Q7,PT!Q8))</f>
        <v>0</v>
      </c>
      <c r="N8" s="7">
        <f>IF($A8="","",SUM(PT!P7,PT!P8))</f>
        <v>0</v>
      </c>
      <c r="O8" s="7">
        <f>IF($A8="","",SUM(PT!O7,PT!O8))</f>
        <v>0</v>
      </c>
      <c r="P8" s="7">
        <f>IF($A8="","",SUM(PT!N7,PT!N8))</f>
        <v>0</v>
      </c>
      <c r="Q8" s="38"/>
      <c r="R8" s="38"/>
      <c r="S8" s="37">
        <f t="shared" si="0"/>
        <v>2</v>
      </c>
      <c r="T8" s="1267">
        <f>IF($A8="","",SUM(PT!AJ7,PT!AJ8))</f>
        <v>2</v>
      </c>
      <c r="U8" s="1271">
        <f>IF($A8="","",SUM(PT!AL7,PT!AL8))</f>
        <v>0</v>
      </c>
      <c r="V8" s="1258">
        <f>IF($A8="","",SUM(PT!AM7,PT!AM8))</f>
        <v>0</v>
      </c>
      <c r="W8" s="1252">
        <f>IF(T8="","",(S8*0.25)+S9)</f>
        <v>2.5</v>
      </c>
      <c r="X8" s="1253">
        <f>'Bout Summary'!F8</f>
        <v>0</v>
      </c>
      <c r="Y8" s="1246" t="str">
        <f>IF(OR(X8="",X8=0),"",W8/X8)</f>
        <v/>
      </c>
      <c r="Z8" s="4"/>
      <c r="AA8" s="4"/>
      <c r="AB8" s="4"/>
      <c r="AC8" s="4"/>
      <c r="AD8" s="2"/>
    </row>
    <row r="9" spans="1:30" ht="12.75" customHeight="1">
      <c r="A9" s="1260"/>
      <c r="B9" s="1264"/>
      <c r="C9" s="24" t="s">
        <v>72</v>
      </c>
      <c r="D9" s="31">
        <f>IF($A8="","",SUM(PT!T7,PT!T8))</f>
        <v>0</v>
      </c>
      <c r="E9" s="32">
        <f>IF($A8="","",SUM(PT!U7,PT!U8))</f>
        <v>0</v>
      </c>
      <c r="F9" s="32">
        <f>IF($A8="","",SUM(PT!V7,PT!V8))</f>
        <v>0</v>
      </c>
      <c r="G9" s="32">
        <f>IF($A8="","",SUM(PT!W7,PT!W8))</f>
        <v>0</v>
      </c>
      <c r="H9" s="32">
        <f>IF($A8="","",SUM(PT!X7,PT!X8))</f>
        <v>0</v>
      </c>
      <c r="I9" s="32">
        <f>IF($A8="","",SUM(PT!Y7,PT!Y8))</f>
        <v>0</v>
      </c>
      <c r="J9" s="32">
        <f>IF($A8="","",SUM(PT!Z7,PT!Z8))</f>
        <v>0</v>
      </c>
      <c r="K9" s="32">
        <f>IF($A8="","",SUM(PT!AA7,PT!AA8))</f>
        <v>1</v>
      </c>
      <c r="L9" s="32">
        <f>IF($A8="","",SUM(PT!AB7,PT!AB8))</f>
        <v>0</v>
      </c>
      <c r="M9" s="32">
        <f>IF($A8="","",SUM(PT!AC7,PT!AC8))</f>
        <v>1</v>
      </c>
      <c r="N9" s="32">
        <f>IF($A8="","",SUM(PT!AD7,PT!AD8))</f>
        <v>0</v>
      </c>
      <c r="O9" s="32">
        <f>IF($A8="","",SUM(PT!AE7,PT!AE8))</f>
        <v>0</v>
      </c>
      <c r="P9" s="32">
        <f>IF($A8="","",SUM(PT!AF7,PT!AF8))</f>
        <v>0</v>
      </c>
      <c r="Q9" s="29">
        <f>IF($A8="","",SUM(PT!AG7,PT!AG8))</f>
        <v>0</v>
      </c>
      <c r="R9" s="33">
        <f>IF($A8="","",SUM(PT!AH7,PT!AH8))</f>
        <v>0</v>
      </c>
      <c r="S9" s="21">
        <f t="shared" si="0"/>
        <v>2</v>
      </c>
      <c r="T9" s="1268"/>
      <c r="U9" s="1271"/>
      <c r="V9" s="1258"/>
      <c r="W9" s="1252"/>
      <c r="X9" s="1253"/>
      <c r="Y9" s="1247"/>
      <c r="Z9" s="4"/>
      <c r="AA9" s="4"/>
      <c r="AB9" s="4"/>
      <c r="AC9" s="4"/>
      <c r="AD9" s="2"/>
    </row>
    <row r="10" spans="1:30" ht="12.75" customHeight="1">
      <c r="A10" s="1261" t="str">
        <f>IF(IBRF!B14="","",IBRF!B14)</f>
        <v>23</v>
      </c>
      <c r="B10" s="1265" t="str">
        <f>IF(IBRF!C14="","",IBRF!C14)</f>
        <v>Mary Marvel</v>
      </c>
      <c r="C10" s="25" t="s">
        <v>73</v>
      </c>
      <c r="D10" s="6">
        <f>IF($A10="","",SUM(PT!E9,PT!E10))</f>
        <v>0</v>
      </c>
      <c r="E10" s="7">
        <f>IF($A10="","",SUM(PT!F9,PT!F10))</f>
        <v>0</v>
      </c>
      <c r="F10" s="7">
        <f>IF($A10="","",SUM(PT!G9,PT!G10))</f>
        <v>1</v>
      </c>
      <c r="G10" s="7">
        <f>IF($A10="","",SUM(PT!H9,PT!H10))</f>
        <v>0</v>
      </c>
      <c r="H10" s="7">
        <f>IF($A10="","",SUM(PT!I9,PT!I10))</f>
        <v>0</v>
      </c>
      <c r="I10" s="7">
        <f>IF($A10="","",SUM(PT!J9,PT!J10))</f>
        <v>0</v>
      </c>
      <c r="J10" s="7">
        <f>IF($A10="","",SUM(PT!M9,PT!M10))</f>
        <v>0</v>
      </c>
      <c r="K10" s="7">
        <f>IF($A10="","",SUM(PT!K9,PT!K10))</f>
        <v>0</v>
      </c>
      <c r="L10" s="7">
        <f>IF($A10="","",SUM(PT!L9,PT!L10))</f>
        <v>1</v>
      </c>
      <c r="M10" s="7">
        <f>IF($A10="","",SUM(PT!Q9,PT!Q10))</f>
        <v>0</v>
      </c>
      <c r="N10" s="7">
        <f>IF($A10="","",SUM(PT!P9,PT!P10))</f>
        <v>0</v>
      </c>
      <c r="O10" s="7">
        <f>IF($A10="","",SUM(PT!O9,PT!O10))</f>
        <v>0</v>
      </c>
      <c r="P10" s="7">
        <f>IF($A10="","",SUM(PT!N9,PT!N10))</f>
        <v>0</v>
      </c>
      <c r="Q10" s="38"/>
      <c r="R10" s="38"/>
      <c r="S10" s="37">
        <f t="shared" si="0"/>
        <v>2</v>
      </c>
      <c r="T10" s="1267">
        <f>IF($A10="","",SUM(PT!AJ9,PT!AJ10))</f>
        <v>1</v>
      </c>
      <c r="U10" s="1269">
        <f>IF($A10="","",SUM(PT!AL9,PT!AL10))</f>
        <v>0</v>
      </c>
      <c r="V10" s="1270">
        <f>IF($A10="","",SUM(PT!AM9,PT!AM10))</f>
        <v>0</v>
      </c>
      <c r="W10" s="1250">
        <f>IF(T10="","",(S10*0.25)+S11)</f>
        <v>1.5</v>
      </c>
      <c r="X10" s="1254">
        <f>'Bout Summary'!F9</f>
        <v>11</v>
      </c>
      <c r="Y10" s="1246">
        <f>IF(OR(X10="",X10=0),"",W10/X10)</f>
        <v>0.13636363636363635</v>
      </c>
      <c r="Z10" s="4"/>
      <c r="AA10" s="4"/>
      <c r="AB10" s="4"/>
      <c r="AC10" s="4"/>
      <c r="AD10" s="2"/>
    </row>
    <row r="11" spans="1:30" ht="12.75" customHeight="1">
      <c r="A11" s="1262"/>
      <c r="B11" s="1266"/>
      <c r="C11" s="24" t="s">
        <v>72</v>
      </c>
      <c r="D11" s="27">
        <f>IF($A10="","",SUM(PT!T9,PT!T10))</f>
        <v>0</v>
      </c>
      <c r="E11" s="28">
        <f>IF($A10="","",SUM(PT!U9,PT!U10))</f>
        <v>0</v>
      </c>
      <c r="F11" s="28">
        <f>IF($A10="","",SUM(PT!V9,PT!V10))</f>
        <v>0</v>
      </c>
      <c r="G11" s="28">
        <f>IF($A10="","",SUM(PT!W9,PT!W10))</f>
        <v>0</v>
      </c>
      <c r="H11" s="28">
        <f>IF($A10="","",SUM(PT!X9,PT!X10))</f>
        <v>0</v>
      </c>
      <c r="I11" s="28">
        <f>IF($A10="","",SUM(PT!Y9,PT!Y10))</f>
        <v>0</v>
      </c>
      <c r="J11" s="28">
        <f>IF($A10="","",SUM(PT!Z9,PT!Z10))</f>
        <v>0</v>
      </c>
      <c r="K11" s="28">
        <f>IF($A10="","",SUM(PT!AA9,PT!AA10))</f>
        <v>0</v>
      </c>
      <c r="L11" s="28">
        <f>IF($A10="","",SUM(PT!AB9,PT!AB10))</f>
        <v>0</v>
      </c>
      <c r="M11" s="28">
        <f>IF($A10="","",SUM(PT!AC9,PT!AC10))</f>
        <v>1</v>
      </c>
      <c r="N11" s="28">
        <f>IF($A10="","",SUM(PT!AD9,PT!AD10))</f>
        <v>0</v>
      </c>
      <c r="O11" s="28">
        <f>IF($A10="","",SUM(PT!AE9,PT!AE10))</f>
        <v>0</v>
      </c>
      <c r="P11" s="28">
        <f>IF($A10="","",SUM(PT!AF9,PT!AF10))</f>
        <v>0</v>
      </c>
      <c r="Q11" s="29">
        <f>IF($A10="","",SUM(PT!AG9,PT!AG10))</f>
        <v>0</v>
      </c>
      <c r="R11" s="29">
        <f>IF($A10="","",SUM(PT!AH9,PT!AH10))</f>
        <v>0</v>
      </c>
      <c r="S11" s="21">
        <f t="shared" si="0"/>
        <v>1</v>
      </c>
      <c r="T11" s="1268"/>
      <c r="U11" s="1269"/>
      <c r="V11" s="1270"/>
      <c r="W11" s="1251"/>
      <c r="X11" s="1255"/>
      <c r="Y11" s="1247"/>
      <c r="Z11" s="4"/>
      <c r="AA11" s="4"/>
      <c r="AB11" s="4"/>
      <c r="AC11" s="4"/>
      <c r="AD11" s="2"/>
    </row>
    <row r="12" spans="1:30" ht="12.75" customHeight="1">
      <c r="A12" s="1259" t="str">
        <f>IF(IBRF!B15="","",IBRF!B15)</f>
        <v>256</v>
      </c>
      <c r="B12" s="1263" t="str">
        <f>IF(IBRF!C15="","",IBRF!C15)</f>
        <v>Afternoon D-Lightning</v>
      </c>
      <c r="C12" s="25" t="s">
        <v>73</v>
      </c>
      <c r="D12" s="6">
        <f>IF($A12="","",SUM(PT!E11,PT!E12))</f>
        <v>1</v>
      </c>
      <c r="E12" s="7">
        <f>IF($A12="","",SUM(PT!F11,PT!F12))</f>
        <v>0</v>
      </c>
      <c r="F12" s="7">
        <f>IF($A12="","",SUM(PT!G11,PT!G12))</f>
        <v>0</v>
      </c>
      <c r="G12" s="7">
        <f>IF($A12="","",SUM(PT!H11,PT!H12))</f>
        <v>0</v>
      </c>
      <c r="H12" s="7">
        <f>IF($A12="","",SUM(PT!I11,PT!I12))</f>
        <v>0</v>
      </c>
      <c r="I12" s="7">
        <f>IF($A12="","",SUM(PT!J11,PT!J12))</f>
        <v>0</v>
      </c>
      <c r="J12" s="7">
        <f>IF($A12="","",SUM(PT!M11,PT!M12))</f>
        <v>0</v>
      </c>
      <c r="K12" s="7">
        <f>IF($A12="","",SUM(PT!K11,PT!K12))</f>
        <v>0</v>
      </c>
      <c r="L12" s="7">
        <f>IF($A12="","",SUM(PT!L11,PT!L12))</f>
        <v>0</v>
      </c>
      <c r="M12" s="7">
        <f>IF($A12="","",SUM(PT!Q11,PT!Q12))</f>
        <v>0</v>
      </c>
      <c r="N12" s="7">
        <f>IF($A12="","",SUM(PT!P11,PT!P12))</f>
        <v>0</v>
      </c>
      <c r="O12" s="7">
        <f>IF($A12="","",SUM(PT!O11,PT!O12))</f>
        <v>0</v>
      </c>
      <c r="P12" s="7">
        <f>IF($A12="","",SUM(PT!N11,PT!N12))</f>
        <v>0</v>
      </c>
      <c r="Q12" s="38"/>
      <c r="R12" s="38"/>
      <c r="S12" s="37">
        <f t="shared" si="0"/>
        <v>1</v>
      </c>
      <c r="T12" s="1267">
        <f>IF($A12="","",SUM(PT!AJ11,PT!AJ12))</f>
        <v>0</v>
      </c>
      <c r="U12" s="1271">
        <f>IF($A12="","",SUM(PT!AL11,PT!AL12))</f>
        <v>0</v>
      </c>
      <c r="V12" s="1258">
        <f>IF($A12="","",SUM(PT!AM11,PT!AM12))</f>
        <v>0</v>
      </c>
      <c r="W12" s="1252">
        <f>IF(T12="","",(S12*0.25)+S13)</f>
        <v>0.25</v>
      </c>
      <c r="X12" s="1253">
        <f>'Bout Summary'!F10</f>
        <v>6</v>
      </c>
      <c r="Y12" s="1246">
        <f>IF(OR(X12="",X12=0),"",W12/X12)</f>
        <v>4.1666666666666664E-2</v>
      </c>
      <c r="Z12" s="4"/>
      <c r="AA12" s="4"/>
      <c r="AB12" s="4"/>
      <c r="AC12" s="4"/>
      <c r="AD12" s="2"/>
    </row>
    <row r="13" spans="1:30" ht="12.75" customHeight="1">
      <c r="A13" s="1260"/>
      <c r="B13" s="1264"/>
      <c r="C13" s="24" t="s">
        <v>72</v>
      </c>
      <c r="D13" s="27">
        <f>IF($A12="","",SUM(PT!T11,PT!T12))</f>
        <v>0</v>
      </c>
      <c r="E13" s="28">
        <f>IF($A12="","",SUM(PT!U11,PT!U12))</f>
        <v>0</v>
      </c>
      <c r="F13" s="28">
        <f>IF($A12="","",SUM(PT!V11,PT!V12))</f>
        <v>0</v>
      </c>
      <c r="G13" s="28">
        <f>IF($A12="","",SUM(PT!W11,PT!W12))</f>
        <v>0</v>
      </c>
      <c r="H13" s="28">
        <f>IF($A12="","",SUM(PT!X11,PT!X12))</f>
        <v>0</v>
      </c>
      <c r="I13" s="28">
        <f>IF($A12="","",SUM(PT!Y11,PT!Y12))</f>
        <v>0</v>
      </c>
      <c r="J13" s="28">
        <f>IF($A12="","",SUM(PT!Z11,PT!Z12))</f>
        <v>0</v>
      </c>
      <c r="K13" s="28">
        <f>IF($A12="","",SUM(PT!AA11,PT!AA12))</f>
        <v>0</v>
      </c>
      <c r="L13" s="28">
        <f>IF($A12="","",SUM(PT!AB11,PT!AB12))</f>
        <v>0</v>
      </c>
      <c r="M13" s="28">
        <f>IF($A12="","",SUM(PT!AC11,PT!AC12))</f>
        <v>0</v>
      </c>
      <c r="N13" s="28">
        <f>IF($A12="","",SUM(PT!AD11,PT!AD12))</f>
        <v>0</v>
      </c>
      <c r="O13" s="28">
        <f>IF($A12="","",SUM(PT!AE11,PT!AE12))</f>
        <v>0</v>
      </c>
      <c r="P13" s="28">
        <f>IF($A12="","",SUM(PT!AF11,PT!AF12))</f>
        <v>0</v>
      </c>
      <c r="Q13" s="29">
        <f>IF($A12="","",SUM(PT!AG11,PT!AG12))</f>
        <v>0</v>
      </c>
      <c r="R13" s="29">
        <f>IF($A12="","",SUM(PT!AH11,PT!AH12))</f>
        <v>0</v>
      </c>
      <c r="S13" s="21">
        <f t="shared" si="0"/>
        <v>0</v>
      </c>
      <c r="T13" s="1268"/>
      <c r="U13" s="1271"/>
      <c r="V13" s="1258"/>
      <c r="W13" s="1252"/>
      <c r="X13" s="1253"/>
      <c r="Y13" s="1247"/>
      <c r="Z13" s="4"/>
      <c r="AA13" s="4"/>
      <c r="AB13" s="4"/>
      <c r="AC13" s="4"/>
      <c r="AD13" s="2"/>
    </row>
    <row r="14" spans="1:30" ht="12.75" customHeight="1">
      <c r="A14" s="1261" t="str">
        <f>IF(IBRF!B16="","",IBRF!B16)</f>
        <v>303</v>
      </c>
      <c r="B14" s="1265" t="str">
        <f>IF(IBRF!C16="","",IBRF!C16)</f>
        <v>JaneSaw Massacre</v>
      </c>
      <c r="C14" s="25" t="s">
        <v>73</v>
      </c>
      <c r="D14" s="6">
        <f>IF($A14="","",SUM(PT!E13,PT!E14))</f>
        <v>2</v>
      </c>
      <c r="E14" s="7">
        <f>IF($A14="","",SUM(PT!F13,PT!F14))</f>
        <v>0</v>
      </c>
      <c r="F14" s="7">
        <f>IF($A14="","",SUM(PT!G13,PT!G14))</f>
        <v>0</v>
      </c>
      <c r="G14" s="7">
        <f>IF($A14="","",SUM(PT!H13,PT!H14))</f>
        <v>0</v>
      </c>
      <c r="H14" s="7">
        <f>IF($A14="","",SUM(PT!I13,PT!I14))</f>
        <v>0</v>
      </c>
      <c r="I14" s="7">
        <f>IF($A14="","",SUM(PT!J13,PT!J14))</f>
        <v>0</v>
      </c>
      <c r="J14" s="7">
        <f>IF($A14="","",SUM(PT!M13,PT!M14))</f>
        <v>0</v>
      </c>
      <c r="K14" s="7">
        <f>IF($A14="","",SUM(PT!K13,PT!K14))</f>
        <v>0</v>
      </c>
      <c r="L14" s="7">
        <f>IF($A14="","",SUM(PT!L13,PT!L14))</f>
        <v>0</v>
      </c>
      <c r="M14" s="7">
        <f>IF($A14="","",SUM(PT!Q13,PT!Q14))</f>
        <v>0</v>
      </c>
      <c r="N14" s="7">
        <f>IF($A14="","",SUM(PT!P13,PT!P14))</f>
        <v>0</v>
      </c>
      <c r="O14" s="7">
        <f>IF($A14="","",SUM(PT!O13,PT!O14))</f>
        <v>0</v>
      </c>
      <c r="P14" s="7">
        <f>IF($A14="","",SUM(PT!N13,PT!N14))</f>
        <v>0</v>
      </c>
      <c r="Q14" s="38"/>
      <c r="R14" s="38"/>
      <c r="S14" s="37">
        <f t="shared" si="0"/>
        <v>2</v>
      </c>
      <c r="T14" s="1267">
        <f>IF($A14="","",SUM(PT!AJ13,PT!AJ14))</f>
        <v>0</v>
      </c>
      <c r="U14" s="1269">
        <f>IF($A14="","",SUM(PT!AL13,PT!AL14))</f>
        <v>0</v>
      </c>
      <c r="V14" s="1270">
        <f>IF($A14="","",SUM(PT!AM13,PT!AM14))</f>
        <v>0</v>
      </c>
      <c r="W14" s="1250">
        <f>IF(T14="","",(S14*0.25)+S15)</f>
        <v>0.5</v>
      </c>
      <c r="X14" s="1254">
        <f>'Bout Summary'!F11</f>
        <v>5</v>
      </c>
      <c r="Y14" s="1246">
        <f>IF(OR(X14="",X14=0),"",W14/X14)</f>
        <v>0.1</v>
      </c>
      <c r="Z14" s="4"/>
      <c r="AA14" s="4"/>
      <c r="AB14" s="4"/>
      <c r="AC14" s="4"/>
      <c r="AD14" s="2"/>
    </row>
    <row r="15" spans="1:30" ht="12.75" customHeight="1">
      <c r="A15" s="1262"/>
      <c r="B15" s="1266"/>
      <c r="C15" s="24" t="s">
        <v>72</v>
      </c>
      <c r="D15" s="27">
        <f>IF($A14="","",SUM(PT!T13,PT!T14))</f>
        <v>0</v>
      </c>
      <c r="E15" s="28">
        <f>IF($A14="","",SUM(PT!U13,PT!U14))</f>
        <v>0</v>
      </c>
      <c r="F15" s="28">
        <f>IF($A14="","",SUM(PT!V13,PT!V14))</f>
        <v>0</v>
      </c>
      <c r="G15" s="28">
        <f>IF($A14="","",SUM(PT!W13,PT!W14))</f>
        <v>0</v>
      </c>
      <c r="H15" s="28">
        <f>IF($A14="","",SUM(PT!X13,PT!X14))</f>
        <v>0</v>
      </c>
      <c r="I15" s="28">
        <f>IF($A14="","",SUM(PT!Y13,PT!Y14))</f>
        <v>0</v>
      </c>
      <c r="J15" s="28">
        <f>IF($A14="","",SUM(PT!Z13,PT!Z14))</f>
        <v>0</v>
      </c>
      <c r="K15" s="28">
        <f>IF($A14="","",SUM(PT!AA13,PT!AA14))</f>
        <v>0</v>
      </c>
      <c r="L15" s="28">
        <f>IF($A14="","",SUM(PT!AB13,PT!AB14))</f>
        <v>0</v>
      </c>
      <c r="M15" s="28">
        <f>IF($A14="","",SUM(PT!AC13,PT!AC14))</f>
        <v>0</v>
      </c>
      <c r="N15" s="28">
        <f>IF($A14="","",SUM(PT!AD13,PT!AD14))</f>
        <v>0</v>
      </c>
      <c r="O15" s="28">
        <f>IF($A14="","",SUM(PT!AE13,PT!AE14))</f>
        <v>0</v>
      </c>
      <c r="P15" s="28">
        <f>IF($A14="","",SUM(PT!AF13,PT!AF14))</f>
        <v>0</v>
      </c>
      <c r="Q15" s="29">
        <f>IF($A14="","",SUM(PT!AG13,PT!AG14))</f>
        <v>0</v>
      </c>
      <c r="R15" s="29">
        <f>IF($A14="","",SUM(PT!AH13,PT!AH14))</f>
        <v>0</v>
      </c>
      <c r="S15" s="21">
        <f t="shared" si="0"/>
        <v>0</v>
      </c>
      <c r="T15" s="1268"/>
      <c r="U15" s="1269"/>
      <c r="V15" s="1270"/>
      <c r="W15" s="1251"/>
      <c r="X15" s="1255"/>
      <c r="Y15" s="1247"/>
      <c r="Z15" s="4"/>
      <c r="AA15" s="4"/>
      <c r="AB15" s="4"/>
      <c r="AC15" s="4"/>
      <c r="AD15" s="2"/>
    </row>
    <row r="16" spans="1:30" ht="12.75" customHeight="1">
      <c r="A16" s="1259" t="str">
        <f>IF(IBRF!B17="","",IBRF!B17)</f>
        <v>362</v>
      </c>
      <c r="B16" s="1263" t="str">
        <f>IF(IBRF!C17="","",IBRF!C17)</f>
        <v>Dairy Heir</v>
      </c>
      <c r="C16" s="25" t="s">
        <v>73</v>
      </c>
      <c r="D16" s="6">
        <f>IF($A16="","",SUM(PT!E15,PT!E16))</f>
        <v>0</v>
      </c>
      <c r="E16" s="7">
        <f>IF($A16="","",SUM(PT!F15,PT!F16))</f>
        <v>0</v>
      </c>
      <c r="F16" s="7">
        <f>IF($A16="","",SUM(PT!G15,PT!G16))</f>
        <v>0</v>
      </c>
      <c r="G16" s="7">
        <f>IF($A16="","",SUM(PT!H15,PT!H16))</f>
        <v>0</v>
      </c>
      <c r="H16" s="7">
        <f>IF($A16="","",SUM(PT!I15,PT!I16))</f>
        <v>0</v>
      </c>
      <c r="I16" s="7">
        <f>IF($A16="","",SUM(PT!J15,PT!J16))</f>
        <v>0</v>
      </c>
      <c r="J16" s="7">
        <f>IF($A16="","",SUM(PT!M15,PT!M16))</f>
        <v>0</v>
      </c>
      <c r="K16" s="7">
        <f>IF($A16="","",SUM(PT!K15,PT!K16))</f>
        <v>0</v>
      </c>
      <c r="L16" s="7">
        <f>IF($A16="","",SUM(PT!L15,PT!L16))</f>
        <v>0</v>
      </c>
      <c r="M16" s="7">
        <f>IF($A16="","",SUM(PT!Q15,PT!Q16))</f>
        <v>0</v>
      </c>
      <c r="N16" s="7">
        <f>IF($A16="","",SUM(PT!P15,PT!P16))</f>
        <v>0</v>
      </c>
      <c r="O16" s="7">
        <f>IF($A16="","",SUM(PT!O15,PT!O16))</f>
        <v>0</v>
      </c>
      <c r="P16" s="7">
        <f>IF($A16="","",SUM(PT!N15,PT!N16))</f>
        <v>0</v>
      </c>
      <c r="Q16" s="38"/>
      <c r="R16" s="38"/>
      <c r="S16" s="37">
        <f t="shared" si="0"/>
        <v>0</v>
      </c>
      <c r="T16" s="1267">
        <f>IF($A16="","",SUM(PT!AJ15,PT!AJ16))</f>
        <v>0</v>
      </c>
      <c r="U16" s="1271">
        <f>IF($A16="","",SUM(PT!AL15,PT!AL16))</f>
        <v>0</v>
      </c>
      <c r="V16" s="1258">
        <f>IF($A16="","",SUM(PT!AM15,PT!AM16))</f>
        <v>0</v>
      </c>
      <c r="W16" s="1252">
        <f>IF(T16="","",(S16*0.25)+S17)</f>
        <v>0</v>
      </c>
      <c r="X16" s="1253">
        <f>'Bout Summary'!F12</f>
        <v>8</v>
      </c>
      <c r="Y16" s="1246">
        <f>IF(OR(X16="",X16=0),"",W16/X16)</f>
        <v>0</v>
      </c>
      <c r="Z16" s="4"/>
      <c r="AA16" s="4"/>
      <c r="AB16" s="4"/>
      <c r="AC16" s="4"/>
      <c r="AD16" s="2"/>
    </row>
    <row r="17" spans="1:30" ht="12.75" customHeight="1">
      <c r="A17" s="1260"/>
      <c r="B17" s="1264"/>
      <c r="C17" s="24" t="s">
        <v>72</v>
      </c>
      <c r="D17" s="27">
        <f>IF($A16="","",SUM(PT!T15,PT!T16))</f>
        <v>0</v>
      </c>
      <c r="E17" s="28">
        <f>IF($A16="","",SUM(PT!U15,PT!U16))</f>
        <v>0</v>
      </c>
      <c r="F17" s="28">
        <f>IF($A16="","",SUM(PT!V15,PT!V16))</f>
        <v>0</v>
      </c>
      <c r="G17" s="28">
        <f>IF($A16="","",SUM(PT!W15,PT!W16))</f>
        <v>0</v>
      </c>
      <c r="H17" s="28">
        <f>IF($A16="","",SUM(PT!X15,PT!X16))</f>
        <v>0</v>
      </c>
      <c r="I17" s="28">
        <f>IF($A16="","",SUM(PT!Y15,PT!Y16))</f>
        <v>0</v>
      </c>
      <c r="J17" s="28">
        <f>IF($A16="","",SUM(PT!Z15,PT!Z16))</f>
        <v>0</v>
      </c>
      <c r="K17" s="28">
        <f>IF($A16="","",SUM(PT!AA15,PT!AA16))</f>
        <v>0</v>
      </c>
      <c r="L17" s="28">
        <f>IF($A16="","",SUM(PT!AB15,PT!AB16))</f>
        <v>0</v>
      </c>
      <c r="M17" s="28">
        <f>IF($A16="","",SUM(PT!AC15,PT!AC16))</f>
        <v>0</v>
      </c>
      <c r="N17" s="28">
        <f>IF($A16="","",SUM(PT!AD15,PT!AD16))</f>
        <v>0</v>
      </c>
      <c r="O17" s="28">
        <f>IF($A16="","",SUM(PT!AE15,PT!AE16))</f>
        <v>0</v>
      </c>
      <c r="P17" s="28">
        <f>IF($A16="","",SUM(PT!AF15,PT!AF16))</f>
        <v>0</v>
      </c>
      <c r="Q17" s="29">
        <f>IF($A16="","",SUM(PT!AG15,PT!AG16))</f>
        <v>0</v>
      </c>
      <c r="R17" s="29">
        <f>IF($A16="","",SUM(PT!AH15,PT!AH16))</f>
        <v>0</v>
      </c>
      <c r="S17" s="21">
        <f t="shared" si="0"/>
        <v>0</v>
      </c>
      <c r="T17" s="1268"/>
      <c r="U17" s="1271"/>
      <c r="V17" s="1258"/>
      <c r="W17" s="1252"/>
      <c r="X17" s="1253"/>
      <c r="Y17" s="1247"/>
      <c r="Z17" s="4"/>
      <c r="AA17" s="4"/>
      <c r="AB17" s="4"/>
      <c r="AC17" s="4"/>
      <c r="AD17" s="2"/>
    </row>
    <row r="18" spans="1:30" ht="12.75" customHeight="1">
      <c r="A18" s="1261" t="str">
        <f>IF(IBRF!B18="","",IBRF!B18)</f>
        <v>4CE</v>
      </c>
      <c r="B18" s="1265" t="str">
        <f>IF(IBRF!C18="","",IBRF!C18)</f>
        <v>The Force</v>
      </c>
      <c r="C18" s="25" t="s">
        <v>73</v>
      </c>
      <c r="D18" s="6">
        <f>IF($A18="","",SUM(PT!E17,PT!E18))</f>
        <v>1</v>
      </c>
      <c r="E18" s="7">
        <f>IF($A18="","",SUM(PT!F17,PT!F18))</f>
        <v>0</v>
      </c>
      <c r="F18" s="7">
        <f>IF($A18="","",SUM(PT!G17,PT!G18))</f>
        <v>0</v>
      </c>
      <c r="G18" s="7">
        <f>IF($A18="","",SUM(PT!H17,PT!H18))</f>
        <v>0</v>
      </c>
      <c r="H18" s="7">
        <f>IF($A18="","",SUM(PT!I17,PT!I18))</f>
        <v>1</v>
      </c>
      <c r="I18" s="7">
        <f>IF($A18="","",SUM(PT!J17,PT!J18))</f>
        <v>0</v>
      </c>
      <c r="J18" s="7">
        <f>IF($A18="","",SUM(PT!M17,PT!M18))</f>
        <v>0</v>
      </c>
      <c r="K18" s="7">
        <f>IF($A18="","",SUM(PT!K17,PT!K18))</f>
        <v>0</v>
      </c>
      <c r="L18" s="7">
        <f>IF($A18="","",SUM(PT!L17,PT!L18))</f>
        <v>0</v>
      </c>
      <c r="M18" s="7">
        <f>IF($A18="","",SUM(PT!Q17,PT!Q18))</f>
        <v>0</v>
      </c>
      <c r="N18" s="7">
        <f>IF($A18="","",SUM(PT!P17,PT!P18))</f>
        <v>0</v>
      </c>
      <c r="O18" s="7">
        <f>IF($A18="","",SUM(PT!O17,PT!O18))</f>
        <v>0</v>
      </c>
      <c r="P18" s="7">
        <f>IF($A18="","",SUM(PT!N17,PT!N18))</f>
        <v>0</v>
      </c>
      <c r="Q18" s="38"/>
      <c r="R18" s="38"/>
      <c r="S18" s="37">
        <f t="shared" si="0"/>
        <v>2</v>
      </c>
      <c r="T18" s="1267">
        <f>IF($A18="","",SUM(PT!AJ17,PT!AJ18))</f>
        <v>5</v>
      </c>
      <c r="U18" s="1269">
        <f>IF($A18="","",SUM(PT!AL17,PT!AL18))</f>
        <v>0</v>
      </c>
      <c r="V18" s="1270">
        <f>IF($A18="","",SUM(PT!AM17,PT!AM18))</f>
        <v>0</v>
      </c>
      <c r="W18" s="1250">
        <f>IF(T18="","",(S18*0.25)+S19)</f>
        <v>5.5</v>
      </c>
      <c r="X18" s="1254">
        <f>'Bout Summary'!F13</f>
        <v>15</v>
      </c>
      <c r="Y18" s="1246">
        <f>IF(OR(X18="",X18=0),"",W18/X18)</f>
        <v>0.36666666666666664</v>
      </c>
      <c r="Z18" s="4"/>
      <c r="AA18" s="4"/>
      <c r="AB18" s="4"/>
      <c r="AC18" s="4"/>
      <c r="AD18" s="2"/>
    </row>
    <row r="19" spans="1:30" ht="12.75" customHeight="1">
      <c r="A19" s="1262"/>
      <c r="B19" s="1266"/>
      <c r="C19" s="24" t="s">
        <v>72</v>
      </c>
      <c r="D19" s="27">
        <f>IF($A18="","",SUM(PT!T17,PT!T18))</f>
        <v>1</v>
      </c>
      <c r="E19" s="28">
        <f>IF($A18="","",SUM(PT!U17,PT!U18))</f>
        <v>0</v>
      </c>
      <c r="F19" s="28">
        <f>IF($A18="","",SUM(PT!V17,PT!V18))</f>
        <v>0</v>
      </c>
      <c r="G19" s="28">
        <f>IF($A18="","",SUM(PT!W17,PT!W18))</f>
        <v>1</v>
      </c>
      <c r="H19" s="28">
        <f>IF($A18="","",SUM(PT!X17,PT!X18))</f>
        <v>0</v>
      </c>
      <c r="I19" s="28">
        <f>IF($A18="","",SUM(PT!Y17,PT!Y18))</f>
        <v>0</v>
      </c>
      <c r="J19" s="28">
        <f>IF($A18="","",SUM(PT!Z17,PT!Z18))</f>
        <v>0</v>
      </c>
      <c r="K19" s="28">
        <f>IF($A18="","",SUM(PT!AA17,PT!AA18))</f>
        <v>0</v>
      </c>
      <c r="L19" s="28">
        <f>IF($A18="","",SUM(PT!AB17,PT!AB18))</f>
        <v>0</v>
      </c>
      <c r="M19" s="28">
        <f>IF($A18="","",SUM(PT!AC17,PT!AC18))</f>
        <v>0</v>
      </c>
      <c r="N19" s="28">
        <f>IF($A18="","",SUM(PT!AD17,PT!AD18))</f>
        <v>3</v>
      </c>
      <c r="O19" s="28">
        <f>IF($A18="","",SUM(PT!AE17,PT!AE18))</f>
        <v>0</v>
      </c>
      <c r="P19" s="28">
        <f>IF($A18="","",SUM(PT!AF17,PT!AF18))</f>
        <v>0</v>
      </c>
      <c r="Q19" s="29">
        <f>IF($A18="","",SUM(PT!AG17,PT!AG18))</f>
        <v>0</v>
      </c>
      <c r="R19" s="29">
        <f>IF($A18="","",SUM(PT!AH17,PT!AH18))</f>
        <v>0</v>
      </c>
      <c r="S19" s="21">
        <f t="shared" si="0"/>
        <v>5</v>
      </c>
      <c r="T19" s="1268"/>
      <c r="U19" s="1269"/>
      <c r="V19" s="1270"/>
      <c r="W19" s="1251"/>
      <c r="X19" s="1255"/>
      <c r="Y19" s="1247"/>
      <c r="Z19" s="4"/>
      <c r="AA19" s="4"/>
      <c r="AB19" s="4"/>
      <c r="AC19" s="4"/>
      <c r="AD19" s="2"/>
    </row>
    <row r="20" spans="1:30" ht="12.75" customHeight="1">
      <c r="A20" s="1259" t="str">
        <f>IF(IBRF!B19="","",IBRF!B19)</f>
        <v>4N6</v>
      </c>
      <c r="B20" s="1263" t="str">
        <f>IF(IBRF!C19="","",IBRF!C19)</f>
        <v>Bone Eata</v>
      </c>
      <c r="C20" s="25" t="s">
        <v>73</v>
      </c>
      <c r="D20" s="6">
        <f>IF($A20="","",SUM(PT!E19,PT!E20))</f>
        <v>0</v>
      </c>
      <c r="E20" s="7">
        <f>IF($A20="","",SUM(PT!F19,PT!F20))</f>
        <v>0</v>
      </c>
      <c r="F20" s="7">
        <f>IF($A20="","",SUM(PT!G19,PT!G20))</f>
        <v>0</v>
      </c>
      <c r="G20" s="7">
        <f>IF($A20="","",SUM(PT!H19,PT!H20))</f>
        <v>0</v>
      </c>
      <c r="H20" s="7">
        <f>IF($A20="","",SUM(PT!I19,PT!I20))</f>
        <v>0</v>
      </c>
      <c r="I20" s="7">
        <f>IF($A20="","",SUM(PT!J19,PT!J20))</f>
        <v>0</v>
      </c>
      <c r="J20" s="7">
        <f>IF($A20="","",SUM(PT!M19,PT!M20))</f>
        <v>0</v>
      </c>
      <c r="K20" s="7">
        <f>IF($A20="","",SUM(PT!K19,PT!K20))</f>
        <v>0</v>
      </c>
      <c r="L20" s="7">
        <f>IF($A20="","",SUM(PT!L19,PT!L20))</f>
        <v>0</v>
      </c>
      <c r="M20" s="7">
        <f>IF($A20="","",SUM(PT!Q19,PT!Q20))</f>
        <v>0</v>
      </c>
      <c r="N20" s="7">
        <f>IF($A20="","",SUM(PT!P19,PT!P20))</f>
        <v>1</v>
      </c>
      <c r="O20" s="7">
        <f>IF($A20="","",SUM(PT!O19,PT!O20))</f>
        <v>0</v>
      </c>
      <c r="P20" s="7">
        <f>IF($A20="","",SUM(PT!N19,PT!N20))</f>
        <v>0</v>
      </c>
      <c r="Q20" s="38"/>
      <c r="R20" s="38"/>
      <c r="S20" s="37">
        <f t="shared" si="0"/>
        <v>1</v>
      </c>
      <c r="T20" s="1267">
        <f>IF($A20="","",SUM(PT!AJ19,PT!AJ20))</f>
        <v>1</v>
      </c>
      <c r="U20" s="1271">
        <f>IF($A20="","",SUM(PT!AL19,PT!AL20))</f>
        <v>0</v>
      </c>
      <c r="V20" s="1258">
        <f>IF($A20="","",SUM(PT!AM19,PT!AM20))</f>
        <v>0</v>
      </c>
      <c r="W20" s="1252">
        <f>IF(T20="","",(S20*0.25)+S21)</f>
        <v>1.25</v>
      </c>
      <c r="X20" s="1253">
        <f>'Bout Summary'!F14</f>
        <v>14</v>
      </c>
      <c r="Y20" s="1246">
        <f>IF(OR(X20="",X20=0),"",W20/X20)</f>
        <v>8.9285714285714288E-2</v>
      </c>
      <c r="Z20" s="4"/>
      <c r="AA20" s="4"/>
      <c r="AB20" s="4"/>
      <c r="AC20" s="4"/>
      <c r="AD20" s="2"/>
    </row>
    <row r="21" spans="1:30" ht="12.75" customHeight="1">
      <c r="A21" s="1260"/>
      <c r="B21" s="1264"/>
      <c r="C21" s="24" t="s">
        <v>72</v>
      </c>
      <c r="D21" s="27">
        <f>IF($A20="","",SUM(PT!T19,PT!T20))</f>
        <v>0</v>
      </c>
      <c r="E21" s="28">
        <f>IF($A20="","",SUM(PT!U19,PT!U20))</f>
        <v>0</v>
      </c>
      <c r="F21" s="28">
        <f>IF($A20="","",SUM(PT!V19,PT!V20))</f>
        <v>0</v>
      </c>
      <c r="G21" s="28">
        <f>IF($A20="","",SUM(PT!W19,PT!W20))</f>
        <v>0</v>
      </c>
      <c r="H21" s="28">
        <f>IF($A20="","",SUM(PT!X19,PT!X20))</f>
        <v>0</v>
      </c>
      <c r="I21" s="28">
        <f>IF($A20="","",SUM(PT!Y19,PT!Y20))</f>
        <v>0</v>
      </c>
      <c r="J21" s="28">
        <f>IF($A20="","",SUM(PT!Z19,PT!Z20))</f>
        <v>0</v>
      </c>
      <c r="K21" s="28">
        <f>IF($A20="","",SUM(PT!AA19,PT!AA20))</f>
        <v>0</v>
      </c>
      <c r="L21" s="28">
        <f>IF($A20="","",SUM(PT!AB19,PT!AB20))</f>
        <v>0</v>
      </c>
      <c r="M21" s="28">
        <f>IF($A20="","",SUM(PT!AC19,PT!AC20))</f>
        <v>1</v>
      </c>
      <c r="N21" s="28">
        <f>IF($A20="","",SUM(PT!AD19,PT!AD20))</f>
        <v>0</v>
      </c>
      <c r="O21" s="28">
        <f>IF($A20="","",SUM(PT!AE19,PT!AE20))</f>
        <v>0</v>
      </c>
      <c r="P21" s="28">
        <f>IF($A20="","",SUM(PT!AF19,PT!AF20))</f>
        <v>0</v>
      </c>
      <c r="Q21" s="29">
        <f>IF($A20="","",SUM(PT!AG19,PT!AG20))</f>
        <v>0</v>
      </c>
      <c r="R21" s="29">
        <f>IF($A20="","",SUM(PT!AH19,PT!AH20))</f>
        <v>0</v>
      </c>
      <c r="S21" s="21">
        <f t="shared" si="0"/>
        <v>1</v>
      </c>
      <c r="T21" s="1268"/>
      <c r="U21" s="1271"/>
      <c r="V21" s="1258"/>
      <c r="W21" s="1252"/>
      <c r="X21" s="1253"/>
      <c r="Y21" s="1247"/>
      <c r="Z21" s="4"/>
      <c r="AA21" s="4"/>
      <c r="AB21" s="4"/>
      <c r="AC21" s="4"/>
      <c r="AD21" s="2"/>
    </row>
    <row r="22" spans="1:30" ht="12.75" customHeight="1">
      <c r="A22" s="1261" t="str">
        <f>IF(IBRF!B20="","",IBRF!B20)</f>
        <v>55</v>
      </c>
      <c r="B22" s="1265" t="str">
        <f>IF(IBRF!C20="","",IBRF!C20)</f>
        <v>Stardust Dunes</v>
      </c>
      <c r="C22" s="25" t="s">
        <v>73</v>
      </c>
      <c r="D22" s="6">
        <f>IF($A22="","",SUM(PT!E21,PT!E22))</f>
        <v>3</v>
      </c>
      <c r="E22" s="7">
        <f>IF($A22="","",SUM(PT!F21,PT!F22))</f>
        <v>0</v>
      </c>
      <c r="F22" s="7">
        <f>IF($A22="","",SUM(PT!G21,PT!G22))</f>
        <v>0</v>
      </c>
      <c r="G22" s="7">
        <f>IF($A22="","",SUM(PT!H21,PT!H22))</f>
        <v>1</v>
      </c>
      <c r="H22" s="7">
        <f>IF($A22="","",SUM(PT!I21,PT!I22))</f>
        <v>0</v>
      </c>
      <c r="I22" s="7">
        <f>IF($A22="","",SUM(PT!J21,PT!J22))</f>
        <v>0</v>
      </c>
      <c r="J22" s="7">
        <f>IF($A22="","",SUM(PT!M21,PT!M22))</f>
        <v>0</v>
      </c>
      <c r="K22" s="7">
        <f>IF($A22="","",SUM(PT!K21,PT!K22))</f>
        <v>0</v>
      </c>
      <c r="L22" s="7">
        <f>IF($A22="","",SUM(PT!L21,PT!L22))</f>
        <v>3</v>
      </c>
      <c r="M22" s="7">
        <f>IF($A22="","",SUM(PT!Q21,PT!Q22))</f>
        <v>1</v>
      </c>
      <c r="N22" s="7">
        <f>IF($A22="","",SUM(PT!P21,PT!P22))</f>
        <v>0</v>
      </c>
      <c r="O22" s="7">
        <f>IF($A22="","",SUM(PT!O21,PT!O22))</f>
        <v>0</v>
      </c>
      <c r="P22" s="7">
        <f>IF($A22="","",SUM(PT!N21,PT!N22))</f>
        <v>0</v>
      </c>
      <c r="Q22" s="38"/>
      <c r="R22" s="38"/>
      <c r="S22" s="37">
        <f t="shared" si="0"/>
        <v>8</v>
      </c>
      <c r="T22" s="1267">
        <f>IF($A22="","",SUM(PT!AJ21,PT!AJ22))</f>
        <v>5</v>
      </c>
      <c r="U22" s="1269">
        <f>IF($A22="","",SUM(PT!AL21,PT!AL22))</f>
        <v>0</v>
      </c>
      <c r="V22" s="1270">
        <f>IF($A22="","",SUM(PT!AM21,PT!AM22))</f>
        <v>0</v>
      </c>
      <c r="W22" s="1250">
        <f>IF(T22="","",(S22*0.25)+S23)</f>
        <v>5</v>
      </c>
      <c r="X22" s="1254">
        <f>'Bout Summary'!F15</f>
        <v>18</v>
      </c>
      <c r="Y22" s="1246">
        <f>IF(OR(X22="",X22=0),"",W22/X22)</f>
        <v>0.27777777777777779</v>
      </c>
      <c r="Z22" s="4"/>
      <c r="AA22" s="4"/>
      <c r="AB22" s="4"/>
      <c r="AC22" s="4"/>
      <c r="AD22" s="2"/>
    </row>
    <row r="23" spans="1:30" ht="12.75" customHeight="1">
      <c r="A23" s="1262"/>
      <c r="B23" s="1266"/>
      <c r="C23" s="24" t="s">
        <v>72</v>
      </c>
      <c r="D23" s="27">
        <f>IF($A22="","",SUM(PT!T21,PT!T22))</f>
        <v>0</v>
      </c>
      <c r="E23" s="28">
        <f>IF($A22="","",SUM(PT!U21,PT!U22))</f>
        <v>0</v>
      </c>
      <c r="F23" s="28">
        <f>IF($A22="","",SUM(PT!V21,PT!V22))</f>
        <v>0</v>
      </c>
      <c r="G23" s="28">
        <f>IF($A22="","",SUM(PT!W21,PT!W22))</f>
        <v>0</v>
      </c>
      <c r="H23" s="28">
        <f>IF($A22="","",SUM(PT!X21,PT!X22))</f>
        <v>0</v>
      </c>
      <c r="I23" s="28">
        <f>IF($A22="","",SUM(PT!Y21,PT!Y22))</f>
        <v>0</v>
      </c>
      <c r="J23" s="28">
        <f>IF($A22="","",SUM(PT!Z21,PT!Z22))</f>
        <v>0</v>
      </c>
      <c r="K23" s="28">
        <f>IF($A22="","",SUM(PT!AA21,PT!AA22))</f>
        <v>1</v>
      </c>
      <c r="L23" s="28">
        <f>IF($A22="","",SUM(PT!AB21,PT!AB22))</f>
        <v>0</v>
      </c>
      <c r="M23" s="28">
        <f>IF($A22="","",SUM(PT!AC21,PT!AC22))</f>
        <v>2</v>
      </c>
      <c r="N23" s="28">
        <f>IF($A22="","",SUM(PT!AD21,PT!AD22))</f>
        <v>0</v>
      </c>
      <c r="O23" s="28">
        <f>IF($A22="","",SUM(PT!AE21,PT!AE22))</f>
        <v>0</v>
      </c>
      <c r="P23" s="28">
        <f>IF($A22="","",SUM(PT!AF21,PT!AF22))</f>
        <v>0</v>
      </c>
      <c r="Q23" s="29">
        <f>IF($A22="","",SUM(PT!AG21,PT!AG22))</f>
        <v>0</v>
      </c>
      <c r="R23" s="29">
        <f>IF($A22="","",SUM(PT!AH21,PT!AH22))</f>
        <v>0</v>
      </c>
      <c r="S23" s="21">
        <f t="shared" si="0"/>
        <v>3</v>
      </c>
      <c r="T23" s="1268"/>
      <c r="U23" s="1269"/>
      <c r="V23" s="1270"/>
      <c r="W23" s="1251"/>
      <c r="X23" s="1255"/>
      <c r="Y23" s="1247"/>
      <c r="Z23" s="4"/>
      <c r="AA23" s="4"/>
      <c r="AB23" s="4"/>
      <c r="AC23" s="4"/>
      <c r="AD23" s="2"/>
    </row>
    <row r="24" spans="1:30" ht="12.75" customHeight="1">
      <c r="A24" s="1259" t="str">
        <f>IF(IBRF!B21="","",IBRF!B21)</f>
        <v>64</v>
      </c>
      <c r="B24" s="1263" t="str">
        <f>IF(IBRF!C21="","",IBRF!C21)</f>
        <v>Pretty Penny</v>
      </c>
      <c r="C24" s="25" t="s">
        <v>73</v>
      </c>
      <c r="D24" s="6">
        <f>IF($A24="","",SUM(PT!E23,PT!E24))</f>
        <v>0</v>
      </c>
      <c r="E24" s="7">
        <f>IF($A24="","",SUM(PT!F23,PT!F24))</f>
        <v>0</v>
      </c>
      <c r="F24" s="7">
        <f>IF($A24="","",SUM(PT!G23,PT!G24))</f>
        <v>0</v>
      </c>
      <c r="G24" s="7">
        <f>IF($A24="","",SUM(PT!H23,PT!H24))</f>
        <v>0</v>
      </c>
      <c r="H24" s="7">
        <f>IF($A24="","",SUM(PT!I23,PT!I24))</f>
        <v>0</v>
      </c>
      <c r="I24" s="7">
        <f>IF($A24="","",SUM(PT!J23,PT!J24))</f>
        <v>0</v>
      </c>
      <c r="J24" s="7">
        <f>IF($A24="","",SUM(PT!M23,PT!M24))</f>
        <v>0</v>
      </c>
      <c r="K24" s="7">
        <f>IF($A24="","",SUM(PT!K23,PT!K24))</f>
        <v>0</v>
      </c>
      <c r="L24" s="7">
        <f>IF($A24="","",SUM(PT!L23,PT!L24))</f>
        <v>0</v>
      </c>
      <c r="M24" s="7">
        <f>IF($A24="","",SUM(PT!Q23,PT!Q24))</f>
        <v>0</v>
      </c>
      <c r="N24" s="7">
        <f>IF($A24="","",SUM(PT!P23,PT!P24))</f>
        <v>1</v>
      </c>
      <c r="O24" s="7">
        <f>IF($A24="","",SUM(PT!O23,PT!O24))</f>
        <v>0</v>
      </c>
      <c r="P24" s="7">
        <f>IF($A24="","",SUM(PT!N23,PT!N24))</f>
        <v>1</v>
      </c>
      <c r="Q24" s="38"/>
      <c r="R24" s="38"/>
      <c r="S24" s="37">
        <f t="shared" si="0"/>
        <v>2</v>
      </c>
      <c r="T24" s="1267">
        <f>IF($A24="","",SUM(PT!AJ23,PT!AJ24))</f>
        <v>4</v>
      </c>
      <c r="U24" s="1271">
        <f>IF($A24="","",SUM(PT!AL23,PT!AL24))</f>
        <v>0</v>
      </c>
      <c r="V24" s="1258">
        <f>IF($A24="","",SUM(PT!AM23,PT!AM24))</f>
        <v>0</v>
      </c>
      <c r="W24" s="1252">
        <f>IF(T24="","",(S24*0.25)+S25)</f>
        <v>4.5</v>
      </c>
      <c r="X24" s="1253">
        <f>'Bout Summary'!F16</f>
        <v>11</v>
      </c>
      <c r="Y24" s="1246">
        <f>IF(OR(X24="",X24=0),"",W24/X24)</f>
        <v>0.40909090909090912</v>
      </c>
      <c r="Z24" s="4"/>
      <c r="AA24" s="4"/>
      <c r="AB24" s="4"/>
      <c r="AC24" s="4"/>
      <c r="AD24" s="2"/>
    </row>
    <row r="25" spans="1:30" ht="12.75" customHeight="1">
      <c r="A25" s="1260"/>
      <c r="B25" s="1264"/>
      <c r="C25" s="24" t="s">
        <v>72</v>
      </c>
      <c r="D25" s="27">
        <f>IF($A24="","",SUM(PT!T23,PT!T24))</f>
        <v>1</v>
      </c>
      <c r="E25" s="28">
        <f>IF($A24="","",SUM(PT!U23,PT!U24))</f>
        <v>0</v>
      </c>
      <c r="F25" s="28">
        <f>IF($A24="","",SUM(PT!V23,PT!V24))</f>
        <v>1</v>
      </c>
      <c r="G25" s="28">
        <f>IF($A24="","",SUM(PT!W23,PT!W24))</f>
        <v>0</v>
      </c>
      <c r="H25" s="28">
        <f>IF($A24="","",SUM(PT!X23,PT!X24))</f>
        <v>0</v>
      </c>
      <c r="I25" s="28">
        <f>IF($A24="","",SUM(PT!Y23,PT!Y24))</f>
        <v>0</v>
      </c>
      <c r="J25" s="28">
        <f>IF($A24="","",SUM(PT!Z23,PT!Z24))</f>
        <v>0</v>
      </c>
      <c r="K25" s="28">
        <f>IF($A24="","",SUM(PT!AA23,PT!AA24))</f>
        <v>0</v>
      </c>
      <c r="L25" s="28">
        <f>IF($A24="","",SUM(PT!AB23,PT!AB24))</f>
        <v>0</v>
      </c>
      <c r="M25" s="28">
        <f>IF($A24="","",SUM(PT!AC23,PT!AC24))</f>
        <v>0</v>
      </c>
      <c r="N25" s="28">
        <f>IF($A24="","",SUM(PT!AD23,PT!AD24))</f>
        <v>0</v>
      </c>
      <c r="O25" s="28">
        <f>IF($A24="","",SUM(PT!AE23,PT!AE24))</f>
        <v>0</v>
      </c>
      <c r="P25" s="28">
        <f>IF($A24="","",SUM(PT!AF23,PT!AF24))</f>
        <v>0</v>
      </c>
      <c r="Q25" s="29">
        <f>IF($A24="","",SUM(PT!AG23,PT!AG24))</f>
        <v>2</v>
      </c>
      <c r="R25" s="29">
        <f>IF($A24="","",SUM(PT!AH23,PT!AH24))</f>
        <v>0</v>
      </c>
      <c r="S25" s="21">
        <f t="shared" si="0"/>
        <v>4</v>
      </c>
      <c r="T25" s="1268"/>
      <c r="U25" s="1271"/>
      <c r="V25" s="1258"/>
      <c r="W25" s="1252"/>
      <c r="X25" s="1253"/>
      <c r="Y25" s="1247"/>
      <c r="Z25" s="4"/>
      <c r="AA25" s="4"/>
      <c r="AB25" s="4"/>
      <c r="AC25" s="4"/>
      <c r="AD25" s="2"/>
    </row>
    <row r="26" spans="1:30" ht="12.75" customHeight="1">
      <c r="A26" s="1261" t="str">
        <f>IF(IBRF!B22="","",IBRF!B22)</f>
        <v>777</v>
      </c>
      <c r="B26" s="1265" t="str">
        <f>IF(IBRF!C22="","",IBRF!C22)</f>
        <v>Bust'N Ace</v>
      </c>
      <c r="C26" s="25" t="s">
        <v>73</v>
      </c>
      <c r="D26" s="6">
        <f>IF($A26="","",SUM(PT!E25,PT!E26))</f>
        <v>0</v>
      </c>
      <c r="E26" s="7">
        <f>IF($A26="","",SUM(PT!F25,PT!F26))</f>
        <v>0</v>
      </c>
      <c r="F26" s="7">
        <f>IF($A26="","",SUM(PT!G25,PT!G26))</f>
        <v>0</v>
      </c>
      <c r="G26" s="7">
        <f>IF($A26="","",SUM(PT!H25,PT!H26))</f>
        <v>0</v>
      </c>
      <c r="H26" s="7">
        <f>IF($A26="","",SUM(PT!I25,PT!I26))</f>
        <v>1</v>
      </c>
      <c r="I26" s="7">
        <f>IF($A26="","",SUM(PT!J25,PT!J26))</f>
        <v>0</v>
      </c>
      <c r="J26" s="7">
        <f>IF($A26="","",SUM(PT!M25,PT!M26))</f>
        <v>0</v>
      </c>
      <c r="K26" s="7">
        <f>IF($A26="","",SUM(PT!K25,PT!K26))</f>
        <v>0</v>
      </c>
      <c r="L26" s="7">
        <f>IF($A26="","",SUM(PT!L25,PT!L26))</f>
        <v>1</v>
      </c>
      <c r="M26" s="7">
        <f>IF($A26="","",SUM(PT!Q25,PT!Q26))</f>
        <v>3</v>
      </c>
      <c r="N26" s="7">
        <f>IF($A26="","",SUM(PT!P25,PT!P26))</f>
        <v>2</v>
      </c>
      <c r="O26" s="7">
        <f>IF($A26="","",SUM(PT!O25,PT!O26))</f>
        <v>0</v>
      </c>
      <c r="P26" s="7">
        <f>IF($A26="","",SUM(PT!N25,PT!N26))</f>
        <v>0</v>
      </c>
      <c r="Q26" s="38"/>
      <c r="R26" s="38"/>
      <c r="S26" s="37">
        <f t="shared" si="0"/>
        <v>7</v>
      </c>
      <c r="T26" s="1267">
        <f>IF($A26="","",SUM(PT!AJ25,PT!AJ26))</f>
        <v>3</v>
      </c>
      <c r="U26" s="1269">
        <f>IF($A26="","",SUM(PT!AL25,PT!AL26))</f>
        <v>0</v>
      </c>
      <c r="V26" s="1270">
        <f>IF($A26="","",SUM(PT!AM25,PT!AM26))</f>
        <v>0</v>
      </c>
      <c r="W26" s="1250">
        <f>IF(T26="","",(S26*0.25)+S27)</f>
        <v>3.75</v>
      </c>
      <c r="X26" s="1254">
        <f>'Bout Summary'!F17</f>
        <v>26</v>
      </c>
      <c r="Y26" s="1246">
        <f>IF(OR(X26="",X26=0),"",W26/X26)</f>
        <v>0.14423076923076922</v>
      </c>
      <c r="Z26" s="4"/>
      <c r="AA26" s="4"/>
      <c r="AB26" s="4"/>
      <c r="AC26" s="4"/>
      <c r="AD26" s="2"/>
    </row>
    <row r="27" spans="1:30" ht="12.75" customHeight="1">
      <c r="A27" s="1262"/>
      <c r="B27" s="1266"/>
      <c r="C27" s="24" t="s">
        <v>72</v>
      </c>
      <c r="D27" s="27">
        <f>IF($A26="","",SUM(PT!T25,PT!T26))</f>
        <v>0</v>
      </c>
      <c r="E27" s="28">
        <f>IF($A26="","",SUM(PT!U25,PT!U26))</f>
        <v>0</v>
      </c>
      <c r="F27" s="28">
        <f>IF($A26="","",SUM(PT!V25,PT!V26))</f>
        <v>0</v>
      </c>
      <c r="G27" s="28">
        <f>IF($A26="","",SUM(PT!W25,PT!W26))</f>
        <v>0</v>
      </c>
      <c r="H27" s="28">
        <f>IF($A26="","",SUM(PT!X25,PT!X26))</f>
        <v>0</v>
      </c>
      <c r="I27" s="28">
        <f>IF($A26="","",SUM(PT!Y25,PT!Y26))</f>
        <v>0</v>
      </c>
      <c r="J27" s="28">
        <f>IF($A26="","",SUM(PT!Z25,PT!Z26))</f>
        <v>0</v>
      </c>
      <c r="K27" s="28">
        <f>IF($A26="","",SUM(PT!AA25,PT!AA26))</f>
        <v>0</v>
      </c>
      <c r="L27" s="28">
        <f>IF($A26="","",SUM(PT!AB25,PT!AB26))</f>
        <v>0</v>
      </c>
      <c r="M27" s="28">
        <f>IF($A26="","",SUM(PT!AC25,PT!AC26))</f>
        <v>2</v>
      </c>
      <c r="N27" s="28">
        <f>IF($A26="","",SUM(PT!AD25,PT!AD26))</f>
        <v>0</v>
      </c>
      <c r="O27" s="28">
        <f>IF($A26="","",SUM(PT!AE25,PT!AE26))</f>
        <v>0</v>
      </c>
      <c r="P27" s="28">
        <f>IF($A26="","",SUM(PT!AF25,PT!AF26))</f>
        <v>0</v>
      </c>
      <c r="Q27" s="29">
        <f>IF($A26="","",SUM(PT!AG25,PT!AG26))</f>
        <v>0</v>
      </c>
      <c r="R27" s="29">
        <f>IF($A26="","",SUM(PT!AH25,PT!AH26))</f>
        <v>0</v>
      </c>
      <c r="S27" s="21">
        <f t="shared" si="0"/>
        <v>2</v>
      </c>
      <c r="T27" s="1268"/>
      <c r="U27" s="1269"/>
      <c r="V27" s="1270"/>
      <c r="W27" s="1251"/>
      <c r="X27" s="1255"/>
      <c r="Y27" s="1247"/>
      <c r="Z27" s="4"/>
      <c r="AA27" s="4"/>
      <c r="AB27" s="4"/>
      <c r="AC27" s="4"/>
      <c r="AD27" s="2"/>
    </row>
    <row r="28" spans="1:30" ht="12.75" customHeight="1">
      <c r="A28" s="1259" t="str">
        <f>IF(IBRF!B23="","",IBRF!B23)</f>
        <v>88</v>
      </c>
      <c r="B28" s="1263" t="str">
        <f>IF(IBRF!C23="","",IBRF!C23)</f>
        <v>Shabamm</v>
      </c>
      <c r="C28" s="25" t="s">
        <v>73</v>
      </c>
      <c r="D28" s="6">
        <f>IF($A28="","",SUM(PT!E27,PT!E28))</f>
        <v>1</v>
      </c>
      <c r="E28" s="7">
        <f>IF($A28="","",SUM(PT!F27,PT!F28))</f>
        <v>0</v>
      </c>
      <c r="F28" s="7">
        <f>IF($A28="","",SUM(PT!G27,PT!G28))</f>
        <v>0</v>
      </c>
      <c r="G28" s="7">
        <f>IF($A28="","",SUM(PT!H27,PT!H28))</f>
        <v>0</v>
      </c>
      <c r="H28" s="7">
        <f>IF($A28="","",SUM(PT!I27,PT!I28))</f>
        <v>1</v>
      </c>
      <c r="I28" s="7">
        <f>IF($A28="","",SUM(PT!J27,PT!J28))</f>
        <v>0</v>
      </c>
      <c r="J28" s="7">
        <f>IF($A28="","",SUM(PT!M27,PT!M28))</f>
        <v>0</v>
      </c>
      <c r="K28" s="7">
        <f>IF($A28="","",SUM(PT!K27,PT!K28))</f>
        <v>0</v>
      </c>
      <c r="L28" s="7">
        <f>IF($A28="","",SUM(PT!L27,PT!L28))</f>
        <v>0</v>
      </c>
      <c r="M28" s="7">
        <f>IF($A28="","",SUM(PT!Q27,PT!Q28))</f>
        <v>0</v>
      </c>
      <c r="N28" s="7">
        <f>IF($A28="","",SUM(PT!P27,PT!P28))</f>
        <v>0</v>
      </c>
      <c r="O28" s="7">
        <f>IF($A28="","",SUM(PT!O27,PT!O28))</f>
        <v>0</v>
      </c>
      <c r="P28" s="7">
        <f>IF($A28="","",SUM(PT!N27,PT!N28))</f>
        <v>0</v>
      </c>
      <c r="Q28" s="38"/>
      <c r="R28" s="38"/>
      <c r="S28" s="37">
        <f t="shared" si="0"/>
        <v>2</v>
      </c>
      <c r="T28" s="1267">
        <f>IF($A28="","",SUM(PT!AJ27,PT!AJ28))</f>
        <v>1</v>
      </c>
      <c r="U28" s="1271">
        <f>IF($A28="","",SUM(PT!AL27,PT!AL28))</f>
        <v>0</v>
      </c>
      <c r="V28" s="1258">
        <f>IF($A28="","",SUM(PT!AM27,PT!AM28))</f>
        <v>0</v>
      </c>
      <c r="W28" s="1252">
        <f>IF(T28="","",(S28*0.25)+S29)</f>
        <v>1.5</v>
      </c>
      <c r="X28" s="1253">
        <f>'Bout Summary'!F18</f>
        <v>4</v>
      </c>
      <c r="Y28" s="1246">
        <f>IF(OR(X28="",X28=0),"",W28/X28)</f>
        <v>0.375</v>
      </c>
      <c r="Z28" s="4"/>
      <c r="AA28" s="4"/>
      <c r="AB28" s="4"/>
      <c r="AC28" s="4"/>
      <c r="AD28" s="2"/>
    </row>
    <row r="29" spans="1:30" ht="12.75" customHeight="1">
      <c r="A29" s="1260"/>
      <c r="B29" s="1264"/>
      <c r="C29" s="24" t="s">
        <v>72</v>
      </c>
      <c r="D29" s="27">
        <f>IF($A28="","",SUM(PT!T27,PT!T28))</f>
        <v>1</v>
      </c>
      <c r="E29" s="28">
        <f>IF($A28="","",SUM(PT!U27,PT!U28))</f>
        <v>0</v>
      </c>
      <c r="F29" s="28">
        <f>IF($A28="","",SUM(PT!V27,PT!V28))</f>
        <v>0</v>
      </c>
      <c r="G29" s="28">
        <f>IF($A28="","",SUM(PT!W27,PT!W28))</f>
        <v>0</v>
      </c>
      <c r="H29" s="28">
        <f>IF($A28="","",SUM(PT!X27,PT!X28))</f>
        <v>0</v>
      </c>
      <c r="I29" s="28">
        <f>IF($A28="","",SUM(PT!Y27,PT!Y28))</f>
        <v>0</v>
      </c>
      <c r="J29" s="28">
        <f>IF($A28="","",SUM(PT!Z27,PT!Z28))</f>
        <v>0</v>
      </c>
      <c r="K29" s="28">
        <f>IF($A28="","",SUM(PT!AA27,PT!AA28))</f>
        <v>0</v>
      </c>
      <c r="L29" s="28">
        <f>IF($A28="","",SUM(PT!AB27,PT!AB28))</f>
        <v>0</v>
      </c>
      <c r="M29" s="28">
        <f>IF($A28="","",SUM(PT!AC27,PT!AC28))</f>
        <v>0</v>
      </c>
      <c r="N29" s="28">
        <f>IF($A28="","",SUM(PT!AD27,PT!AD28))</f>
        <v>0</v>
      </c>
      <c r="O29" s="28">
        <f>IF($A28="","",SUM(PT!AE27,PT!AE28))</f>
        <v>0</v>
      </c>
      <c r="P29" s="28">
        <f>IF($A28="","",SUM(PT!AF27,PT!AF28))</f>
        <v>0</v>
      </c>
      <c r="Q29" s="29">
        <f>IF($A28="","",SUM(PT!AG27,PT!AG28))</f>
        <v>0</v>
      </c>
      <c r="R29" s="29">
        <f>IF($A28="","",SUM(PT!AH27,PT!AH28))</f>
        <v>0</v>
      </c>
      <c r="S29" s="21">
        <f t="shared" si="0"/>
        <v>1</v>
      </c>
      <c r="T29" s="1268"/>
      <c r="U29" s="1271"/>
      <c r="V29" s="1258"/>
      <c r="W29" s="1252"/>
      <c r="X29" s="1253"/>
      <c r="Y29" s="1247"/>
      <c r="Z29" s="4"/>
      <c r="AA29" s="4"/>
      <c r="AB29" s="4"/>
      <c r="AC29" s="4"/>
      <c r="AD29" s="2"/>
    </row>
    <row r="30" spans="1:30" ht="12.75" customHeight="1">
      <c r="A30" s="1261" t="str">
        <f>IF(IBRF!B24="","",IBRF!B24)</f>
        <v>C40</v>
      </c>
      <c r="B30" s="1265" t="str">
        <f>IF(IBRF!C24="","",IBRF!C24)</f>
        <v>DVS Dicer</v>
      </c>
      <c r="C30" s="25" t="s">
        <v>73</v>
      </c>
      <c r="D30" s="6">
        <f>IF($A30="","",SUM(PT!E29,PT!E30))</f>
        <v>0</v>
      </c>
      <c r="E30" s="7">
        <f>IF($A30="","",SUM(PT!F29,PT!F30))</f>
        <v>0</v>
      </c>
      <c r="F30" s="7">
        <f>IF($A30="","",SUM(PT!G29,PT!G30))</f>
        <v>0</v>
      </c>
      <c r="G30" s="7">
        <f>IF($A30="","",SUM(PT!H29,PT!H30))</f>
        <v>0</v>
      </c>
      <c r="H30" s="7">
        <f>IF($A30="","",SUM(PT!I29,PT!I30))</f>
        <v>0</v>
      </c>
      <c r="I30" s="7">
        <f>IF($A30="","",SUM(PT!J29,PT!J30))</f>
        <v>0</v>
      </c>
      <c r="J30" s="7">
        <f>IF($A30="","",SUM(PT!M29,PT!M30))</f>
        <v>0</v>
      </c>
      <c r="K30" s="7">
        <f>IF($A30="","",SUM(PT!K29,PT!K30))</f>
        <v>0</v>
      </c>
      <c r="L30" s="7">
        <f>IF($A30="","",SUM(PT!L29,PT!L30))</f>
        <v>1</v>
      </c>
      <c r="M30" s="7">
        <f>IF($A30="","",SUM(PT!Q29,PT!Q30))</f>
        <v>0</v>
      </c>
      <c r="N30" s="7">
        <f>IF($A30="","",SUM(PT!P29,PT!P30))</f>
        <v>1</v>
      </c>
      <c r="O30" s="7">
        <f>IF($A30="","",SUM(PT!O29,PT!O30))</f>
        <v>0</v>
      </c>
      <c r="P30" s="7">
        <f>IF($A30="","",SUM(PT!N29,PT!N30))</f>
        <v>0</v>
      </c>
      <c r="Q30" s="38"/>
      <c r="R30" s="38"/>
      <c r="S30" s="37">
        <f t="shared" si="0"/>
        <v>2</v>
      </c>
      <c r="T30" s="1267">
        <f>IF($A30="","",SUM(PT!AJ29,PT!AJ30))</f>
        <v>1</v>
      </c>
      <c r="U30" s="1269">
        <f>IF($A30="","",SUM(PT!AL29,PT!AL30))</f>
        <v>0</v>
      </c>
      <c r="V30" s="1270">
        <f>IF($A30="","",SUM(PT!AM29,PT!AM30))</f>
        <v>0</v>
      </c>
      <c r="W30" s="1250">
        <f>IF(T30="","",(S30*0.25)+S31)</f>
        <v>1.5</v>
      </c>
      <c r="X30" s="1254">
        <f>'Bout Summary'!F19</f>
        <v>12</v>
      </c>
      <c r="Y30" s="1246">
        <f>IF(OR(X30="",X30=0),"",W30/X30)</f>
        <v>0.125</v>
      </c>
      <c r="Z30" s="4"/>
      <c r="AA30" s="4"/>
      <c r="AB30" s="4"/>
      <c r="AC30" s="4"/>
      <c r="AD30" s="2"/>
    </row>
    <row r="31" spans="1:30" ht="12.75" customHeight="1">
      <c r="A31" s="1262"/>
      <c r="B31" s="1266"/>
      <c r="C31" s="24" t="s">
        <v>72</v>
      </c>
      <c r="D31" s="27">
        <f>IF($A30="","",SUM(PT!T29,PT!T30))</f>
        <v>0</v>
      </c>
      <c r="E31" s="28">
        <f>IF($A30="","",SUM(PT!U29,PT!U30))</f>
        <v>0</v>
      </c>
      <c r="F31" s="28">
        <f>IF($A30="","",SUM(PT!V29,PT!V30))</f>
        <v>0</v>
      </c>
      <c r="G31" s="28">
        <f>IF($A30="","",SUM(PT!W29,PT!W30))</f>
        <v>0</v>
      </c>
      <c r="H31" s="28">
        <f>IF($A30="","",SUM(PT!X29,PT!X30))</f>
        <v>0</v>
      </c>
      <c r="I31" s="28">
        <f>IF($A30="","",SUM(PT!Y29,PT!Y30))</f>
        <v>0</v>
      </c>
      <c r="J31" s="28">
        <f>IF($A30="","",SUM(PT!Z29,PT!Z30))</f>
        <v>0</v>
      </c>
      <c r="K31" s="28">
        <f>IF($A30="","",SUM(PT!AA29,PT!AA30))</f>
        <v>0</v>
      </c>
      <c r="L31" s="28">
        <f>IF($A30="","",SUM(PT!AB29,PT!AB30))</f>
        <v>0</v>
      </c>
      <c r="M31" s="28">
        <f>IF($A30="","",SUM(PT!AC29,PT!AC30))</f>
        <v>1</v>
      </c>
      <c r="N31" s="28">
        <f>IF($A30="","",SUM(PT!AD29,PT!AD30))</f>
        <v>0</v>
      </c>
      <c r="O31" s="28">
        <f>IF($A30="","",SUM(PT!AE29,PT!AE30))</f>
        <v>0</v>
      </c>
      <c r="P31" s="28">
        <f>IF($A30="","",SUM(PT!AF29,PT!AF30))</f>
        <v>0</v>
      </c>
      <c r="Q31" s="29">
        <f>IF($A30="","",SUM(PT!AG29,PT!AG30))</f>
        <v>0</v>
      </c>
      <c r="R31" s="29">
        <f>IF($A30="","",SUM(PT!AH29,PT!AH30))</f>
        <v>0</v>
      </c>
      <c r="S31" s="21">
        <f t="shared" si="0"/>
        <v>1</v>
      </c>
      <c r="T31" s="1268"/>
      <c r="U31" s="1269"/>
      <c r="V31" s="1270"/>
      <c r="W31" s="1251"/>
      <c r="X31" s="1255"/>
      <c r="Y31" s="1247"/>
      <c r="Z31" s="4"/>
      <c r="AA31" s="4"/>
      <c r="AB31" s="4"/>
      <c r="AC31" s="4"/>
      <c r="AD31" s="2"/>
    </row>
    <row r="32" spans="1:30" ht="12.75" customHeight="1">
      <c r="A32" s="1259" t="str">
        <f>IF(IBRF!B25="","",IBRF!B25)</f>
        <v/>
      </c>
      <c r="B32" s="1263" t="str">
        <f>IF(IBRF!C25="","",IBRF!C25)</f>
        <v/>
      </c>
      <c r="C32" s="25" t="s">
        <v>73</v>
      </c>
      <c r="D32" s="6" t="str">
        <f>IF($A32="","",SUM(PT!E31,PT!E32))</f>
        <v/>
      </c>
      <c r="E32" s="7" t="str">
        <f>IF($A32="","",SUM(PT!F31,PT!F32))</f>
        <v/>
      </c>
      <c r="F32" s="7" t="str">
        <f>IF($A32="","",SUM(PT!G31,PT!G32))</f>
        <v/>
      </c>
      <c r="G32" s="7" t="str">
        <f>IF($A32="","",SUM(PT!H31,PT!H32))</f>
        <v/>
      </c>
      <c r="H32" s="7" t="str">
        <f>IF($A32="","",SUM(PT!I31,PT!I32))</f>
        <v/>
      </c>
      <c r="I32" s="7" t="str">
        <f>IF($A32="","",SUM(PT!J31,PT!J32))</f>
        <v/>
      </c>
      <c r="J32" s="7" t="str">
        <f>IF($A32="","",SUM(PT!M31,PT!M32))</f>
        <v/>
      </c>
      <c r="K32" s="7" t="str">
        <f>IF($A32="","",SUM(PT!K31,PT!K32))</f>
        <v/>
      </c>
      <c r="L32" s="7" t="str">
        <f>IF($A32="","",SUM(PT!L31,PT!L32))</f>
        <v/>
      </c>
      <c r="M32" s="7" t="str">
        <f>IF($A32="","",SUM(PT!Q31,PT!Q32))</f>
        <v/>
      </c>
      <c r="N32" s="7" t="str">
        <f>IF($A32="","",SUM(PT!P31,PT!P32))</f>
        <v/>
      </c>
      <c r="O32" s="7" t="str">
        <f>IF($A32="","",SUM(PT!O31,PT!O32))</f>
        <v/>
      </c>
      <c r="P32" s="7" t="str">
        <f>IF($A32="","",SUM(PT!N31,PT!N32))</f>
        <v/>
      </c>
      <c r="Q32" s="38"/>
      <c r="R32" s="38"/>
      <c r="S32" s="37">
        <f t="shared" si="0"/>
        <v>0</v>
      </c>
      <c r="T32" s="1267" t="str">
        <f>IF($A32="","",SUM(PT!AJ31,PT!AJ32))</f>
        <v/>
      </c>
      <c r="U32" s="1271" t="str">
        <f>IF($A32="","",SUM(PT!AL31,PT!AL32))</f>
        <v/>
      </c>
      <c r="V32" s="1258" t="str">
        <f>IF($A32="","",SUM(PT!AM31,PT!AM32))</f>
        <v/>
      </c>
      <c r="W32" s="1252" t="str">
        <f>IF(T32="","",(S32*0.25)+S33)</f>
        <v/>
      </c>
      <c r="X32" s="1253" t="str">
        <f>'Bout Summary'!F20</f>
        <v/>
      </c>
      <c r="Y32" s="1246" t="str">
        <f>IF(OR(X32="",X32=0),"",W32/X32)</f>
        <v/>
      </c>
      <c r="Z32" s="4"/>
      <c r="AA32" s="4"/>
      <c r="AB32" s="4"/>
      <c r="AC32" s="4"/>
      <c r="AD32" s="2"/>
    </row>
    <row r="33" spans="1:30" ht="12.75" customHeight="1">
      <c r="A33" s="1260"/>
      <c r="B33" s="1264"/>
      <c r="C33" s="24" t="s">
        <v>72</v>
      </c>
      <c r="D33" s="27" t="str">
        <f>IF($A32="","",SUM(PT!T31,PT!T32))</f>
        <v/>
      </c>
      <c r="E33" s="28" t="str">
        <f>IF($A32="","",SUM(PT!U31,PT!U32))</f>
        <v/>
      </c>
      <c r="F33" s="28" t="str">
        <f>IF($A32="","",SUM(PT!V31,PT!V32))</f>
        <v/>
      </c>
      <c r="G33" s="28" t="str">
        <f>IF($A32="","",SUM(PT!W31,PT!W32))</f>
        <v/>
      </c>
      <c r="H33" s="28" t="str">
        <f>IF($A32="","",SUM(PT!X31,PT!X32))</f>
        <v/>
      </c>
      <c r="I33" s="28" t="str">
        <f>IF($A32="","",SUM(PT!Y31,PT!Y32))</f>
        <v/>
      </c>
      <c r="J33" s="28" t="str">
        <f>IF($A32="","",SUM(PT!Z31,PT!Z32))</f>
        <v/>
      </c>
      <c r="K33" s="28" t="str">
        <f>IF($A32="","",SUM(PT!AA31,PT!AA32))</f>
        <v/>
      </c>
      <c r="L33" s="28" t="str">
        <f>IF($A32="","",SUM(PT!AB31,PT!AB32))</f>
        <v/>
      </c>
      <c r="M33" s="28" t="str">
        <f>IF($A32="","",SUM(PT!AC31,PT!AC32))</f>
        <v/>
      </c>
      <c r="N33" s="28" t="str">
        <f>IF($A32="","",SUM(PT!AD31,PT!AD32))</f>
        <v/>
      </c>
      <c r="O33" s="28" t="str">
        <f>IF($A32="","",SUM(PT!AE31,PT!AE32))</f>
        <v/>
      </c>
      <c r="P33" s="28" t="str">
        <f>IF($A32="","",SUM(PT!AF31,PT!AF32))</f>
        <v/>
      </c>
      <c r="Q33" s="29" t="str">
        <f>IF($A32="","",SUM(PT!AG31,PT!AG32))</f>
        <v/>
      </c>
      <c r="R33" s="29" t="str">
        <f>IF($A32="","",SUM(PT!AH31,PT!AH32))</f>
        <v/>
      </c>
      <c r="S33" s="21">
        <f t="shared" si="0"/>
        <v>0</v>
      </c>
      <c r="T33" s="1268"/>
      <c r="U33" s="1271"/>
      <c r="V33" s="1258"/>
      <c r="W33" s="1252"/>
      <c r="X33" s="1253"/>
      <c r="Y33" s="1247"/>
      <c r="Z33" s="4"/>
      <c r="AA33" s="4"/>
      <c r="AB33" s="4"/>
      <c r="AC33" s="4"/>
      <c r="AD33" s="2"/>
    </row>
    <row r="34" spans="1:30" ht="12.75" customHeight="1">
      <c r="A34" s="1261" t="str">
        <f>IF(IBRF!B26="","",IBRF!B26)</f>
        <v/>
      </c>
      <c r="B34" s="1265" t="str">
        <f>IF(IBRF!C26="","",IBRF!C26)</f>
        <v/>
      </c>
      <c r="C34" s="25" t="s">
        <v>73</v>
      </c>
      <c r="D34" s="6" t="str">
        <f>IF($A34="","",SUM(PT!E33,PT!E34))</f>
        <v/>
      </c>
      <c r="E34" s="7" t="str">
        <f>IF($A34="","",SUM(PT!F33,PT!F34))</f>
        <v/>
      </c>
      <c r="F34" s="7" t="str">
        <f>IF($A34="","",SUM(PT!G33,PT!G34))</f>
        <v/>
      </c>
      <c r="G34" s="7" t="str">
        <f>IF($A34="","",SUM(PT!H33,PT!H34))</f>
        <v/>
      </c>
      <c r="H34" s="7" t="str">
        <f>IF($A34="","",SUM(PT!I33,PT!I34))</f>
        <v/>
      </c>
      <c r="I34" s="7" t="str">
        <f>IF($A34="","",SUM(PT!J33,PT!J34))</f>
        <v/>
      </c>
      <c r="J34" s="7" t="str">
        <f>IF($A34="","",SUM(PT!M33,PT!M34))</f>
        <v/>
      </c>
      <c r="K34" s="7" t="str">
        <f>IF($A34="","",SUM(PT!K33,PT!K34))</f>
        <v/>
      </c>
      <c r="L34" s="7" t="str">
        <f>IF($A34="","",SUM(PT!L33,PT!L34))</f>
        <v/>
      </c>
      <c r="M34" s="7" t="str">
        <f>IF($A34="","",SUM(PT!Q33,PT!Q34))</f>
        <v/>
      </c>
      <c r="N34" s="7" t="str">
        <f>IF($A34="","",SUM(PT!P33,PT!P34))</f>
        <v/>
      </c>
      <c r="O34" s="7" t="str">
        <f>IF($A34="","",SUM(PT!O33,PT!O34))</f>
        <v/>
      </c>
      <c r="P34" s="7" t="str">
        <f>IF($A34="","",SUM(PT!N33,PT!N34))</f>
        <v/>
      </c>
      <c r="Q34" s="38"/>
      <c r="R34" s="38"/>
      <c r="S34" s="37">
        <f t="shared" si="0"/>
        <v>0</v>
      </c>
      <c r="T34" s="1267" t="str">
        <f>IF($A34="","",SUM(PT!AJ33,PT!AJ34))</f>
        <v/>
      </c>
      <c r="U34" s="1269" t="str">
        <f>IF($A34="","",SUM(PT!AL33,PT!AL34))</f>
        <v/>
      </c>
      <c r="V34" s="1270" t="str">
        <f>IF($A34="","",SUM(PT!AM33,PT!AM34))</f>
        <v/>
      </c>
      <c r="W34" s="1250" t="str">
        <f>IF(T34="","",(S34*0.25)+S35)</f>
        <v/>
      </c>
      <c r="X34" s="1254" t="str">
        <f>'Bout Summary'!F21</f>
        <v/>
      </c>
      <c r="Y34" s="1246" t="str">
        <f>IF(OR(X34="",X34=0),"",W34/X34)</f>
        <v/>
      </c>
      <c r="Z34" s="4"/>
      <c r="AA34" s="4"/>
      <c r="AB34" s="4"/>
      <c r="AC34" s="4"/>
      <c r="AD34" s="2"/>
    </row>
    <row r="35" spans="1:30" s="22" customFormat="1" ht="12.75" customHeight="1" thickBot="1">
      <c r="A35" s="1262"/>
      <c r="B35" s="1266"/>
      <c r="C35" s="24" t="s">
        <v>72</v>
      </c>
      <c r="D35" s="27" t="str">
        <f>IF($A34="","",SUM(PT!T33,PT!T34))</f>
        <v/>
      </c>
      <c r="E35" s="28" t="str">
        <f>IF($A34="","",SUM(PT!U33,PT!U34))</f>
        <v/>
      </c>
      <c r="F35" s="28" t="str">
        <f>IF($A34="","",SUM(PT!V33,PT!V34))</f>
        <v/>
      </c>
      <c r="G35" s="28" t="str">
        <f>IF($A34="","",SUM(PT!W33,PT!W34))</f>
        <v/>
      </c>
      <c r="H35" s="28" t="str">
        <f>IF($A34="","",SUM(PT!X33,PT!X34))</f>
        <v/>
      </c>
      <c r="I35" s="28" t="str">
        <f>IF($A34="","",SUM(PT!Y33,PT!Y34))</f>
        <v/>
      </c>
      <c r="J35" s="28" t="str">
        <f>IF($A34="","",SUM(PT!Z33,PT!Z34))</f>
        <v/>
      </c>
      <c r="K35" s="28" t="str">
        <f>IF($A34="","",SUM(PT!AA33,PT!AA34))</f>
        <v/>
      </c>
      <c r="L35" s="28" t="str">
        <f>IF($A34="","",SUM(PT!AB33,PT!AB34))</f>
        <v/>
      </c>
      <c r="M35" s="28" t="str">
        <f>IF($A34="","",SUM(PT!AC33,PT!AC34))</f>
        <v/>
      </c>
      <c r="N35" s="28" t="str">
        <f>IF($A34="","",SUM(PT!AD33,PT!AD34))</f>
        <v/>
      </c>
      <c r="O35" s="28" t="str">
        <f>IF($A34="","",SUM(PT!AE33,PT!AE34))</f>
        <v/>
      </c>
      <c r="P35" s="28" t="str">
        <f>IF($A34="","",SUM(PT!AF33,PT!AF34))</f>
        <v/>
      </c>
      <c r="Q35" s="29" t="str">
        <f>IF($A34="","",SUM(PT!AG33,PT!AG34))</f>
        <v/>
      </c>
      <c r="R35" s="29" t="str">
        <f>IF($A34="","",SUM(PT!AH33,PT!AH34))</f>
        <v/>
      </c>
      <c r="S35" s="21">
        <f t="shared" si="0"/>
        <v>0</v>
      </c>
      <c r="T35" s="1268"/>
      <c r="U35" s="1269"/>
      <c r="V35" s="1270"/>
      <c r="W35" s="1251"/>
      <c r="X35" s="1255"/>
      <c r="Y35" s="1247"/>
    </row>
    <row r="36" spans="1:30" s="22" customFormat="1" ht="12.75" hidden="1" customHeight="1">
      <c r="A36" s="1259" t="str">
        <f>IF(IBRF!B27="","",IBRF!B27)</f>
        <v/>
      </c>
      <c r="B36" s="1263" t="str">
        <f>IF(IBRF!C27="","",IBRF!C27)</f>
        <v/>
      </c>
      <c r="C36" s="25" t="s">
        <v>73</v>
      </c>
      <c r="D36" s="6" t="str">
        <f>IF($A36="","",SUM(PT!E35,PT!E36))</f>
        <v/>
      </c>
      <c r="E36" s="7" t="str">
        <f>IF($A36="","",SUM(PT!F35,PT!F36))</f>
        <v/>
      </c>
      <c r="F36" s="7" t="str">
        <f>IF($A36="","",SUM(PT!G35,PT!G36))</f>
        <v/>
      </c>
      <c r="G36" s="7" t="str">
        <f>IF($A36="","",SUM(PT!H35,PT!H36))</f>
        <v/>
      </c>
      <c r="H36" s="7" t="str">
        <f>IF($A36="","",SUM(PT!I35,PT!I36))</f>
        <v/>
      </c>
      <c r="I36" s="7" t="str">
        <f>IF($A36="","",SUM(PT!J35,PT!J36))</f>
        <v/>
      </c>
      <c r="J36" s="7" t="str">
        <f>IF($A36="","",SUM(PT!M35,PT!M36))</f>
        <v/>
      </c>
      <c r="K36" s="7" t="str">
        <f>IF($A36="","",SUM(PT!K35,PT!K36))</f>
        <v/>
      </c>
      <c r="L36" s="7" t="str">
        <f>IF($A36="","",SUM(PT!L35,PT!L36))</f>
        <v/>
      </c>
      <c r="M36" s="7" t="str">
        <f>IF($A36="","",SUM(PT!Q35,PT!Q36))</f>
        <v/>
      </c>
      <c r="N36" s="7" t="str">
        <f>IF($A36="","",SUM(PT!P35,PT!P36))</f>
        <v/>
      </c>
      <c r="O36" s="7" t="str">
        <f>IF($A36="","",SUM(PT!O35,PT!O36))</f>
        <v/>
      </c>
      <c r="P36" s="7" t="str">
        <f>IF($A36="","",SUM(PT!N35,PT!N36))</f>
        <v/>
      </c>
      <c r="Q36" s="38"/>
      <c r="R36" s="38"/>
      <c r="S36" s="37">
        <f t="shared" si="0"/>
        <v>0</v>
      </c>
      <c r="T36" s="1267" t="str">
        <f>IF($A36="","",SUM(PT!AJ35,PT!AJ36))</f>
        <v/>
      </c>
      <c r="U36" s="1271" t="str">
        <f>IF($A36="","",SUM(PT!AL35,PT!AL36))</f>
        <v/>
      </c>
      <c r="V36" s="1258" t="str">
        <f>IF($A36="","",SUM(PT!AM35,PT!AM36))</f>
        <v/>
      </c>
      <c r="W36" s="1252" t="str">
        <f>IF(T36="","",(S36*0.25)+S37)</f>
        <v/>
      </c>
      <c r="X36" s="1253" t="str">
        <f>'Bout Summary'!F22</f>
        <v/>
      </c>
      <c r="Y36" s="1246" t="str">
        <f>IF(OR(X36="",X36=0),"",W36/X36)</f>
        <v/>
      </c>
    </row>
    <row r="37" spans="1:30" ht="12.75" hidden="1" customHeight="1">
      <c r="A37" s="1260"/>
      <c r="B37" s="1264"/>
      <c r="C37" s="24" t="s">
        <v>72</v>
      </c>
      <c r="D37" s="27" t="str">
        <f>IF($A36="","",SUM(PT!T35,PT!T36))</f>
        <v/>
      </c>
      <c r="E37" s="28" t="str">
        <f>IF($A36="","",SUM(PT!U35,PT!U36))</f>
        <v/>
      </c>
      <c r="F37" s="28" t="str">
        <f>IF($A36="","",SUM(PT!V35,PT!V36))</f>
        <v/>
      </c>
      <c r="G37" s="28" t="str">
        <f>IF($A36="","",SUM(PT!W35,PT!W36))</f>
        <v/>
      </c>
      <c r="H37" s="28" t="str">
        <f>IF($A36="","",SUM(PT!X35,PT!X36))</f>
        <v/>
      </c>
      <c r="I37" s="28" t="str">
        <f>IF($A36="","",SUM(PT!Y35,PT!Y36))</f>
        <v/>
      </c>
      <c r="J37" s="28" t="str">
        <f>IF($A36="","",SUM(PT!Z35,PT!Z36))</f>
        <v/>
      </c>
      <c r="K37" s="28" t="str">
        <f>IF($A36="","",SUM(PT!AA35,PT!AA36))</f>
        <v/>
      </c>
      <c r="L37" s="28" t="str">
        <f>IF($A36="","",SUM(PT!AB35,PT!AB36))</f>
        <v/>
      </c>
      <c r="M37" s="28" t="str">
        <f>IF($A36="","",SUM(PT!AC35,PT!AC36))</f>
        <v/>
      </c>
      <c r="N37" s="28" t="str">
        <f>IF($A36="","",SUM(PT!AD35,PT!AD36))</f>
        <v/>
      </c>
      <c r="O37" s="28" t="str">
        <f>IF($A36="","",SUM(PT!AE35,PT!AE36))</f>
        <v/>
      </c>
      <c r="P37" s="28" t="str">
        <f>IF($A36="","",SUM(PT!AF35,PT!AF36))</f>
        <v/>
      </c>
      <c r="Q37" s="29" t="str">
        <f>IF($A36="","",SUM(PT!AG35,PT!AG36))</f>
        <v/>
      </c>
      <c r="R37" s="29" t="str">
        <f>IF($A36="","",SUM(PT!AH35,PT!AH36))</f>
        <v/>
      </c>
      <c r="S37" s="21">
        <f t="shared" si="0"/>
        <v>0</v>
      </c>
      <c r="T37" s="1268"/>
      <c r="U37" s="1271"/>
      <c r="V37" s="1258"/>
      <c r="W37" s="1252"/>
      <c r="X37" s="1253"/>
      <c r="Y37" s="1247"/>
    </row>
    <row r="38" spans="1:30" ht="12.75" hidden="1" customHeight="1">
      <c r="A38" s="1261" t="str">
        <f>IF(IBRF!B28="","",IBRF!B28)</f>
        <v/>
      </c>
      <c r="B38" s="1265" t="str">
        <f>IF(IBRF!C28="","",IBRF!C28)</f>
        <v/>
      </c>
      <c r="C38" s="25" t="s">
        <v>73</v>
      </c>
      <c r="D38" s="6" t="str">
        <f>IF($A38="","",SUM(PT!E37,PT!E38))</f>
        <v/>
      </c>
      <c r="E38" s="7" t="str">
        <f>IF($A38="","",SUM(PT!F37,PT!F38))</f>
        <v/>
      </c>
      <c r="F38" s="7" t="str">
        <f>IF($A38="","",SUM(PT!G37,PT!G38))</f>
        <v/>
      </c>
      <c r="G38" s="7" t="str">
        <f>IF($A38="","",SUM(PT!H37,PT!H38))</f>
        <v/>
      </c>
      <c r="H38" s="7" t="str">
        <f>IF($A38="","",SUM(PT!I37,PT!I38))</f>
        <v/>
      </c>
      <c r="I38" s="7" t="str">
        <f>IF($A38="","",SUM(PT!J37,PT!J38))</f>
        <v/>
      </c>
      <c r="J38" s="7" t="str">
        <f>IF($A38="","",SUM(PT!M37,PT!M38))</f>
        <v/>
      </c>
      <c r="K38" s="7" t="str">
        <f>IF($A38="","",SUM(PT!K37,PT!K38))</f>
        <v/>
      </c>
      <c r="L38" s="7" t="str">
        <f>IF($A38="","",SUM(PT!L37,PT!L38))</f>
        <v/>
      </c>
      <c r="M38" s="7" t="str">
        <f>IF($A38="","",SUM(PT!Q37,PT!Q38))</f>
        <v/>
      </c>
      <c r="N38" s="7" t="str">
        <f>IF($A38="","",SUM(PT!P37,PT!P38))</f>
        <v/>
      </c>
      <c r="O38" s="7" t="str">
        <f>IF($A38="","",SUM(PT!O37,PT!O38))</f>
        <v/>
      </c>
      <c r="P38" s="7" t="str">
        <f>IF($A38="","",SUM(PT!N37,PT!N38))</f>
        <v/>
      </c>
      <c r="Q38" s="38"/>
      <c r="R38" s="38"/>
      <c r="S38" s="37">
        <f t="shared" si="0"/>
        <v>0</v>
      </c>
      <c r="T38" s="1267" t="str">
        <f>IF($A38="","",SUM(PT!AJ37,PT!AJ38))</f>
        <v/>
      </c>
      <c r="U38" s="1269" t="str">
        <f>IF($A38="","",SUM(PT!AL37,PT!AL38))</f>
        <v/>
      </c>
      <c r="V38" s="1270" t="str">
        <f>IF($A38="","",SUM(PT!AM37,PT!AM38))</f>
        <v/>
      </c>
      <c r="W38" s="1250" t="str">
        <f>IF(T38="","",(S38*0.25)+S39)</f>
        <v/>
      </c>
      <c r="X38" s="1254" t="str">
        <f>'Bout Summary'!F23</f>
        <v/>
      </c>
      <c r="Y38" s="1246" t="str">
        <f>IF(OR(X38="",X38=0),"",W38/X38)</f>
        <v/>
      </c>
      <c r="Z38" s="3"/>
      <c r="AA38" s="3"/>
      <c r="AB38" s="3"/>
      <c r="AC38" s="3"/>
      <c r="AD38" s="2"/>
    </row>
    <row r="39" spans="1:30" ht="12.75" hidden="1" customHeight="1">
      <c r="A39" s="1262"/>
      <c r="B39" s="1266"/>
      <c r="C39" s="24" t="s">
        <v>72</v>
      </c>
      <c r="D39" s="27" t="str">
        <f>IF($A38="","",SUM(PT!T37,PT!T38))</f>
        <v/>
      </c>
      <c r="E39" s="28" t="str">
        <f>IF($A38="","",SUM(PT!U37,PT!U38))</f>
        <v/>
      </c>
      <c r="F39" s="28" t="str">
        <f>IF($A38="","",SUM(PT!V37,PT!V38))</f>
        <v/>
      </c>
      <c r="G39" s="28" t="str">
        <f>IF($A38="","",SUM(PT!W37,PT!W38))</f>
        <v/>
      </c>
      <c r="H39" s="28" t="str">
        <f>IF($A38="","",SUM(PT!X37,PT!X38))</f>
        <v/>
      </c>
      <c r="I39" s="28" t="str">
        <f>IF($A38="","",SUM(PT!Y37,PT!Y38))</f>
        <v/>
      </c>
      <c r="J39" s="28" t="str">
        <f>IF($A38="","",SUM(PT!Z37,PT!Z38))</f>
        <v/>
      </c>
      <c r="K39" s="28" t="str">
        <f>IF($A38="","",SUM(PT!AA37,PT!AA38))</f>
        <v/>
      </c>
      <c r="L39" s="28" t="str">
        <f>IF($A38="","",SUM(PT!AB37,PT!AB38))</f>
        <v/>
      </c>
      <c r="M39" s="28" t="str">
        <f>IF($A38="","",SUM(PT!AC37,PT!AC38))</f>
        <v/>
      </c>
      <c r="N39" s="28" t="str">
        <f>IF($A38="","",SUM(PT!AD37,PT!AD38))</f>
        <v/>
      </c>
      <c r="O39" s="28" t="str">
        <f>IF($A38="","",SUM(PT!AE37,PT!AE38))</f>
        <v/>
      </c>
      <c r="P39" s="28" t="str">
        <f>IF($A38="","",SUM(PT!AF37,PT!AF38))</f>
        <v/>
      </c>
      <c r="Q39" s="29" t="str">
        <f>IF($A38="","",SUM(PT!AG37,PT!AG38))</f>
        <v/>
      </c>
      <c r="R39" s="29" t="str">
        <f>IF($A38="","",SUM(PT!AH37,PT!AH38))</f>
        <v/>
      </c>
      <c r="S39" s="21">
        <f t="shared" si="0"/>
        <v>0</v>
      </c>
      <c r="T39" s="1268"/>
      <c r="U39" s="1269"/>
      <c r="V39" s="1270"/>
      <c r="W39" s="1251"/>
      <c r="X39" s="1255"/>
      <c r="Y39" s="1247"/>
      <c r="Z39" s="4"/>
      <c r="AA39" s="4"/>
      <c r="AB39" s="4"/>
      <c r="AC39" s="4"/>
      <c r="AD39" s="2"/>
    </row>
    <row r="40" spans="1:30" ht="12.75" hidden="1" customHeight="1">
      <c r="A40" s="1259" t="str">
        <f>IF(IBRF!B29="","",IBRF!B29)</f>
        <v/>
      </c>
      <c r="B40" s="1263" t="str">
        <f>IF(IBRF!C29="","",IBRF!C29)</f>
        <v/>
      </c>
      <c r="C40" s="25" t="s">
        <v>73</v>
      </c>
      <c r="D40" s="6" t="str">
        <f>IF($A40="","",SUM(PT!E39,PT!E40))</f>
        <v/>
      </c>
      <c r="E40" s="7" t="str">
        <f>IF($A40="","",SUM(PT!F39,PT!F40))</f>
        <v/>
      </c>
      <c r="F40" s="7" t="str">
        <f>IF($A40="","",SUM(PT!G39,PT!G40))</f>
        <v/>
      </c>
      <c r="G40" s="7" t="str">
        <f>IF($A40="","",SUM(PT!H39,PT!H40))</f>
        <v/>
      </c>
      <c r="H40" s="7" t="str">
        <f>IF($A40="","",SUM(PT!I39,PT!I40))</f>
        <v/>
      </c>
      <c r="I40" s="7" t="str">
        <f>IF($A40="","",SUM(PT!J39,PT!J40))</f>
        <v/>
      </c>
      <c r="J40" s="7" t="str">
        <f>IF($A40="","",SUM(PT!M39,PT!M40))</f>
        <v/>
      </c>
      <c r="K40" s="7" t="str">
        <f>IF($A40="","",SUM(PT!K39,PT!K40))</f>
        <v/>
      </c>
      <c r="L40" s="7" t="str">
        <f>IF($A40="","",SUM(PT!L39,PT!L40))</f>
        <v/>
      </c>
      <c r="M40" s="7" t="str">
        <f>IF($A40="","",SUM(PT!Q39,PT!Q40))</f>
        <v/>
      </c>
      <c r="N40" s="7" t="str">
        <f>IF($A40="","",SUM(PT!P39,PT!P40))</f>
        <v/>
      </c>
      <c r="O40" s="7" t="str">
        <f>IF($A40="","",SUM(PT!O39,PT!O40))</f>
        <v/>
      </c>
      <c r="P40" s="7" t="str">
        <f>IF($A40="","",SUM(PT!N39,PT!N40))</f>
        <v/>
      </c>
      <c r="Q40" s="38"/>
      <c r="R40" s="38"/>
      <c r="S40" s="37">
        <f t="shared" si="0"/>
        <v>0</v>
      </c>
      <c r="T40" s="1267" t="str">
        <f>IF($A40="","",SUM(PT!AJ39,PT!AJ40))</f>
        <v/>
      </c>
      <c r="U40" s="1271" t="str">
        <f>IF($A40="","",SUM(PT!AL39,PT!AL40))</f>
        <v/>
      </c>
      <c r="V40" s="1258" t="str">
        <f>IF($A40="","",SUM(PT!AM39,PT!AM40))</f>
        <v/>
      </c>
      <c r="W40" s="1252" t="str">
        <f>IF(T40="","",(S40*0.25)+S41)</f>
        <v/>
      </c>
      <c r="X40" s="1253" t="str">
        <f>'Bout Summary'!F24</f>
        <v/>
      </c>
      <c r="Y40" s="1246" t="str">
        <f>IF(OR(X40="",X40=0),"",W40/X40)</f>
        <v/>
      </c>
      <c r="Z40" s="4"/>
      <c r="AA40" s="4"/>
      <c r="AB40" s="4"/>
      <c r="AC40" s="4"/>
      <c r="AD40" s="2"/>
    </row>
    <row r="41" spans="1:30" ht="12.75" hidden="1" customHeight="1">
      <c r="A41" s="1260"/>
      <c r="B41" s="1264"/>
      <c r="C41" s="24" t="s">
        <v>72</v>
      </c>
      <c r="D41" s="27" t="str">
        <f>IF($A40="","",SUM(PT!T39,PT!T40))</f>
        <v/>
      </c>
      <c r="E41" s="28" t="str">
        <f>IF($A40="","",SUM(PT!U39,PT!U40))</f>
        <v/>
      </c>
      <c r="F41" s="28" t="str">
        <f>IF($A40="","",SUM(PT!V39,PT!V40))</f>
        <v/>
      </c>
      <c r="G41" s="28" t="str">
        <f>IF($A40="","",SUM(PT!W39,PT!W40))</f>
        <v/>
      </c>
      <c r="H41" s="28" t="str">
        <f>IF($A40="","",SUM(PT!X39,PT!X40))</f>
        <v/>
      </c>
      <c r="I41" s="28" t="str">
        <f>IF($A40="","",SUM(PT!Y39,PT!Y40))</f>
        <v/>
      </c>
      <c r="J41" s="28" t="str">
        <f>IF($A40="","",SUM(PT!Z39,PT!Z40))</f>
        <v/>
      </c>
      <c r="K41" s="28" t="str">
        <f>IF($A40="","",SUM(PT!AA39,PT!AA40))</f>
        <v/>
      </c>
      <c r="L41" s="28" t="str">
        <f>IF($A40="","",SUM(PT!AB39,PT!AB40))</f>
        <v/>
      </c>
      <c r="M41" s="28" t="str">
        <f>IF($A40="","",SUM(PT!AC39,PT!AC40))</f>
        <v/>
      </c>
      <c r="N41" s="28" t="str">
        <f>IF($A40="","",SUM(PT!AD39,PT!AD40))</f>
        <v/>
      </c>
      <c r="O41" s="28" t="str">
        <f>IF($A40="","",SUM(PT!AE39,PT!AE40))</f>
        <v/>
      </c>
      <c r="P41" s="28" t="str">
        <f>IF($A40="","",SUM(PT!AF39,PT!AF40))</f>
        <v/>
      </c>
      <c r="Q41" s="29" t="str">
        <f>IF($A40="","",SUM(PT!AG39,PT!AG40))</f>
        <v/>
      </c>
      <c r="R41" s="29" t="str">
        <f>IF($A40="","",SUM(PT!AH39,PT!AH40))</f>
        <v/>
      </c>
      <c r="S41" s="21">
        <f t="shared" si="0"/>
        <v>0</v>
      </c>
      <c r="T41" s="1268"/>
      <c r="U41" s="1271"/>
      <c r="V41" s="1258"/>
      <c r="W41" s="1252"/>
      <c r="X41" s="1253"/>
      <c r="Y41" s="1247"/>
      <c r="Z41" s="4"/>
      <c r="AA41" s="4"/>
      <c r="AB41" s="4"/>
      <c r="AC41" s="4"/>
      <c r="AD41" s="2"/>
    </row>
    <row r="42" spans="1:30" ht="12.75" hidden="1" customHeight="1">
      <c r="A42" s="1261" t="str">
        <f>IF(IBRF!B30="","",IBRF!B30)</f>
        <v/>
      </c>
      <c r="B42" s="1265" t="str">
        <f>IF(IBRF!C30="","",IBRF!C30)</f>
        <v/>
      </c>
      <c r="C42" s="25" t="s">
        <v>73</v>
      </c>
      <c r="D42" s="6" t="str">
        <f>IF($A42="","",SUM(PT!E41,PT!E42))</f>
        <v/>
      </c>
      <c r="E42" s="7" t="str">
        <f>IF($A42="","",SUM(PT!F41,PT!F42))</f>
        <v/>
      </c>
      <c r="F42" s="7" t="str">
        <f>IF($A42="","",SUM(PT!G41,PT!G42))</f>
        <v/>
      </c>
      <c r="G42" s="7" t="str">
        <f>IF($A42="","",SUM(PT!H41,PT!H42))</f>
        <v/>
      </c>
      <c r="H42" s="7" t="str">
        <f>IF($A42="","",SUM(PT!I41,PT!I42))</f>
        <v/>
      </c>
      <c r="I42" s="7" t="str">
        <f>IF($A42="","",SUM(PT!J41,PT!J42))</f>
        <v/>
      </c>
      <c r="J42" s="7" t="str">
        <f>IF($A42="","",SUM(PT!M41,PT!M42))</f>
        <v/>
      </c>
      <c r="K42" s="7" t="str">
        <f>IF($A42="","",SUM(PT!K41,PT!K42))</f>
        <v/>
      </c>
      <c r="L42" s="7" t="str">
        <f>IF($A42="","",SUM(PT!L41,PT!L42))</f>
        <v/>
      </c>
      <c r="M42" s="7" t="str">
        <f>IF($A42="","",SUM(PT!Q41,PT!Q42))</f>
        <v/>
      </c>
      <c r="N42" s="7" t="str">
        <f>IF($A42="","",SUM(PT!P41,PT!P42))</f>
        <v/>
      </c>
      <c r="O42" s="7" t="str">
        <f>IF($A42="","",SUM(PT!O41,PT!O42))</f>
        <v/>
      </c>
      <c r="P42" s="7" t="str">
        <f>IF($A42="","",SUM(PT!N41,PT!N42))</f>
        <v/>
      </c>
      <c r="Q42" s="38"/>
      <c r="R42" s="38"/>
      <c r="S42" s="37">
        <f t="shared" si="0"/>
        <v>0</v>
      </c>
      <c r="T42" s="1267" t="str">
        <f>IF($A42="","",SUM(PT!AJ41,PT!AJ42))</f>
        <v/>
      </c>
      <c r="U42" s="1269" t="str">
        <f>IF($A42="","",SUM(PT!AL41,PT!AL42))</f>
        <v/>
      </c>
      <c r="V42" s="1302" t="str">
        <f>IF($A42="","",SUM(PT!AM41,PT!AM42))</f>
        <v/>
      </c>
      <c r="W42" s="1250" t="str">
        <f>IF(T42="","",(S42*0.25)+S43)</f>
        <v/>
      </c>
      <c r="X42" s="1254" t="str">
        <f>'Bout Summary'!F25</f>
        <v/>
      </c>
      <c r="Y42" s="1246" t="str">
        <f>IF(OR(X42="",X42=0),"",W42/X42)</f>
        <v/>
      </c>
      <c r="Z42" s="4"/>
      <c r="AA42" s="4"/>
      <c r="AB42" s="4"/>
      <c r="AC42" s="4"/>
      <c r="AD42" s="2"/>
    </row>
    <row r="43" spans="1:30" ht="12.75" hidden="1" customHeight="1" thickBot="1">
      <c r="A43" s="1277"/>
      <c r="B43" s="1295"/>
      <c r="C43" s="26" t="s">
        <v>72</v>
      </c>
      <c r="D43" s="27" t="str">
        <f>IF($A42="","",SUM(PT!T41,PT!T42))</f>
        <v/>
      </c>
      <c r="E43" s="28" t="str">
        <f>IF($A42="","",SUM(PT!U41,PT!U42))</f>
        <v/>
      </c>
      <c r="F43" s="28" t="str">
        <f>IF($A42="","",SUM(PT!V41,PT!V42))</f>
        <v/>
      </c>
      <c r="G43" s="28" t="str">
        <f>IF($A42="","",SUM(PT!W41,PT!W42))</f>
        <v/>
      </c>
      <c r="H43" s="28" t="str">
        <f>IF($A42="","",SUM(PT!X41,PT!X42))</f>
        <v/>
      </c>
      <c r="I43" s="28" t="str">
        <f>IF($A42="","",SUM(PT!Y41,PT!Y42))</f>
        <v/>
      </c>
      <c r="J43" s="28" t="str">
        <f>IF($A42="","",SUM(PT!Z41,PT!Z42))</f>
        <v/>
      </c>
      <c r="K43" s="28" t="str">
        <f>IF($A42="","",SUM(PT!AA41,PT!AA42))</f>
        <v/>
      </c>
      <c r="L43" s="28" t="str">
        <f>IF($A42="","",SUM(PT!AB41,PT!AB42))</f>
        <v/>
      </c>
      <c r="M43" s="28" t="str">
        <f>IF($A42="","",SUM(PT!AC41,PT!AC42))</f>
        <v/>
      </c>
      <c r="N43" s="28" t="str">
        <f>IF($A42="","",SUM(PT!AD41,PT!AD42))</f>
        <v/>
      </c>
      <c r="O43" s="28" t="str">
        <f>IF($A42="","",SUM(PT!AE41,PT!AE42))</f>
        <v/>
      </c>
      <c r="P43" s="28" t="str">
        <f>IF($A42="","",SUM(PT!AF41,PT!AF42))</f>
        <v/>
      </c>
      <c r="Q43" s="29" t="str">
        <f>IF($A42="","",SUM(PT!AG41,PT!AG42))</f>
        <v/>
      </c>
      <c r="R43" s="29" t="str">
        <f>IF($A42="","",SUM(PT!AH41,PT!AH42))</f>
        <v/>
      </c>
      <c r="S43" s="93">
        <f t="shared" si="0"/>
        <v>0</v>
      </c>
      <c r="T43" s="1335"/>
      <c r="U43" s="1286"/>
      <c r="V43" s="1303"/>
      <c r="W43" s="1336"/>
      <c r="X43" s="1337"/>
      <c r="Y43" s="1285"/>
      <c r="Z43" s="4"/>
      <c r="AA43" s="4"/>
      <c r="AB43" s="4"/>
      <c r="AC43" s="4"/>
      <c r="AD43" s="2"/>
    </row>
    <row r="44" spans="1:30" ht="12.75" customHeight="1" thickBot="1">
      <c r="A44" s="1290" t="s">
        <v>170</v>
      </c>
      <c r="B44" s="1291"/>
      <c r="C44" s="1292"/>
      <c r="D44" s="438">
        <f>SUM(D4,D6,D8,D10,D12,D14,D16,D18,D20,D22,D24,D26,D28,D30,D32,D34,D36,D38,D40,D42)</f>
        <v>12</v>
      </c>
      <c r="E44" s="439">
        <f>SUM(E4,E6,E8,E10,E12,E14,E16,E18,E20,E22,E24,E26,E28,E30,E32,E34,E36,E38,E40,E42)</f>
        <v>1</v>
      </c>
      <c r="F44" s="439">
        <f>SUM(F4,F6,F8,F10,F12,F14,F16,F18,F20,F22,F24,F26,F28,F30,F32,F34,F36,F38,F40,F42)</f>
        <v>1</v>
      </c>
      <c r="G44" s="439">
        <f t="shared" ref="G44:P44" si="1">SUM(G4,G6,G8,G10,G12,G14,G16,G18,G20,G22,G24,G26,G28,G30,G32,G34,G36,G38,G40,G42)</f>
        <v>1</v>
      </c>
      <c r="H44" s="439">
        <f t="shared" si="1"/>
        <v>5</v>
      </c>
      <c r="I44" s="439">
        <f>SUM(I4,I6,I8,I10,I12,I14,I16,I18,I20,I22,I24,I26,I28,I30,I32,I34,I36,I38,I40,I42)</f>
        <v>0</v>
      </c>
      <c r="J44" s="439">
        <f>SUM(J4,J6,J8,J10,J12,J14,J16,J18,J20,J22,J24,J26,J28,J30,J32,J34,J36,J38,J40,J42)</f>
        <v>0</v>
      </c>
      <c r="K44" s="439">
        <f t="shared" si="1"/>
        <v>0</v>
      </c>
      <c r="L44" s="439">
        <f t="shared" si="1"/>
        <v>11</v>
      </c>
      <c r="M44" s="439">
        <f>SUM(M4,M6,M8,M10,M12,M14,M16,M18,M20,M22,M24,M26,M28,M30,M32,M34,M36,M38,M40,M42)</f>
        <v>5</v>
      </c>
      <c r="N44" s="439">
        <f>SUM(N4,N6,N8,N10,N12,N14,N16,N18,N20,N22,N24,N26,N28,N30,N32,N34,N36,N38,N40,N42)</f>
        <v>6</v>
      </c>
      <c r="O44" s="439">
        <f>SUM(O4,O6,O8,O10,O12,O14,O16,O18,O20,O22,O24,O26,O28,O30,O32,O34,O36,O38,O40,O42)</f>
        <v>0</v>
      </c>
      <c r="P44" s="439">
        <f t="shared" si="1"/>
        <v>1</v>
      </c>
      <c r="Q44" s="440"/>
      <c r="R44" s="440"/>
      <c r="S44" s="252">
        <f>SUM(S4,S6,S8,S10,S12,S14,S16,S18,S20,S22,S24,S26,S28,S30,S32,S34,S36,S38,S40,S42)</f>
        <v>43</v>
      </c>
      <c r="T44" s="430"/>
      <c r="U44" s="436">
        <f>SUM(U4:U42)</f>
        <v>0</v>
      </c>
      <c r="V44" s="437">
        <f>SUM(V4:V42)</f>
        <v>0</v>
      </c>
      <c r="W44" s="736">
        <f>IF(COUNT(W4:W43)=0,"-",SUM(W4:W43)/COUNT(W4:W43))</f>
        <v>2.4107142857142856</v>
      </c>
      <c r="X44" s="720">
        <f>IF(COUNT(X4:X43)=0,"-",SUM(X4:X43)/COUNT(X4:X43))</f>
        <v>12.142857142857142</v>
      </c>
      <c r="Y44" s="737">
        <f>IF(COUNT(Y4:Y43)=0,"-",SUM(Y4:Y43)/COUNT(Y4:Y43))</f>
        <v>0.18366099712253556</v>
      </c>
      <c r="Z44" s="4"/>
      <c r="AA44" s="4"/>
      <c r="AB44" s="4"/>
      <c r="AC44" s="4"/>
      <c r="AD44" s="2"/>
    </row>
    <row r="45" spans="1:30" ht="12.75" customHeight="1">
      <c r="A45" s="1293"/>
      <c r="B45" s="1294"/>
      <c r="C45" s="1294"/>
      <c r="D45" s="1278" t="s">
        <v>315</v>
      </c>
      <c r="E45" s="1278"/>
      <c r="F45" s="1278"/>
      <c r="G45" s="1278"/>
      <c r="H45" s="1278"/>
      <c r="I45" s="1278"/>
      <c r="J45" s="1296">
        <f>IF(OR(LU!D3=0,LU!D102=0),"",S44/(LU!D3+LU!D102))</f>
        <v>1.075</v>
      </c>
      <c r="K45" s="1297"/>
      <c r="L45" s="1281" t="s">
        <v>316</v>
      </c>
      <c r="M45" s="1282"/>
      <c r="N45" s="1282"/>
      <c r="O45" s="1282"/>
      <c r="P45" s="1282"/>
      <c r="Q45" s="1287">
        <f>IF(S44+S93=0,"",S44/(S44+S93))</f>
        <v>0.47252747252747251</v>
      </c>
      <c r="R45" s="1287"/>
      <c r="S45" s="431"/>
      <c r="T45" s="434"/>
      <c r="U45" s="1298" t="s">
        <v>436</v>
      </c>
      <c r="V45" s="1299"/>
      <c r="W45" s="1307" t="s">
        <v>431</v>
      </c>
      <c r="X45" s="1308"/>
      <c r="Y45" s="1309"/>
      <c r="Z45" s="4"/>
      <c r="AA45" s="4"/>
      <c r="AB45" s="4"/>
      <c r="AC45" s="4"/>
      <c r="AD45" s="2"/>
    </row>
    <row r="46" spans="1:30" ht="12.75" customHeight="1" thickBot="1">
      <c r="A46" s="1293"/>
      <c r="B46" s="1294"/>
      <c r="C46" s="1294"/>
      <c r="D46" s="1276" t="s">
        <v>317</v>
      </c>
      <c r="E46" s="1276"/>
      <c r="F46" s="1276"/>
      <c r="G46" s="1276"/>
      <c r="H46" s="1276"/>
      <c r="I46" s="1276"/>
      <c r="J46" s="1305">
        <f>IF(OR(J45="",J94=""),"",J45-J94)</f>
        <v>-0.125</v>
      </c>
      <c r="K46" s="1306"/>
      <c r="L46" s="1332"/>
      <c r="M46" s="1333"/>
      <c r="N46" s="1333"/>
      <c r="O46" s="1333"/>
      <c r="P46" s="1333"/>
      <c r="Q46" s="1304"/>
      <c r="R46" s="1304"/>
      <c r="S46" s="433"/>
      <c r="T46" s="434"/>
      <c r="U46" s="1300"/>
      <c r="V46" s="1301"/>
      <c r="W46" s="1310"/>
      <c r="X46" s="1311"/>
      <c r="Y46" s="1312"/>
      <c r="Z46" s="4"/>
      <c r="AA46" s="4"/>
      <c r="AB46" s="4"/>
      <c r="AC46" s="4"/>
      <c r="AD46" s="2"/>
    </row>
    <row r="47" spans="1:30" ht="12.75" customHeight="1" thickBot="1">
      <c r="A47" s="1290" t="s">
        <v>171</v>
      </c>
      <c r="B47" s="1291"/>
      <c r="C47" s="1291"/>
      <c r="D47" s="427">
        <f>SUM(D5,D7,D9,D11,D13,D15,D17,D19,D21,D23,D25,D27,D29,D31,D33,D35,D37,D39,D41,D43)</f>
        <v>3</v>
      </c>
      <c r="E47" s="428">
        <f>SUM(E5,E7,E9,E11,E13,E15,E17,E19,E21,E23,E25,E27,E29,E31,E33,E35,E37,E39,E41,E43)</f>
        <v>0</v>
      </c>
      <c r="F47" s="428">
        <f>SUM(F5,F7,F9,F11,F13,F15,F17,F19,F21,F23,F25,F27,F29,F31,F33,F35,F37,F39,F41,F43)</f>
        <v>2</v>
      </c>
      <c r="G47" s="428">
        <f>SUM(G5,G7,G9,G11,G13,G15,G17,G19,G21,G23,G25,G27,G29,G31,G33,G35,G37,G39,G41,G43)</f>
        <v>1</v>
      </c>
      <c r="H47" s="428">
        <f>SUM(H5,H7,H9,H11,H13,H15,H17,H19,H21,H23,H25,H27,H29,H31,H33,H35,H37,H39,H41,H43)</f>
        <v>1</v>
      </c>
      <c r="I47" s="428">
        <f t="shared" ref="I47:R47" si="2">SUM(I5,I7,I9,I11,I13,I15,I17,I19,I21,I23,I25,I27,I29,I31,I33,I35,I37,I39,I41,I43)</f>
        <v>0</v>
      </c>
      <c r="J47" s="428">
        <f t="shared" si="2"/>
        <v>0</v>
      </c>
      <c r="K47" s="428">
        <f t="shared" si="2"/>
        <v>2</v>
      </c>
      <c r="L47" s="428">
        <f t="shared" si="2"/>
        <v>0</v>
      </c>
      <c r="M47" s="428">
        <f t="shared" si="2"/>
        <v>9</v>
      </c>
      <c r="N47" s="428">
        <f t="shared" si="2"/>
        <v>3</v>
      </c>
      <c r="O47" s="428">
        <f t="shared" si="2"/>
        <v>0</v>
      </c>
      <c r="P47" s="428">
        <f t="shared" si="2"/>
        <v>0</v>
      </c>
      <c r="Q47" s="428">
        <f t="shared" si="2"/>
        <v>2</v>
      </c>
      <c r="R47" s="428">
        <f t="shared" si="2"/>
        <v>0</v>
      </c>
      <c r="S47" s="429">
        <f>SUM(S5,S7,S9,S11,S13,S15,S17,S19,S21,S23,S25,S27,S29,S31,S33,S35,S37,S39,S41,S43)</f>
        <v>23</v>
      </c>
      <c r="T47" s="739">
        <f>SUM(T4:T43)</f>
        <v>28</v>
      </c>
      <c r="U47" s="1314" t="s">
        <v>437</v>
      </c>
      <c r="V47" s="1314"/>
      <c r="W47" s="1314"/>
      <c r="X47" s="1314"/>
      <c r="Y47" s="1315"/>
      <c r="Z47" s="4"/>
      <c r="AA47" s="4"/>
      <c r="AB47" s="4"/>
      <c r="AC47" s="4"/>
      <c r="AD47" s="2"/>
    </row>
    <row r="48" spans="1:30" ht="12.75" customHeight="1">
      <c r="A48" s="1293"/>
      <c r="B48" s="1294"/>
      <c r="C48" s="1294"/>
      <c r="D48" s="1278" t="s">
        <v>318</v>
      </c>
      <c r="E48" s="1278"/>
      <c r="F48" s="1278"/>
      <c r="G48" s="1278"/>
      <c r="H48" s="1278"/>
      <c r="I48" s="1278"/>
      <c r="J48" s="1313">
        <f>IF(OR(LU!D3=0,LU!D102=0),"",S47/(LU!D3+LU!D102))</f>
        <v>0.57499999999999996</v>
      </c>
      <c r="K48" s="1313"/>
      <c r="L48" s="1281" t="s">
        <v>319</v>
      </c>
      <c r="M48" s="1282"/>
      <c r="N48" s="1282"/>
      <c r="O48" s="1282"/>
      <c r="P48" s="1282"/>
      <c r="Q48" s="1287">
        <f>IF(S47+S96=0,"",S47/(S47+S96))</f>
        <v>0.48936170212765956</v>
      </c>
      <c r="R48" s="1287"/>
      <c r="S48" s="431"/>
      <c r="T48" s="1279">
        <f>IF(T47+T96=0,"",T47/(T47+T96))</f>
        <v>0.46666666666666667</v>
      </c>
      <c r="U48" s="1342" t="s">
        <v>320</v>
      </c>
      <c r="V48" s="1342"/>
      <c r="W48" s="1342"/>
      <c r="X48" s="1342"/>
      <c r="Y48" s="1343"/>
      <c r="Z48" s="4"/>
      <c r="AA48" s="4"/>
      <c r="AB48" s="4"/>
      <c r="AC48" s="4"/>
      <c r="AD48" s="2"/>
    </row>
    <row r="49" spans="1:30" ht="12.75" customHeight="1" thickBot="1">
      <c r="A49" s="1340"/>
      <c r="B49" s="1341"/>
      <c r="C49" s="1341"/>
      <c r="D49" s="1276" t="s">
        <v>317</v>
      </c>
      <c r="E49" s="1276"/>
      <c r="F49" s="1276"/>
      <c r="G49" s="1276"/>
      <c r="H49" s="1276"/>
      <c r="I49" s="1276"/>
      <c r="J49" s="1289">
        <f>IF(OR(J48="",J97=""),"",J48-J97)</f>
        <v>-2.5000000000000022E-2</v>
      </c>
      <c r="K49" s="1289"/>
      <c r="L49" s="1283"/>
      <c r="M49" s="1284"/>
      <c r="N49" s="1284"/>
      <c r="O49" s="1284"/>
      <c r="P49" s="1284"/>
      <c r="Q49" s="1288"/>
      <c r="R49" s="1288"/>
      <c r="S49" s="435"/>
      <c r="T49" s="1280"/>
      <c r="U49" s="1344"/>
      <c r="V49" s="1344"/>
      <c r="W49" s="1344"/>
      <c r="X49" s="1344"/>
      <c r="Y49" s="1345"/>
      <c r="Z49" s="4"/>
      <c r="AA49" s="4"/>
      <c r="AB49" s="4"/>
      <c r="AC49" s="4"/>
      <c r="AD49" s="2"/>
    </row>
    <row r="50" spans="1:30" ht="20.25" customHeight="1" thickBot="1">
      <c r="A50" s="1316">
        <f>IF(IBRF!$B$5="","",IBRF!$B$5)</f>
        <v>41055</v>
      </c>
      <c r="B50" s="1317"/>
      <c r="C50" s="1317"/>
      <c r="D50" s="1329" t="s">
        <v>396</v>
      </c>
      <c r="E50" s="1329"/>
      <c r="F50" s="1329"/>
      <c r="G50" s="1329"/>
      <c r="H50" s="1329"/>
      <c r="I50" s="1329"/>
      <c r="J50" s="1329"/>
      <c r="K50" s="1329"/>
      <c r="L50" s="1329"/>
      <c r="M50" s="1329"/>
      <c r="N50" s="1329"/>
      <c r="O50" s="1329"/>
      <c r="P50" s="1329"/>
      <c r="Q50" s="1329"/>
      <c r="R50" s="1329"/>
      <c r="S50" s="1329"/>
      <c r="T50" s="1329"/>
      <c r="U50" s="1329"/>
      <c r="V50" s="1329"/>
      <c r="W50" s="1327" t="str">
        <f>W1</f>
        <v>Bout 1</v>
      </c>
      <c r="X50" s="1327"/>
      <c r="Y50" s="1328"/>
      <c r="Z50" s="4"/>
      <c r="AA50" s="4"/>
      <c r="AB50" s="4"/>
      <c r="AC50" s="4"/>
      <c r="AD50" s="2"/>
    </row>
    <row r="51" spans="1:30" ht="66" customHeight="1" thickBot="1">
      <c r="A51" s="1322" t="str">
        <f>IF(IBRF!H9="","Away Team",IF(IBRF!B8=IBRF!H8,IBRF!H9,IF(IBRF!H8=IBRF!H9,IBRF!H9,IF(OR(IBRF!K3="A",IBRF!K3="B"),IBRF!H8&amp;" "&amp;IBRF!K3,IBRF!H8&amp;"/"&amp;IBRF!H9))))</f>
        <v>Central Coast Roller Derby/SK805</v>
      </c>
      <c r="B51" s="1323"/>
      <c r="C51" s="1324"/>
      <c r="D51" s="1318" t="s">
        <v>175</v>
      </c>
      <c r="E51" s="1364"/>
      <c r="F51" s="1364"/>
      <c r="G51" s="1364"/>
      <c r="H51" s="1364"/>
      <c r="I51" s="1364"/>
      <c r="J51" s="1364"/>
      <c r="K51" s="1364"/>
      <c r="L51" s="1364"/>
      <c r="M51" s="1364"/>
      <c r="N51" s="1364"/>
      <c r="O51" s="1364"/>
      <c r="P51" s="1364"/>
      <c r="Q51" s="1364"/>
      <c r="R51" s="1364"/>
      <c r="S51" s="1365"/>
      <c r="T51" s="326" t="s">
        <v>39</v>
      </c>
      <c r="U51" s="1325" t="s">
        <v>116</v>
      </c>
      <c r="V51" s="1325"/>
      <c r="W51" s="1325" t="s">
        <v>392</v>
      </c>
      <c r="X51" s="1325"/>
      <c r="Y51" s="1325"/>
      <c r="Z51" s="4"/>
      <c r="AA51" s="4"/>
      <c r="AB51" s="4"/>
      <c r="AC51" s="4"/>
      <c r="AD51" s="2"/>
    </row>
    <row r="52" spans="1:30" ht="60" customHeight="1" thickBot="1">
      <c r="A52" s="409" t="s">
        <v>1</v>
      </c>
      <c r="B52" s="410" t="s">
        <v>4</v>
      </c>
      <c r="C52" s="320" t="s">
        <v>169</v>
      </c>
      <c r="D52" s="321" t="s">
        <v>308</v>
      </c>
      <c r="E52" s="715" t="s">
        <v>430</v>
      </c>
      <c r="F52" s="322" t="s">
        <v>311</v>
      </c>
      <c r="G52" s="322" t="s">
        <v>29</v>
      </c>
      <c r="H52" s="322" t="s">
        <v>309</v>
      </c>
      <c r="I52" s="322" t="s">
        <v>314</v>
      </c>
      <c r="J52" s="322" t="s">
        <v>312</v>
      </c>
      <c r="K52" s="322" t="s">
        <v>310</v>
      </c>
      <c r="L52" s="322" t="s">
        <v>296</v>
      </c>
      <c r="M52" s="322" t="s">
        <v>273</v>
      </c>
      <c r="N52" s="322" t="s">
        <v>42</v>
      </c>
      <c r="O52" s="322" t="s">
        <v>313</v>
      </c>
      <c r="P52" s="322" t="s">
        <v>30</v>
      </c>
      <c r="Q52" s="320" t="s">
        <v>125</v>
      </c>
      <c r="R52" s="320" t="s">
        <v>185</v>
      </c>
      <c r="S52" s="411" t="s">
        <v>43</v>
      </c>
      <c r="T52" s="323" t="s">
        <v>241</v>
      </c>
      <c r="U52" s="324" t="s">
        <v>31</v>
      </c>
      <c r="V52" s="325" t="s">
        <v>125</v>
      </c>
      <c r="W52" s="324" t="s">
        <v>403</v>
      </c>
      <c r="X52" s="325" t="s">
        <v>393</v>
      </c>
      <c r="Y52" s="412" t="s">
        <v>394</v>
      </c>
      <c r="Z52" s="4"/>
      <c r="AA52" s="4"/>
      <c r="AB52" s="4"/>
      <c r="AC52" s="4"/>
      <c r="AD52" s="2"/>
    </row>
    <row r="53" spans="1:30" ht="12.75" customHeight="1">
      <c r="A53" s="1360" t="str">
        <f>IF(IBRF!H11="","",IBRF!H11)</f>
        <v>11</v>
      </c>
      <c r="B53" s="1362" t="str">
        <f>IF(IBRF!I11="","",IBRF!I11)</f>
        <v>Lacy Thunder Ware</v>
      </c>
      <c r="C53" s="413" t="s">
        <v>73</v>
      </c>
      <c r="D53" s="414">
        <f>IF($A53="","",SUM(PT!E52,PT!E53))</f>
        <v>0</v>
      </c>
      <c r="E53" s="414">
        <f>IF($A53="","",SUM(PT!F52,PT!F53))</f>
        <v>0</v>
      </c>
      <c r="F53" s="414">
        <f>IF($A53="","",SUM(PT!G52,PT!G53))</f>
        <v>0</v>
      </c>
      <c r="G53" s="414">
        <f>IF($A53="","",SUM(PT!H52,PT!H53))</f>
        <v>0</v>
      </c>
      <c r="H53" s="414">
        <f>IF($A53="","",SUM(PT!I52,PT!I53))</f>
        <v>1</v>
      </c>
      <c r="I53" s="414">
        <f>IF($A53="","",SUM(PT!J52,PT!J53))</f>
        <v>0</v>
      </c>
      <c r="J53" s="414">
        <f>IF($A53="","",SUM(PT!M52,PT!M53))</f>
        <v>0</v>
      </c>
      <c r="K53" s="414">
        <f>IF($A53="","",SUM(PT!K52,PT!K53))</f>
        <v>0</v>
      </c>
      <c r="L53" s="414">
        <f>IF($A53="","",SUM(PT!L52,PT!L53))</f>
        <v>2</v>
      </c>
      <c r="M53" s="414">
        <f>IF($A53="","",SUM(PT!Q52,PT!Q53))</f>
        <v>1</v>
      </c>
      <c r="N53" s="414">
        <f>IF($A53="","",SUM(PT!P52,PT!P53))</f>
        <v>2</v>
      </c>
      <c r="O53" s="414">
        <f>IF($A53="","",SUM(PT!O52,PT!O53))</f>
        <v>0</v>
      </c>
      <c r="P53" s="414">
        <f>IF($A53="","",SUM(PT!N52,PT!N53))</f>
        <v>0</v>
      </c>
      <c r="Q53" s="415"/>
      <c r="R53" s="415"/>
      <c r="S53" s="150">
        <f t="shared" ref="S53:S92" si="3">SUM(D53:R53)</f>
        <v>6</v>
      </c>
      <c r="T53" s="1102">
        <f>IF($A53="","",SUM(PT!AJ52,PT!AJ53))</f>
        <v>7</v>
      </c>
      <c r="U53" s="1367">
        <f>IF($A53="","",SUM(PT!AL52,PT!AL53))</f>
        <v>0</v>
      </c>
      <c r="V53" s="1358">
        <f>IF($A53="","",SUM(PT!AM52,PT!AM53))</f>
        <v>0</v>
      </c>
      <c r="W53" s="1321">
        <f>IF(T53="","",(S53*0.25)+S54)</f>
        <v>7.5</v>
      </c>
      <c r="X53" s="1326">
        <f>'Bout Summary'!F28</f>
        <v>19</v>
      </c>
      <c r="Y53" s="1248">
        <f>IF(OR(X53="",X53=0),"",W53/X53)</f>
        <v>0.39473684210526316</v>
      </c>
      <c r="Z53" s="4"/>
      <c r="AA53" s="4"/>
      <c r="AB53" s="4"/>
      <c r="AC53" s="4"/>
      <c r="AD53" s="2"/>
    </row>
    <row r="54" spans="1:30" ht="12.75" customHeight="1">
      <c r="A54" s="1361"/>
      <c r="B54" s="1363"/>
      <c r="C54" s="416" t="s">
        <v>72</v>
      </c>
      <c r="D54" s="417">
        <f>IF($A53="","",SUM(PT!T52,PT!T53))</f>
        <v>2</v>
      </c>
      <c r="E54" s="417">
        <f>IF($A53="","",SUM(PT!U52,PT!U53))</f>
        <v>0</v>
      </c>
      <c r="F54" s="417">
        <f>IF($A53="","",SUM(PT!V52,PT!V53))</f>
        <v>0</v>
      </c>
      <c r="G54" s="417">
        <f>IF($A53="","",SUM(PT!W52,PT!W53))</f>
        <v>2</v>
      </c>
      <c r="H54" s="417">
        <f>IF($A53="","",SUM(PT!X52,PT!X53))</f>
        <v>1</v>
      </c>
      <c r="I54" s="417">
        <f>IF($A53="","",SUM(PT!Y52,PT!Y53))</f>
        <v>0</v>
      </c>
      <c r="J54" s="417">
        <f>IF($A53="","",SUM(PT!Z52,PT!Z53))</f>
        <v>0</v>
      </c>
      <c r="K54" s="417">
        <f>IF($A53="","",SUM(PT!AA52,PT!AA53))</f>
        <v>0</v>
      </c>
      <c r="L54" s="417">
        <f>IF($A53="","",SUM(PT!AB52,PT!AB53))</f>
        <v>0</v>
      </c>
      <c r="M54" s="417">
        <f>IF($A53="","",SUM(PT!AC52,PT!AC53))</f>
        <v>1</v>
      </c>
      <c r="N54" s="417">
        <f>IF($A53="","",SUM(PT!AD52,PT!AD53))</f>
        <v>0</v>
      </c>
      <c r="O54" s="417">
        <f>IF($A53="","",SUM(PT!AE52,PT!AE53))</f>
        <v>0</v>
      </c>
      <c r="P54" s="417">
        <f>IF($A53="","",SUM(PT!AF52,PT!AF53))</f>
        <v>0</v>
      </c>
      <c r="Q54" s="417">
        <f>IF($A53="","",SUM(PT!AG52,PT!AG53))</f>
        <v>0</v>
      </c>
      <c r="R54" s="417">
        <f>IF($A53="","",SUM(PT!AH52,PT!AH53))</f>
        <v>0</v>
      </c>
      <c r="S54" s="137">
        <f t="shared" si="3"/>
        <v>6</v>
      </c>
      <c r="T54" s="1366"/>
      <c r="U54" s="1368"/>
      <c r="V54" s="1359"/>
      <c r="W54" s="1252"/>
      <c r="X54" s="1253"/>
      <c r="Y54" s="1249"/>
      <c r="Z54" s="4"/>
      <c r="AA54" s="4"/>
      <c r="AB54" s="4"/>
      <c r="AC54" s="4"/>
      <c r="AD54" s="2"/>
    </row>
    <row r="55" spans="1:30" ht="12.75" customHeight="1">
      <c r="A55" s="1356" t="str">
        <f>IF(IBRF!H12="","",IBRF!H12)</f>
        <v>13</v>
      </c>
      <c r="B55" s="1354" t="str">
        <f>IF(IBRF!I12="","",IBRF!I12)</f>
        <v>Unruly Red</v>
      </c>
      <c r="C55" s="418" t="s">
        <v>73</v>
      </c>
      <c r="D55" s="419">
        <f>IF($A55="","",SUM(PT!E54,PT!E55))</f>
        <v>0</v>
      </c>
      <c r="E55" s="420">
        <f>IF($A55="","",SUM(PT!F54,PT!F55))</f>
        <v>0</v>
      </c>
      <c r="F55" s="420">
        <f>IF($A55="","",SUM(PT!G54,PT!G55))</f>
        <v>0</v>
      </c>
      <c r="G55" s="420">
        <f>IF($A55="","",SUM(PT!H54,PT!H55))</f>
        <v>1</v>
      </c>
      <c r="H55" s="420">
        <f>IF($A55="","",SUM(PT!I54,PT!I55))</f>
        <v>1</v>
      </c>
      <c r="I55" s="420">
        <f>IF($A55="","",SUM(PT!J54,PT!J55))</f>
        <v>0</v>
      </c>
      <c r="J55" s="420">
        <f>IF($A55="","",SUM(PT!M54,PT!M55))</f>
        <v>0</v>
      </c>
      <c r="K55" s="420">
        <f>IF($A55="","",SUM(PT!K54,PT!K55))</f>
        <v>0</v>
      </c>
      <c r="L55" s="420">
        <f>IF($A55="","",SUM(PT!L54,PT!L55))</f>
        <v>0</v>
      </c>
      <c r="M55" s="420">
        <f>IF($A55="","",SUM(PT!Q54,PT!Q55))</f>
        <v>0</v>
      </c>
      <c r="N55" s="420">
        <f>IF($A55="","",SUM(PT!P54,PT!P55))</f>
        <v>2</v>
      </c>
      <c r="O55" s="420">
        <f>IF($A55="","",SUM(PT!O54,PT!O55))</f>
        <v>0</v>
      </c>
      <c r="P55" s="420">
        <f>IF($A55="","",SUM(PT!N54,PT!N55))</f>
        <v>0</v>
      </c>
      <c r="Q55" s="421"/>
      <c r="R55" s="421"/>
      <c r="S55" s="124">
        <f t="shared" si="3"/>
        <v>4</v>
      </c>
      <c r="T55" s="1351">
        <f>IF($A55="","",SUM(PT!AJ54,PT!AJ55))</f>
        <v>4</v>
      </c>
      <c r="U55" s="1353">
        <f>IF($A55="","",SUM(PT!AL54,PT!AL55))</f>
        <v>0</v>
      </c>
      <c r="V55" s="1350">
        <f>IF($A55="","",SUM(PT!AM54,PT!AM55))</f>
        <v>0</v>
      </c>
      <c r="W55" s="1250">
        <f>IF(T55="","",(S55*0.25)+S56)</f>
        <v>4</v>
      </c>
      <c r="X55" s="1254">
        <f>'Bout Summary'!F29</f>
        <v>26</v>
      </c>
      <c r="Y55" s="1246">
        <f>IF(OR(X55="",X55=0),"",W55/X55)</f>
        <v>0.15384615384615385</v>
      </c>
      <c r="Z55" s="4"/>
      <c r="AA55" s="4"/>
      <c r="AB55" s="4"/>
      <c r="AC55" s="4"/>
      <c r="AD55" s="2"/>
    </row>
    <row r="56" spans="1:30" ht="12.75" customHeight="1">
      <c r="A56" s="1357"/>
      <c r="B56" s="1355"/>
      <c r="C56" s="422" t="s">
        <v>72</v>
      </c>
      <c r="D56" s="423">
        <f>IF($A55="","",SUM(PT!T54,PT!T55))</f>
        <v>0</v>
      </c>
      <c r="E56" s="424">
        <f>IF($A55="","",SUM(PT!U54,PT!U55))</f>
        <v>0</v>
      </c>
      <c r="F56" s="424">
        <f>IF($A55="","",SUM(PT!V54,PT!V55))</f>
        <v>1</v>
      </c>
      <c r="G56" s="424">
        <f>IF($A55="","",SUM(PT!W54,PT!W55))</f>
        <v>0</v>
      </c>
      <c r="H56" s="424">
        <f>IF($A55="","",SUM(PT!X54,PT!X55))</f>
        <v>0</v>
      </c>
      <c r="I56" s="424">
        <f>IF($A55="","",SUM(PT!Y54,PT!Y55))</f>
        <v>0</v>
      </c>
      <c r="J56" s="424">
        <f>IF($A55="","",SUM(PT!Z54,PT!Z55))</f>
        <v>0</v>
      </c>
      <c r="K56" s="424">
        <f>IF($A55="","",SUM(PT!AA54,PT!AA55))</f>
        <v>0</v>
      </c>
      <c r="L56" s="424">
        <f>IF($A55="","",SUM(PT!AB54,PT!AB55))</f>
        <v>0</v>
      </c>
      <c r="M56" s="424">
        <f>IF($A55="","",SUM(PT!AC54,PT!AC55))</f>
        <v>0</v>
      </c>
      <c r="N56" s="424">
        <f>IF($A55="","",SUM(PT!AD54,PT!AD55))</f>
        <v>2</v>
      </c>
      <c r="O56" s="424">
        <f>IF($A55="","",SUM(PT!AE54,PT!AE55))</f>
        <v>0</v>
      </c>
      <c r="P56" s="424">
        <f>IF($A55="","",SUM(PT!AF54,PT!AF55))</f>
        <v>0</v>
      </c>
      <c r="Q56" s="426">
        <f>IF($A55="","",SUM(PT!AG54,PT!AG55))</f>
        <v>0</v>
      </c>
      <c r="R56" s="425">
        <f>IF($A55="","",SUM(PT!AH54,PT!AH55))</f>
        <v>0</v>
      </c>
      <c r="S56" s="137">
        <f t="shared" si="3"/>
        <v>3</v>
      </c>
      <c r="T56" s="1352"/>
      <c r="U56" s="1353"/>
      <c r="V56" s="1350"/>
      <c r="W56" s="1251"/>
      <c r="X56" s="1255"/>
      <c r="Y56" s="1247"/>
      <c r="Z56" s="4"/>
      <c r="AA56" s="4"/>
      <c r="AB56" s="4"/>
      <c r="AC56" s="4"/>
      <c r="AD56" s="2"/>
    </row>
    <row r="57" spans="1:30" ht="12.75" customHeight="1">
      <c r="A57" s="1259" t="str">
        <f>IF(IBRF!H13="","",IBRF!H13)</f>
        <v>138</v>
      </c>
      <c r="B57" s="1263" t="str">
        <f>IF(IBRF!I13="","",IBRF!I13)</f>
        <v>Ivanya Skulz</v>
      </c>
      <c r="C57" s="25" t="s">
        <v>73</v>
      </c>
      <c r="D57" s="6">
        <f>IF($A57="","",SUM(PT!E56,PT!E57))</f>
        <v>1</v>
      </c>
      <c r="E57" s="7">
        <f>IF($A57="","",SUM(PT!F56,PT!F57))</f>
        <v>0</v>
      </c>
      <c r="F57" s="7">
        <f>IF($A57="","",SUM(PT!G56,PT!G57))</f>
        <v>1</v>
      </c>
      <c r="G57" s="7">
        <f>IF($A57="","",SUM(PT!H56,PT!H57))</f>
        <v>0</v>
      </c>
      <c r="H57" s="7">
        <f>IF($A57="","",SUM(PT!I56,PT!I57))</f>
        <v>0</v>
      </c>
      <c r="I57" s="7">
        <f>IF($A57="","",SUM(PT!J56,PT!J57))</f>
        <v>0</v>
      </c>
      <c r="J57" s="7">
        <f>IF($A57="","",SUM(PT!M56,PT!M57))</f>
        <v>0</v>
      </c>
      <c r="K57" s="7">
        <f>IF($A57="","",SUM(PT!K56,PT!K57))</f>
        <v>0</v>
      </c>
      <c r="L57" s="7">
        <f>IF($A57="","",SUM(PT!L56,PT!L57))</f>
        <v>0</v>
      </c>
      <c r="M57" s="7">
        <f>IF($A57="","",SUM(PT!Q56,PT!Q57))</f>
        <v>1</v>
      </c>
      <c r="N57" s="7">
        <f>IF($A57="","",SUM(PT!P56,PT!P57))</f>
        <v>3</v>
      </c>
      <c r="O57" s="7">
        <f>IF($A57="","",SUM(PT!O56,PT!O57))</f>
        <v>0</v>
      </c>
      <c r="P57" s="7">
        <f>IF($A57="","",SUM(PT!N56,PT!N57))</f>
        <v>0</v>
      </c>
      <c r="Q57" s="38"/>
      <c r="R57" s="38"/>
      <c r="S57" s="37">
        <f t="shared" si="3"/>
        <v>6</v>
      </c>
      <c r="T57" s="1267">
        <f>IF($A57="","",SUM(PT!AJ56,PT!AJ57))</f>
        <v>3</v>
      </c>
      <c r="U57" s="1271">
        <f>IF($A57="","",SUM(PT!AL56,PT!AL57))</f>
        <v>0</v>
      </c>
      <c r="V57" s="1258">
        <f>IF($A57="","",SUM(PT!AM56,PT!AM57))</f>
        <v>0</v>
      </c>
      <c r="W57" s="1252">
        <f>IF(T57="","",(S57*0.25)+S58)</f>
        <v>3.5</v>
      </c>
      <c r="X57" s="1253">
        <f>'Bout Summary'!F30</f>
        <v>20</v>
      </c>
      <c r="Y57" s="1246">
        <f>IF(OR(X57="",X57=0),"",W57/X57)</f>
        <v>0.17499999999999999</v>
      </c>
      <c r="Z57" s="4"/>
      <c r="AA57" s="4"/>
      <c r="AB57" s="4"/>
      <c r="AC57" s="4"/>
      <c r="AD57" s="2"/>
    </row>
    <row r="58" spans="1:30" ht="12.75" customHeight="1">
      <c r="A58" s="1260"/>
      <c r="B58" s="1264"/>
      <c r="C58" s="24" t="s">
        <v>72</v>
      </c>
      <c r="D58" s="31">
        <f>IF($A57="","",SUM(PT!T56,PT!T57))</f>
        <v>0</v>
      </c>
      <c r="E58" s="32">
        <f>IF($A57="","",SUM(PT!U56,PT!U57))</f>
        <v>0</v>
      </c>
      <c r="F58" s="32">
        <f>IF($A57="","",SUM(PT!V56,PT!V57))</f>
        <v>0</v>
      </c>
      <c r="G58" s="32">
        <f>IF($A57="","",SUM(PT!W56,PT!W57))</f>
        <v>0</v>
      </c>
      <c r="H58" s="32">
        <f>IF($A57="","",SUM(PT!X56,PT!X57))</f>
        <v>0</v>
      </c>
      <c r="I58" s="32">
        <f>IF($A57="","",SUM(PT!Y56,PT!Y57))</f>
        <v>0</v>
      </c>
      <c r="J58" s="32">
        <f>IF($A57="","",SUM(PT!Z56,PT!Z57))</f>
        <v>0</v>
      </c>
      <c r="K58" s="32">
        <f>IF($A57="","",SUM(PT!AA56,PT!AA57))</f>
        <v>0</v>
      </c>
      <c r="L58" s="32">
        <f>IF($A57="","",SUM(PT!AB56,PT!AB57))</f>
        <v>0</v>
      </c>
      <c r="M58" s="32">
        <f>IF($A57="","",SUM(PT!AC56,PT!AC57))</f>
        <v>1</v>
      </c>
      <c r="N58" s="32">
        <f>IF($A57="","",SUM(PT!AD56,PT!AD57))</f>
        <v>1</v>
      </c>
      <c r="O58" s="32">
        <f>IF($A57="","",SUM(PT!AE56,PT!AE57))</f>
        <v>0</v>
      </c>
      <c r="P58" s="32">
        <f>IF($A57="","",SUM(PT!AF56,PT!AF57))</f>
        <v>0</v>
      </c>
      <c r="Q58" s="29">
        <f>IF($A57="","",SUM(PT!AG56,PT!AG57))</f>
        <v>0</v>
      </c>
      <c r="R58" s="33">
        <f>IF($A57="","",SUM(PT!AH56,PT!AH57))</f>
        <v>0</v>
      </c>
      <c r="S58" s="21">
        <f t="shared" si="3"/>
        <v>2</v>
      </c>
      <c r="T58" s="1268"/>
      <c r="U58" s="1271"/>
      <c r="V58" s="1258"/>
      <c r="W58" s="1252"/>
      <c r="X58" s="1253"/>
      <c r="Y58" s="1247"/>
      <c r="Z58" s="4"/>
      <c r="AA58" s="4"/>
      <c r="AB58" s="4"/>
      <c r="AC58" s="4"/>
      <c r="AD58" s="2"/>
    </row>
    <row r="59" spans="1:30" ht="12.75" customHeight="1">
      <c r="A59" s="1261" t="str">
        <f>IF(IBRF!H14="","",IBRF!H14)</f>
        <v>1977</v>
      </c>
      <c r="B59" s="1265" t="str">
        <f>IF(IBRF!I14="","",IBRF!I14)</f>
        <v>Lushiss Stompson</v>
      </c>
      <c r="C59" s="25" t="s">
        <v>73</v>
      </c>
      <c r="D59" s="6">
        <f>IF($A59="","",SUM(PT!E58,PT!E59))</f>
        <v>0</v>
      </c>
      <c r="E59" s="7">
        <f>IF($A59="","",SUM(PT!F58,PT!F59))</f>
        <v>0</v>
      </c>
      <c r="F59" s="7">
        <f>IF($A59="","",SUM(PT!G58,PT!G59))</f>
        <v>0</v>
      </c>
      <c r="G59" s="7">
        <f>IF($A59="","",SUM(PT!H58,PT!H59))</f>
        <v>0</v>
      </c>
      <c r="H59" s="7">
        <f>IF($A59="","",SUM(PT!I58,PT!I59))</f>
        <v>0</v>
      </c>
      <c r="I59" s="7">
        <f>IF($A59="","",SUM(PT!J58,PT!J59))</f>
        <v>0</v>
      </c>
      <c r="J59" s="7">
        <f>IF($A59="","",SUM(PT!M58,PT!M59))</f>
        <v>0</v>
      </c>
      <c r="K59" s="7">
        <f>IF($A59="","",SUM(PT!K58,PT!K59))</f>
        <v>0</v>
      </c>
      <c r="L59" s="7">
        <f>IF($A59="","",SUM(PT!L58,PT!L59))</f>
        <v>1</v>
      </c>
      <c r="M59" s="7">
        <f>IF($A59="","",SUM(PT!Q58,PT!Q59))</f>
        <v>1</v>
      </c>
      <c r="N59" s="7">
        <f>IF($A59="","",SUM(PT!P58,PT!P59))</f>
        <v>1</v>
      </c>
      <c r="O59" s="7">
        <f>IF($A59="","",SUM(PT!O58,PT!O59))</f>
        <v>0</v>
      </c>
      <c r="P59" s="7">
        <f>IF($A59="","",SUM(PT!N58,PT!N59))</f>
        <v>0</v>
      </c>
      <c r="Q59" s="38"/>
      <c r="R59" s="38"/>
      <c r="S59" s="37">
        <f t="shared" si="3"/>
        <v>3</v>
      </c>
      <c r="T59" s="1267">
        <f>IF($A59="","",SUM(PT!AJ58,PT!AJ59))</f>
        <v>1</v>
      </c>
      <c r="U59" s="1269">
        <f>IF($A59="","",SUM(PT!AL58,PT!AL59))</f>
        <v>0</v>
      </c>
      <c r="V59" s="1270">
        <f>IF($A59="","",SUM(PT!AM58,PT!AM59))</f>
        <v>0</v>
      </c>
      <c r="W59" s="1250">
        <f>IF(T59="","",(S59*0.25)+S60)</f>
        <v>1.75</v>
      </c>
      <c r="X59" s="1254">
        <f>'Bout Summary'!F31</f>
        <v>10</v>
      </c>
      <c r="Y59" s="1246">
        <f>IF(OR(X59="",X59=0),"",W59/X59)</f>
        <v>0.17499999999999999</v>
      </c>
      <c r="Z59" s="4"/>
      <c r="AA59" s="4"/>
      <c r="AB59" s="4"/>
      <c r="AC59" s="4"/>
      <c r="AD59" s="2"/>
    </row>
    <row r="60" spans="1:30" ht="12.75" customHeight="1">
      <c r="A60" s="1262"/>
      <c r="B60" s="1266"/>
      <c r="C60" s="24" t="s">
        <v>72</v>
      </c>
      <c r="D60" s="27">
        <f>IF($A59="","",SUM(PT!T58,PT!T59))</f>
        <v>0</v>
      </c>
      <c r="E60" s="28">
        <f>IF($A59="","",SUM(PT!U58,PT!U59))</f>
        <v>0</v>
      </c>
      <c r="F60" s="28">
        <f>IF($A59="","",SUM(PT!V58,PT!V59))</f>
        <v>0</v>
      </c>
      <c r="G60" s="28">
        <f>IF($A59="","",SUM(PT!W58,PT!W59))</f>
        <v>0</v>
      </c>
      <c r="H60" s="28">
        <f>IF($A59="","",SUM(PT!X58,PT!X59))</f>
        <v>0</v>
      </c>
      <c r="I60" s="28">
        <f>IF($A59="","",SUM(PT!Y58,PT!Y59))</f>
        <v>0</v>
      </c>
      <c r="J60" s="28">
        <f>IF($A59="","",SUM(PT!Z58,PT!Z59))</f>
        <v>0</v>
      </c>
      <c r="K60" s="28">
        <f>IF($A59="","",SUM(PT!AA58,PT!AA59))</f>
        <v>0</v>
      </c>
      <c r="L60" s="28">
        <f>IF($A59="","",SUM(PT!AB58,PT!AB59))</f>
        <v>0</v>
      </c>
      <c r="M60" s="28">
        <f>IF($A59="","",SUM(PT!AC58,PT!AC59))</f>
        <v>0</v>
      </c>
      <c r="N60" s="28">
        <f>IF($A59="","",SUM(PT!AD58,PT!AD59))</f>
        <v>0</v>
      </c>
      <c r="O60" s="28">
        <f>IF($A59="","",SUM(PT!AE58,PT!AE59))</f>
        <v>0</v>
      </c>
      <c r="P60" s="28">
        <f>IF($A59="","",SUM(PT!AF58,PT!AF59))</f>
        <v>1</v>
      </c>
      <c r="Q60" s="29">
        <f>IF($A59="","",SUM(PT!AG58,PT!AG59))</f>
        <v>0</v>
      </c>
      <c r="R60" s="29">
        <f>IF($A59="","",SUM(PT!AH58,PT!AH59))</f>
        <v>0</v>
      </c>
      <c r="S60" s="21">
        <f t="shared" si="3"/>
        <v>1</v>
      </c>
      <c r="T60" s="1268"/>
      <c r="U60" s="1269"/>
      <c r="V60" s="1270"/>
      <c r="W60" s="1251"/>
      <c r="X60" s="1255"/>
      <c r="Y60" s="1247"/>
      <c r="Z60" s="4"/>
      <c r="AA60" s="4"/>
      <c r="AB60" s="4"/>
      <c r="AC60" s="4"/>
      <c r="AD60" s="2"/>
    </row>
    <row r="61" spans="1:30" ht="12.75" customHeight="1">
      <c r="A61" s="1259" t="str">
        <f>IF(IBRF!H15="","",IBRF!H15)</f>
        <v>2</v>
      </c>
      <c r="B61" s="1263" t="str">
        <f>IF(IBRF!I15="","",IBRF!I15)</f>
        <v>Honey Sickley</v>
      </c>
      <c r="C61" s="25" t="s">
        <v>73</v>
      </c>
      <c r="D61" s="6">
        <f>IF($A61="","",SUM(PT!E60,PT!E61))</f>
        <v>0</v>
      </c>
      <c r="E61" s="7">
        <f>IF($A61="","",SUM(PT!F60,PT!F61))</f>
        <v>0</v>
      </c>
      <c r="F61" s="7">
        <f>IF($A61="","",SUM(PT!G60,PT!G61))</f>
        <v>0</v>
      </c>
      <c r="G61" s="7">
        <f>IF($A61="","",SUM(PT!H60,PT!H61))</f>
        <v>1</v>
      </c>
      <c r="H61" s="7">
        <f>IF($A61="","",SUM(PT!I60,PT!I61))</f>
        <v>0</v>
      </c>
      <c r="I61" s="7">
        <f>IF($A61="","",SUM(PT!J60,PT!J61))</f>
        <v>0</v>
      </c>
      <c r="J61" s="7">
        <f>IF($A61="","",SUM(PT!M60,PT!M61))</f>
        <v>0</v>
      </c>
      <c r="K61" s="7">
        <f>IF($A61="","",SUM(PT!K60,PT!K61))</f>
        <v>0</v>
      </c>
      <c r="L61" s="7">
        <f>IF($A61="","",SUM(PT!L60,PT!L61))</f>
        <v>0</v>
      </c>
      <c r="M61" s="7">
        <f>IF($A61="","",SUM(PT!Q60,PT!Q61))</f>
        <v>0</v>
      </c>
      <c r="N61" s="7">
        <f>IF($A61="","",SUM(PT!P60,PT!P61))</f>
        <v>1</v>
      </c>
      <c r="O61" s="7">
        <f>IF($A61="","",SUM(PT!O60,PT!O61))</f>
        <v>0</v>
      </c>
      <c r="P61" s="7">
        <f>IF($A61="","",SUM(PT!N60,PT!N61))</f>
        <v>0</v>
      </c>
      <c r="Q61" s="38"/>
      <c r="R61" s="38"/>
      <c r="S61" s="37">
        <f t="shared" si="3"/>
        <v>2</v>
      </c>
      <c r="T61" s="1267">
        <f>IF($A61="","",SUM(PT!AJ60,PT!AJ61))</f>
        <v>1</v>
      </c>
      <c r="U61" s="1271">
        <f>IF($A61="","",SUM(PT!AL60,PT!AL61))</f>
        <v>0</v>
      </c>
      <c r="V61" s="1258">
        <f>IF($A61="","",SUM(PT!AM60,PT!AM61))</f>
        <v>0</v>
      </c>
      <c r="W61" s="1252">
        <f>IF(T61="","",(S61*0.25)+S62)</f>
        <v>1.5</v>
      </c>
      <c r="X61" s="1253">
        <f>'Bout Summary'!F32</f>
        <v>11</v>
      </c>
      <c r="Y61" s="1246">
        <f>IF(OR(X61="",X61=0),"",W61/X61)</f>
        <v>0.13636363636363635</v>
      </c>
      <c r="Z61" s="4"/>
      <c r="AA61" s="4"/>
      <c r="AB61" s="4"/>
      <c r="AC61" s="4"/>
      <c r="AD61" s="2"/>
    </row>
    <row r="62" spans="1:30" ht="12.75" customHeight="1">
      <c r="A62" s="1260"/>
      <c r="B62" s="1264"/>
      <c r="C62" s="24" t="s">
        <v>72</v>
      </c>
      <c r="D62" s="27">
        <f>IF($A61="","",SUM(PT!T60,PT!T61))</f>
        <v>0</v>
      </c>
      <c r="E62" s="28">
        <f>IF($A61="","",SUM(PT!U60,PT!U61))</f>
        <v>0</v>
      </c>
      <c r="F62" s="28">
        <f>IF($A61="","",SUM(PT!V60,PT!V61))</f>
        <v>0</v>
      </c>
      <c r="G62" s="28">
        <f>IF($A61="","",SUM(PT!W60,PT!W61))</f>
        <v>0</v>
      </c>
      <c r="H62" s="28">
        <f>IF($A61="","",SUM(PT!X60,PT!X61))</f>
        <v>0</v>
      </c>
      <c r="I62" s="28">
        <f>IF($A61="","",SUM(PT!Y60,PT!Y61))</f>
        <v>0</v>
      </c>
      <c r="J62" s="28">
        <f>IF($A61="","",SUM(PT!Z60,PT!Z61))</f>
        <v>0</v>
      </c>
      <c r="K62" s="28">
        <f>IF($A61="","",SUM(PT!AA60,PT!AA61))</f>
        <v>0</v>
      </c>
      <c r="L62" s="28">
        <f>IF($A61="","",SUM(PT!AB60,PT!AB61))</f>
        <v>0</v>
      </c>
      <c r="M62" s="28">
        <f>IF($A61="","",SUM(PT!AC60,PT!AC61))</f>
        <v>1</v>
      </c>
      <c r="N62" s="28">
        <f>IF($A61="","",SUM(PT!AD60,PT!AD61))</f>
        <v>0</v>
      </c>
      <c r="O62" s="28">
        <f>IF($A61="","",SUM(PT!AE60,PT!AE61))</f>
        <v>0</v>
      </c>
      <c r="P62" s="28">
        <f>IF($A61="","",SUM(PT!AF60,PT!AF61))</f>
        <v>0</v>
      </c>
      <c r="Q62" s="29">
        <f>IF($A61="","",SUM(PT!AG60,PT!AG61))</f>
        <v>0</v>
      </c>
      <c r="R62" s="29">
        <f>IF($A61="","",SUM(PT!AH60,PT!AH61))</f>
        <v>0</v>
      </c>
      <c r="S62" s="21">
        <f t="shared" si="3"/>
        <v>1</v>
      </c>
      <c r="T62" s="1268"/>
      <c r="U62" s="1271"/>
      <c r="V62" s="1258"/>
      <c r="W62" s="1252"/>
      <c r="X62" s="1253"/>
      <c r="Y62" s="1247"/>
      <c r="Z62" s="4"/>
      <c r="AA62" s="4"/>
      <c r="AB62" s="4"/>
      <c r="AC62" s="4"/>
      <c r="AD62" s="2"/>
    </row>
    <row r="63" spans="1:30" ht="12.75" customHeight="1">
      <c r="A63" s="1261" t="str">
        <f>IF(IBRF!H16="","",IBRF!H16)</f>
        <v>21</v>
      </c>
      <c r="B63" s="1265" t="str">
        <f>IF(IBRF!I16="","",IBRF!I16)</f>
        <v>Corona SlamHer</v>
      </c>
      <c r="C63" s="25" t="s">
        <v>73</v>
      </c>
      <c r="D63" s="6">
        <f>IF($A63="","",SUM(PT!E62,PT!E63))</f>
        <v>3</v>
      </c>
      <c r="E63" s="7">
        <f>IF($A63="","",SUM(PT!F62,PT!F63))</f>
        <v>0</v>
      </c>
      <c r="F63" s="7">
        <f>IF($A63="","",SUM(PT!G62,PT!G63))</f>
        <v>0</v>
      </c>
      <c r="G63" s="7">
        <f>IF($A63="","",SUM(PT!H62,PT!H63))</f>
        <v>0</v>
      </c>
      <c r="H63" s="7">
        <f>IF($A63="","",SUM(PT!I62,PT!I63))</f>
        <v>1</v>
      </c>
      <c r="I63" s="7">
        <f>IF($A63="","",SUM(PT!J62,PT!J63))</f>
        <v>0</v>
      </c>
      <c r="J63" s="7">
        <f>IF($A63="","",SUM(PT!M62,PT!M63))</f>
        <v>0</v>
      </c>
      <c r="K63" s="7">
        <f>IF($A63="","",SUM(PT!K62,PT!K63))</f>
        <v>0</v>
      </c>
      <c r="L63" s="7">
        <f>IF($A63="","",SUM(PT!L62,PT!L63))</f>
        <v>1</v>
      </c>
      <c r="M63" s="7">
        <f>IF($A63="","",SUM(PT!Q62,PT!Q63))</f>
        <v>1</v>
      </c>
      <c r="N63" s="7">
        <f>IF($A63="","",SUM(PT!P62,PT!P63))</f>
        <v>1</v>
      </c>
      <c r="O63" s="7">
        <f>IF($A63="","",SUM(PT!O62,PT!O63))</f>
        <v>0</v>
      </c>
      <c r="P63" s="7">
        <f>IF($A63="","",SUM(PT!N62,PT!N63))</f>
        <v>0</v>
      </c>
      <c r="Q63" s="38"/>
      <c r="R63" s="38"/>
      <c r="S63" s="37">
        <f t="shared" si="3"/>
        <v>7</v>
      </c>
      <c r="T63" s="1267">
        <f>IF($A63="","",SUM(PT!AJ62,PT!AJ63))</f>
        <v>2</v>
      </c>
      <c r="U63" s="1269">
        <f>IF($A63="","",SUM(PT!AL62,PT!AL63))</f>
        <v>0</v>
      </c>
      <c r="V63" s="1270">
        <f>IF($A63="","",SUM(PT!AM62,PT!AM63))</f>
        <v>0</v>
      </c>
      <c r="W63" s="1250">
        <f>IF(T63="","",(S63*0.25)+S64)</f>
        <v>2.75</v>
      </c>
      <c r="X63" s="1254">
        <f>'Bout Summary'!F33</f>
        <v>23</v>
      </c>
      <c r="Y63" s="1246">
        <f>IF(OR(X63="",X63=0),"",W63/X63)</f>
        <v>0.11956521739130435</v>
      </c>
      <c r="Z63" s="4"/>
      <c r="AA63" s="4"/>
      <c r="AB63" s="4"/>
      <c r="AC63" s="4"/>
      <c r="AD63" s="2"/>
    </row>
    <row r="64" spans="1:30" ht="12.75" customHeight="1">
      <c r="A64" s="1262"/>
      <c r="B64" s="1266"/>
      <c r="C64" s="24" t="s">
        <v>72</v>
      </c>
      <c r="D64" s="27">
        <f>IF($A63="","",SUM(PT!T62,PT!T63))</f>
        <v>1</v>
      </c>
      <c r="E64" s="28">
        <f>IF($A63="","",SUM(PT!U62,PT!U63))</f>
        <v>0</v>
      </c>
      <c r="F64" s="28">
        <f>IF($A63="","",SUM(PT!V62,PT!V63))</f>
        <v>0</v>
      </c>
      <c r="G64" s="28">
        <f>IF($A63="","",SUM(PT!W62,PT!W63))</f>
        <v>0</v>
      </c>
      <c r="H64" s="28">
        <f>IF($A63="","",SUM(PT!X62,PT!X63))</f>
        <v>0</v>
      </c>
      <c r="I64" s="28">
        <f>IF($A63="","",SUM(PT!Y62,PT!Y63))</f>
        <v>0</v>
      </c>
      <c r="J64" s="28">
        <f>IF($A63="","",SUM(PT!Z62,PT!Z63))</f>
        <v>0</v>
      </c>
      <c r="K64" s="28">
        <f>IF($A63="","",SUM(PT!AA62,PT!AA63))</f>
        <v>0</v>
      </c>
      <c r="L64" s="28">
        <f>IF($A63="","",SUM(PT!AB62,PT!AB63))</f>
        <v>0</v>
      </c>
      <c r="M64" s="28">
        <f>IF($A63="","",SUM(PT!AC62,PT!AC63))</f>
        <v>0</v>
      </c>
      <c r="N64" s="28">
        <f>IF($A63="","",SUM(PT!AD62,PT!AD63))</f>
        <v>0</v>
      </c>
      <c r="O64" s="28">
        <f>IF($A63="","",SUM(PT!AE62,PT!AE63))</f>
        <v>0</v>
      </c>
      <c r="P64" s="28">
        <f>IF($A63="","",SUM(PT!AF62,PT!AF63))</f>
        <v>0</v>
      </c>
      <c r="Q64" s="29">
        <f>IF($A63="","",SUM(PT!AG62,PT!AG63))</f>
        <v>0</v>
      </c>
      <c r="R64" s="29">
        <f>IF($A63="","",SUM(PT!AH62,PT!AH63))</f>
        <v>0</v>
      </c>
      <c r="S64" s="21">
        <f t="shared" si="3"/>
        <v>1</v>
      </c>
      <c r="T64" s="1268"/>
      <c r="U64" s="1269"/>
      <c r="V64" s="1270"/>
      <c r="W64" s="1251"/>
      <c r="X64" s="1255"/>
      <c r="Y64" s="1247"/>
      <c r="Z64" s="4"/>
      <c r="AA64" s="4"/>
      <c r="AB64" s="4"/>
      <c r="AC64" s="4"/>
      <c r="AD64" s="2"/>
    </row>
    <row r="65" spans="1:30" ht="12.75" customHeight="1">
      <c r="A65" s="1259" t="str">
        <f>IF(IBRF!H17="","",IBRF!H17)</f>
        <v>25</v>
      </c>
      <c r="B65" s="1263" t="str">
        <f>IF(IBRF!I17="","",IBRF!I17)</f>
        <v>Golden Delicious</v>
      </c>
      <c r="C65" s="25" t="s">
        <v>73</v>
      </c>
      <c r="D65" s="6">
        <f>IF($A65="","",SUM(PT!E64,PT!E65))</f>
        <v>0</v>
      </c>
      <c r="E65" s="7">
        <f>IF($A65="","",SUM(PT!F64,PT!F65))</f>
        <v>0</v>
      </c>
      <c r="F65" s="7">
        <f>IF($A65="","",SUM(PT!G64,PT!G65))</f>
        <v>0</v>
      </c>
      <c r="G65" s="7">
        <f>IF($A65="","",SUM(PT!H64,PT!H65))</f>
        <v>0</v>
      </c>
      <c r="H65" s="7">
        <f>IF($A65="","",SUM(PT!I64,PT!I65))</f>
        <v>0</v>
      </c>
      <c r="I65" s="7">
        <f>IF($A65="","",SUM(PT!J64,PT!J65))</f>
        <v>0</v>
      </c>
      <c r="J65" s="7">
        <f>IF($A65="","",SUM(PT!M64,PT!M65))</f>
        <v>0</v>
      </c>
      <c r="K65" s="7">
        <f>IF($A65="","",SUM(PT!K64,PT!K65))</f>
        <v>0</v>
      </c>
      <c r="L65" s="7">
        <f>IF($A65="","",SUM(PT!L64,PT!L65))</f>
        <v>0</v>
      </c>
      <c r="M65" s="7">
        <f>IF($A65="","",SUM(PT!Q64,PT!Q65))</f>
        <v>0</v>
      </c>
      <c r="N65" s="7">
        <f>IF($A65="","",SUM(PT!P64,PT!P65))</f>
        <v>0</v>
      </c>
      <c r="O65" s="7">
        <f>IF($A65="","",SUM(PT!O64,PT!O65))</f>
        <v>0</v>
      </c>
      <c r="P65" s="7">
        <f>IF($A65="","",SUM(PT!N64,PT!N65))</f>
        <v>1</v>
      </c>
      <c r="Q65" s="38"/>
      <c r="R65" s="38"/>
      <c r="S65" s="37">
        <f t="shared" si="3"/>
        <v>1</v>
      </c>
      <c r="T65" s="1267">
        <f>IF($A65="","",SUM(PT!AJ64,PT!AJ65))</f>
        <v>3</v>
      </c>
      <c r="U65" s="1271">
        <f>IF($A65="","",SUM(PT!AL64,PT!AL65))</f>
        <v>0</v>
      </c>
      <c r="V65" s="1258">
        <f>IF($A65="","",SUM(PT!AM64,PT!AM65))</f>
        <v>0</v>
      </c>
      <c r="W65" s="1252">
        <f>IF(T65="","",(S65*0.25)+S66)</f>
        <v>3.25</v>
      </c>
      <c r="X65" s="1253">
        <f>'Bout Summary'!F34</f>
        <v>12</v>
      </c>
      <c r="Y65" s="1246">
        <f>IF(OR(X65="",X65=0),"",W65/X65)</f>
        <v>0.27083333333333331</v>
      </c>
      <c r="Z65" s="4"/>
      <c r="AA65" s="4"/>
      <c r="AB65" s="4"/>
      <c r="AC65" s="4"/>
      <c r="AD65" s="2"/>
    </row>
    <row r="66" spans="1:30" ht="12.75" customHeight="1">
      <c r="A66" s="1260"/>
      <c r="B66" s="1264"/>
      <c r="C66" s="24" t="s">
        <v>72</v>
      </c>
      <c r="D66" s="27">
        <f>IF($A65="","",SUM(PT!T64,PT!T65))</f>
        <v>0</v>
      </c>
      <c r="E66" s="28">
        <f>IF($A65="","",SUM(PT!U64,PT!U65))</f>
        <v>0</v>
      </c>
      <c r="F66" s="28">
        <f>IF($A65="","",SUM(PT!V64,PT!V65))</f>
        <v>2</v>
      </c>
      <c r="G66" s="28">
        <f>IF($A65="","",SUM(PT!W64,PT!W65))</f>
        <v>0</v>
      </c>
      <c r="H66" s="28">
        <f>IF($A65="","",SUM(PT!X64,PT!X65))</f>
        <v>0</v>
      </c>
      <c r="I66" s="28">
        <f>IF($A65="","",SUM(PT!Y64,PT!Y65))</f>
        <v>0</v>
      </c>
      <c r="J66" s="28">
        <f>IF($A65="","",SUM(PT!Z64,PT!Z65))</f>
        <v>0</v>
      </c>
      <c r="K66" s="28">
        <f>IF($A65="","",SUM(PT!AA64,PT!AA65))</f>
        <v>0</v>
      </c>
      <c r="L66" s="28">
        <f>IF($A65="","",SUM(PT!AB64,PT!AB65))</f>
        <v>0</v>
      </c>
      <c r="M66" s="28">
        <f>IF($A65="","",SUM(PT!AC64,PT!AC65))</f>
        <v>1</v>
      </c>
      <c r="N66" s="28">
        <f>IF($A65="","",SUM(PT!AD64,PT!AD65))</f>
        <v>0</v>
      </c>
      <c r="O66" s="28">
        <f>IF($A65="","",SUM(PT!AE64,PT!AE65))</f>
        <v>0</v>
      </c>
      <c r="P66" s="28">
        <f>IF($A65="","",SUM(PT!AF64,PT!AF65))</f>
        <v>0</v>
      </c>
      <c r="Q66" s="29">
        <f>IF($A65="","",SUM(PT!AG64,PT!AG65))</f>
        <v>0</v>
      </c>
      <c r="R66" s="29">
        <f>IF($A65="","",SUM(PT!AH64,PT!AH65))</f>
        <v>0</v>
      </c>
      <c r="S66" s="21">
        <f t="shared" si="3"/>
        <v>3</v>
      </c>
      <c r="T66" s="1268"/>
      <c r="U66" s="1271"/>
      <c r="V66" s="1258"/>
      <c r="W66" s="1252"/>
      <c r="X66" s="1253"/>
      <c r="Y66" s="1247"/>
      <c r="Z66" s="4"/>
      <c r="AA66" s="4"/>
      <c r="AB66" s="4"/>
      <c r="AC66" s="4"/>
      <c r="AD66" s="2"/>
    </row>
    <row r="67" spans="1:30" ht="12.75" customHeight="1">
      <c r="A67" s="1261" t="str">
        <f>IF(IBRF!H18="","",IBRF!H18)</f>
        <v>333</v>
      </c>
      <c r="B67" s="1265" t="str">
        <f>IF(IBRF!I18="","",IBRF!I18)</f>
        <v>Trinity Tyrant</v>
      </c>
      <c r="C67" s="25" t="s">
        <v>73</v>
      </c>
      <c r="D67" s="6">
        <f>IF($A67="","",SUM(PT!E66,PT!E67))</f>
        <v>0</v>
      </c>
      <c r="E67" s="7">
        <f>IF($A67="","",SUM(PT!F66,PT!F67))</f>
        <v>0</v>
      </c>
      <c r="F67" s="7">
        <f>IF($A67="","",SUM(PT!G66,PT!G67))</f>
        <v>0</v>
      </c>
      <c r="G67" s="7">
        <f>IF($A67="","",SUM(PT!H66,PT!H67))</f>
        <v>0</v>
      </c>
      <c r="H67" s="7">
        <f>IF($A67="","",SUM(PT!I66,PT!I67))</f>
        <v>0</v>
      </c>
      <c r="I67" s="7">
        <f>IF($A67="","",SUM(PT!J66,PT!J67))</f>
        <v>0</v>
      </c>
      <c r="J67" s="7">
        <f>IF($A67="","",SUM(PT!M66,PT!M67))</f>
        <v>0</v>
      </c>
      <c r="K67" s="7">
        <f>IF($A67="","",SUM(PT!K66,PT!K67))</f>
        <v>0</v>
      </c>
      <c r="L67" s="7">
        <f>IF($A67="","",SUM(PT!L66,PT!L67))</f>
        <v>0</v>
      </c>
      <c r="M67" s="7">
        <f>IF($A67="","",SUM(PT!Q66,PT!Q67))</f>
        <v>0</v>
      </c>
      <c r="N67" s="7">
        <f>IF($A67="","",SUM(PT!P66,PT!P67))</f>
        <v>0</v>
      </c>
      <c r="O67" s="7">
        <f>IF($A67="","",SUM(PT!O66,PT!O67))</f>
        <v>0</v>
      </c>
      <c r="P67" s="7">
        <f>IF($A67="","",SUM(PT!N66,PT!N67))</f>
        <v>0</v>
      </c>
      <c r="Q67" s="38"/>
      <c r="R67" s="38"/>
      <c r="S67" s="37">
        <f t="shared" si="3"/>
        <v>0</v>
      </c>
      <c r="T67" s="1267">
        <f>IF($A67="","",SUM(PT!AJ66,PT!AJ67))</f>
        <v>0</v>
      </c>
      <c r="U67" s="1269">
        <f>IF($A67="","",SUM(PT!AL66,PT!AL67))</f>
        <v>0</v>
      </c>
      <c r="V67" s="1270">
        <f>IF($A67="","",SUM(PT!AM66,PT!AM67))</f>
        <v>0</v>
      </c>
      <c r="W67" s="1250">
        <f>IF(T67="","",(S67*0.25)+S68)</f>
        <v>0</v>
      </c>
      <c r="X67" s="1254">
        <f>'Bout Summary'!F35</f>
        <v>5</v>
      </c>
      <c r="Y67" s="1246">
        <f>IF(OR(X67="",X67=0),"",W67/X67)</f>
        <v>0</v>
      </c>
      <c r="Z67" s="4"/>
      <c r="AA67" s="4"/>
      <c r="AB67" s="4"/>
      <c r="AC67" s="4"/>
      <c r="AD67" s="2"/>
    </row>
    <row r="68" spans="1:30" ht="12.75" customHeight="1">
      <c r="A68" s="1262"/>
      <c r="B68" s="1266"/>
      <c r="C68" s="24" t="s">
        <v>72</v>
      </c>
      <c r="D68" s="27">
        <f>IF($A67="","",SUM(PT!T66,PT!T67))</f>
        <v>0</v>
      </c>
      <c r="E68" s="28">
        <f>IF($A67="","",SUM(PT!U66,PT!U67))</f>
        <v>0</v>
      </c>
      <c r="F68" s="28">
        <f>IF($A67="","",SUM(PT!V66,PT!V67))</f>
        <v>0</v>
      </c>
      <c r="G68" s="28">
        <f>IF($A67="","",SUM(PT!W66,PT!W67))</f>
        <v>0</v>
      </c>
      <c r="H68" s="28">
        <f>IF($A67="","",SUM(PT!X66,PT!X67))</f>
        <v>0</v>
      </c>
      <c r="I68" s="28">
        <f>IF($A67="","",SUM(PT!Y66,PT!Y67))</f>
        <v>0</v>
      </c>
      <c r="J68" s="28">
        <f>IF($A67="","",SUM(PT!Z66,PT!Z67))</f>
        <v>0</v>
      </c>
      <c r="K68" s="28">
        <f>IF($A67="","",SUM(PT!AA66,PT!AA67))</f>
        <v>0</v>
      </c>
      <c r="L68" s="28">
        <f>IF($A67="","",SUM(PT!AB66,PT!AB67))</f>
        <v>0</v>
      </c>
      <c r="M68" s="28">
        <f>IF($A67="","",SUM(PT!AC66,PT!AC67))</f>
        <v>0</v>
      </c>
      <c r="N68" s="28">
        <f>IF($A67="","",SUM(PT!AD66,PT!AD67))</f>
        <v>0</v>
      </c>
      <c r="O68" s="28">
        <f>IF($A67="","",SUM(PT!AE66,PT!AE67))</f>
        <v>0</v>
      </c>
      <c r="P68" s="28">
        <f>IF($A67="","",SUM(PT!AF66,PT!AF67))</f>
        <v>0</v>
      </c>
      <c r="Q68" s="29">
        <f>IF($A67="","",SUM(PT!AG66,PT!AG67))</f>
        <v>0</v>
      </c>
      <c r="R68" s="29">
        <f>IF($A67="","",SUM(PT!AH66,PT!AH67))</f>
        <v>0</v>
      </c>
      <c r="S68" s="21">
        <f t="shared" si="3"/>
        <v>0</v>
      </c>
      <c r="T68" s="1268"/>
      <c r="U68" s="1269"/>
      <c r="V68" s="1270"/>
      <c r="W68" s="1251"/>
      <c r="X68" s="1255"/>
      <c r="Y68" s="1247"/>
      <c r="Z68" s="4"/>
      <c r="AA68" s="4"/>
      <c r="AB68" s="4"/>
      <c r="AC68" s="4"/>
      <c r="AD68" s="2"/>
    </row>
    <row r="69" spans="1:30" ht="12.75" customHeight="1">
      <c r="A69" s="1259" t="str">
        <f>IF(IBRF!H19="","",IBRF!H19)</f>
        <v>5</v>
      </c>
      <c r="B69" s="1263" t="str">
        <f>IF(IBRF!I19="","",IBRF!I19)</f>
        <v>Sinnamon Splice</v>
      </c>
      <c r="C69" s="25" t="s">
        <v>73</v>
      </c>
      <c r="D69" s="6">
        <f>IF($A69="","",SUM(PT!E68,PT!E69))</f>
        <v>0</v>
      </c>
      <c r="E69" s="7">
        <f>IF($A69="","",SUM(PT!F68,PT!F69))</f>
        <v>0</v>
      </c>
      <c r="F69" s="7">
        <f>IF($A69="","",SUM(PT!G68,PT!G69))</f>
        <v>0</v>
      </c>
      <c r="G69" s="7">
        <f>IF($A69="","",SUM(PT!H68,PT!H69))</f>
        <v>0</v>
      </c>
      <c r="H69" s="7">
        <f>IF($A69="","",SUM(PT!I68,PT!I69))</f>
        <v>0</v>
      </c>
      <c r="I69" s="7">
        <f>IF($A69="","",SUM(PT!J68,PT!J69))</f>
        <v>0</v>
      </c>
      <c r="J69" s="7">
        <f>IF($A69="","",SUM(PT!M68,PT!M69))</f>
        <v>0</v>
      </c>
      <c r="K69" s="7">
        <f>IF($A69="","",SUM(PT!K68,PT!K69))</f>
        <v>0</v>
      </c>
      <c r="L69" s="7">
        <f>IF($A69="","",SUM(PT!L68,PT!L69))</f>
        <v>0</v>
      </c>
      <c r="M69" s="7">
        <f>IF($A69="","",SUM(PT!Q68,PT!Q69))</f>
        <v>0</v>
      </c>
      <c r="N69" s="7">
        <f>IF($A69="","",SUM(PT!P68,PT!P69))</f>
        <v>0</v>
      </c>
      <c r="O69" s="7">
        <f>IF($A69="","",SUM(PT!O68,PT!O69))</f>
        <v>0</v>
      </c>
      <c r="P69" s="7">
        <f>IF($A69="","",SUM(PT!N68,PT!N69))</f>
        <v>0</v>
      </c>
      <c r="Q69" s="38"/>
      <c r="R69" s="38"/>
      <c r="S69" s="37">
        <f t="shared" si="3"/>
        <v>0</v>
      </c>
      <c r="T69" s="1267">
        <f>IF($A69="","",SUM(PT!AJ68,PT!AJ69))</f>
        <v>0</v>
      </c>
      <c r="U69" s="1271">
        <f>IF($A69="","",SUM(PT!AL68,PT!AL69))</f>
        <v>0</v>
      </c>
      <c r="V69" s="1258">
        <f>IF($A69="","",SUM(PT!AM68,PT!AM69))</f>
        <v>0</v>
      </c>
      <c r="W69" s="1252">
        <f>IF(T69="","",(S69*0.25)+S70)</f>
        <v>0</v>
      </c>
      <c r="X69" s="1253">
        <f>'Bout Summary'!F36</f>
        <v>6</v>
      </c>
      <c r="Y69" s="1246">
        <f>IF(OR(X69="",X69=0),"",W69/X69)</f>
        <v>0</v>
      </c>
      <c r="Z69" s="4"/>
      <c r="AA69" s="4"/>
      <c r="AB69" s="4"/>
      <c r="AC69" s="4"/>
      <c r="AD69" s="2"/>
    </row>
    <row r="70" spans="1:30" ht="12.75" customHeight="1">
      <c r="A70" s="1260"/>
      <c r="B70" s="1264"/>
      <c r="C70" s="24" t="s">
        <v>72</v>
      </c>
      <c r="D70" s="27">
        <f>IF($A69="","",SUM(PT!T68,PT!T69))</f>
        <v>0</v>
      </c>
      <c r="E70" s="28">
        <f>IF($A69="","",SUM(PT!U68,PT!U69))</f>
        <v>0</v>
      </c>
      <c r="F70" s="28">
        <f>IF($A69="","",SUM(PT!V68,PT!V69))</f>
        <v>0</v>
      </c>
      <c r="G70" s="28">
        <f>IF($A69="","",SUM(PT!W68,PT!W69))</f>
        <v>0</v>
      </c>
      <c r="H70" s="28">
        <f>IF($A69="","",SUM(PT!X68,PT!X69))</f>
        <v>0</v>
      </c>
      <c r="I70" s="28">
        <f>IF($A69="","",SUM(PT!Y68,PT!Y69))</f>
        <v>0</v>
      </c>
      <c r="J70" s="28">
        <f>IF($A69="","",SUM(PT!Z68,PT!Z69))</f>
        <v>0</v>
      </c>
      <c r="K70" s="28">
        <f>IF($A69="","",SUM(PT!AA68,PT!AA69))</f>
        <v>0</v>
      </c>
      <c r="L70" s="28">
        <f>IF($A69="","",SUM(PT!AB68,PT!AB69))</f>
        <v>0</v>
      </c>
      <c r="M70" s="28">
        <f>IF($A69="","",SUM(PT!AC68,PT!AC69))</f>
        <v>0</v>
      </c>
      <c r="N70" s="28">
        <f>IF($A69="","",SUM(PT!AD68,PT!AD69))</f>
        <v>0</v>
      </c>
      <c r="O70" s="28">
        <f>IF($A69="","",SUM(PT!AE68,PT!AE69))</f>
        <v>0</v>
      </c>
      <c r="P70" s="28">
        <f>IF($A69="","",SUM(PT!AF68,PT!AF69))</f>
        <v>0</v>
      </c>
      <c r="Q70" s="29">
        <f>IF($A69="","",SUM(PT!AG68,PT!AG69))</f>
        <v>0</v>
      </c>
      <c r="R70" s="29">
        <f>IF($A69="","",SUM(PT!AH68,PT!AH69))</f>
        <v>0</v>
      </c>
      <c r="S70" s="21">
        <f t="shared" si="3"/>
        <v>0</v>
      </c>
      <c r="T70" s="1268"/>
      <c r="U70" s="1271"/>
      <c r="V70" s="1258"/>
      <c r="W70" s="1252"/>
      <c r="X70" s="1253"/>
      <c r="Y70" s="1247"/>
      <c r="Z70" s="4"/>
      <c r="AA70" s="4"/>
      <c r="AB70" s="4"/>
      <c r="AC70" s="4"/>
      <c r="AD70" s="2"/>
    </row>
    <row r="71" spans="1:30" ht="12.75" customHeight="1">
      <c r="A71" s="1261" t="str">
        <f>IF(IBRF!H20="","",IBRF!H20)</f>
        <v>5X5</v>
      </c>
      <c r="B71" s="1265" t="str">
        <f>IF(IBRF!I20="","",IBRF!I20)</f>
        <v>Pin Ball</v>
      </c>
      <c r="C71" s="25" t="s">
        <v>73</v>
      </c>
      <c r="D71" s="6">
        <f>IF($A71="","",SUM(PT!E70,PT!E71))</f>
        <v>0</v>
      </c>
      <c r="E71" s="7">
        <f>IF($A71="","",SUM(PT!F70,PT!F71))</f>
        <v>0</v>
      </c>
      <c r="F71" s="7">
        <f>IF($A71="","",SUM(PT!G70,PT!G71))</f>
        <v>1</v>
      </c>
      <c r="G71" s="7">
        <f>IF($A71="","",SUM(PT!H70,PT!H71))</f>
        <v>1</v>
      </c>
      <c r="H71" s="7">
        <f>IF($A71="","",SUM(PT!I70,PT!I71))</f>
        <v>1</v>
      </c>
      <c r="I71" s="7">
        <f>IF($A71="","",SUM(PT!J70,PT!J71))</f>
        <v>0</v>
      </c>
      <c r="J71" s="7">
        <f>IF($A71="","",SUM(PT!M70,PT!M71))</f>
        <v>1</v>
      </c>
      <c r="K71" s="7">
        <f>IF($A71="","",SUM(PT!K70,PT!K71))</f>
        <v>1</v>
      </c>
      <c r="L71" s="7">
        <f>IF($A71="","",SUM(PT!L70,PT!L71))</f>
        <v>5</v>
      </c>
      <c r="M71" s="7">
        <f>IF($A71="","",SUM(PT!Q70,PT!Q71))</f>
        <v>0</v>
      </c>
      <c r="N71" s="7">
        <f>IF($A71="","",SUM(PT!P70,PT!P71))</f>
        <v>1</v>
      </c>
      <c r="O71" s="7">
        <f>IF($A71="","",SUM(PT!O70,PT!O71))</f>
        <v>0</v>
      </c>
      <c r="P71" s="7">
        <f>IF($A71="","",SUM(PT!N70,PT!N71))</f>
        <v>1</v>
      </c>
      <c r="Q71" s="38"/>
      <c r="R71" s="38"/>
      <c r="S71" s="37">
        <f t="shared" si="3"/>
        <v>12</v>
      </c>
      <c r="T71" s="1267">
        <f>IF($A71="","",SUM(PT!AJ70,PT!AJ71))</f>
        <v>5</v>
      </c>
      <c r="U71" s="1269">
        <f>IF($A71="","",SUM(PT!AL70,PT!AL71))</f>
        <v>0</v>
      </c>
      <c r="V71" s="1270">
        <f>IF($A71="","",SUM(PT!AM70,PT!AM71))</f>
        <v>0</v>
      </c>
      <c r="W71" s="1250">
        <f>IF(T71="","",(S71*0.25)+S72)</f>
        <v>5</v>
      </c>
      <c r="X71" s="1254">
        <f>'Bout Summary'!F37</f>
        <v>25</v>
      </c>
      <c r="Y71" s="1246">
        <f>IF(OR(X71="",X71=0),"",W71/X71)</f>
        <v>0.2</v>
      </c>
    </row>
    <row r="72" spans="1:30" ht="12.75" customHeight="1">
      <c r="A72" s="1262"/>
      <c r="B72" s="1266"/>
      <c r="C72" s="24" t="s">
        <v>72</v>
      </c>
      <c r="D72" s="27">
        <f>IF($A71="","",SUM(PT!T70,PT!T71))</f>
        <v>0</v>
      </c>
      <c r="E72" s="28">
        <f>IF($A71="","",SUM(PT!U70,PT!U71))</f>
        <v>0</v>
      </c>
      <c r="F72" s="28">
        <f>IF($A71="","",SUM(PT!V70,PT!V71))</f>
        <v>0</v>
      </c>
      <c r="G72" s="28">
        <f>IF($A71="","",SUM(PT!W70,PT!W71))</f>
        <v>0</v>
      </c>
      <c r="H72" s="28">
        <f>IF($A71="","",SUM(PT!X70,PT!X71))</f>
        <v>0</v>
      </c>
      <c r="I72" s="28">
        <f>IF($A71="","",SUM(PT!Y70,PT!Y71))</f>
        <v>0</v>
      </c>
      <c r="J72" s="28">
        <f>IF($A71="","",SUM(PT!Z70,PT!Z71))</f>
        <v>1</v>
      </c>
      <c r="K72" s="28">
        <f>IF($A71="","",SUM(PT!AA70,PT!AA71))</f>
        <v>0</v>
      </c>
      <c r="L72" s="28">
        <f>IF($A71="","",SUM(PT!AB70,PT!AB71))</f>
        <v>0</v>
      </c>
      <c r="M72" s="28">
        <f>IF($A71="","",SUM(PT!AC70,PT!AC71))</f>
        <v>1</v>
      </c>
      <c r="N72" s="28">
        <f>IF($A71="","",SUM(PT!AD70,PT!AD71))</f>
        <v>0</v>
      </c>
      <c r="O72" s="28">
        <f>IF($A71="","",SUM(PT!AE70,PT!AE71))</f>
        <v>0</v>
      </c>
      <c r="P72" s="28">
        <f>IF($A71="","",SUM(PT!AF70,PT!AF71))</f>
        <v>0</v>
      </c>
      <c r="Q72" s="29">
        <f>IF($A71="","",SUM(PT!AG70,PT!AG71))</f>
        <v>0</v>
      </c>
      <c r="R72" s="29">
        <f>IF($A71="","",SUM(PT!AH70,PT!AH71))</f>
        <v>0</v>
      </c>
      <c r="S72" s="21">
        <f t="shared" si="3"/>
        <v>2</v>
      </c>
      <c r="T72" s="1268"/>
      <c r="U72" s="1269"/>
      <c r="V72" s="1270"/>
      <c r="W72" s="1251"/>
      <c r="X72" s="1255"/>
      <c r="Y72" s="1247"/>
    </row>
    <row r="73" spans="1:30" ht="12.75" customHeight="1">
      <c r="A73" s="1259" t="str">
        <f>IF(IBRF!H21="","",IBRF!H21)</f>
        <v>96</v>
      </c>
      <c r="B73" s="1263" t="str">
        <f>IF(IBRF!I21="","",IBRF!I21)</f>
        <v>Dirty Ol Man</v>
      </c>
      <c r="C73" s="25" t="s">
        <v>73</v>
      </c>
      <c r="D73" s="6">
        <f>IF($A73="","",SUM(PT!E72,PT!E73))</f>
        <v>0</v>
      </c>
      <c r="E73" s="7">
        <f>IF($A73="","",SUM(PT!F72,PT!F73))</f>
        <v>0</v>
      </c>
      <c r="F73" s="7">
        <f>IF($A73="","",SUM(PT!G72,PT!G73))</f>
        <v>1</v>
      </c>
      <c r="G73" s="7">
        <f>IF($A73="","",SUM(PT!H72,PT!H73))</f>
        <v>0</v>
      </c>
      <c r="H73" s="7">
        <f>IF($A73="","",SUM(PT!I72,PT!I73))</f>
        <v>0</v>
      </c>
      <c r="I73" s="7">
        <f>IF($A73="","",SUM(PT!J72,PT!J73))</f>
        <v>0</v>
      </c>
      <c r="J73" s="7">
        <f>IF($A73="","",SUM(PT!M72,PT!M73))</f>
        <v>0</v>
      </c>
      <c r="K73" s="7">
        <f>IF($A73="","",SUM(PT!K72,PT!K73))</f>
        <v>0</v>
      </c>
      <c r="L73" s="7">
        <f>IF($A73="","",SUM(PT!L72,PT!L73))</f>
        <v>0</v>
      </c>
      <c r="M73" s="7">
        <f>IF($A73="","",SUM(PT!Q72,PT!Q73))</f>
        <v>1</v>
      </c>
      <c r="N73" s="7">
        <f>IF($A73="","",SUM(PT!P72,PT!P73))</f>
        <v>1</v>
      </c>
      <c r="O73" s="7">
        <f>IF($A73="","",SUM(PT!O72,PT!O73))</f>
        <v>0</v>
      </c>
      <c r="P73" s="7">
        <f>IF($A73="","",SUM(PT!N72,PT!N73))</f>
        <v>0</v>
      </c>
      <c r="Q73" s="38"/>
      <c r="R73" s="38"/>
      <c r="S73" s="37">
        <f t="shared" si="3"/>
        <v>3</v>
      </c>
      <c r="T73" s="1267">
        <f>IF($A73="","",SUM(PT!AJ72,PT!AJ73))</f>
        <v>2</v>
      </c>
      <c r="U73" s="1271">
        <f>IF($A73="","",SUM(PT!AL72,PT!AL73))</f>
        <v>0</v>
      </c>
      <c r="V73" s="1258">
        <f>IF($A73="","",SUM(PT!AM72,PT!AM73))</f>
        <v>0</v>
      </c>
      <c r="W73" s="1252">
        <f>IF(T73="","",(S73*0.25)+S74)</f>
        <v>2.75</v>
      </c>
      <c r="X73" s="1253">
        <f>'Bout Summary'!F38</f>
        <v>16</v>
      </c>
      <c r="Y73" s="1246">
        <f>IF(OR(X73="",X73=0),"",W73/X73)</f>
        <v>0.171875</v>
      </c>
    </row>
    <row r="74" spans="1:30" ht="12.75" customHeight="1">
      <c r="A74" s="1260"/>
      <c r="B74" s="1264"/>
      <c r="C74" s="24" t="s">
        <v>72</v>
      </c>
      <c r="D74" s="27">
        <f>IF($A73="","",SUM(PT!T72,PT!T73))</f>
        <v>1</v>
      </c>
      <c r="E74" s="28">
        <f>IF($A73="","",SUM(PT!U72,PT!U73))</f>
        <v>0</v>
      </c>
      <c r="F74" s="28">
        <f>IF($A73="","",SUM(PT!V72,PT!V73))</f>
        <v>0</v>
      </c>
      <c r="G74" s="28">
        <f>IF($A73="","",SUM(PT!W72,PT!W73))</f>
        <v>0</v>
      </c>
      <c r="H74" s="28">
        <f>IF($A73="","",SUM(PT!X72,PT!X73))</f>
        <v>0</v>
      </c>
      <c r="I74" s="28">
        <f>IF($A73="","",SUM(PT!Y72,PT!Y73))</f>
        <v>0</v>
      </c>
      <c r="J74" s="28">
        <f>IF($A73="","",SUM(PT!Z72,PT!Z73))</f>
        <v>0</v>
      </c>
      <c r="K74" s="28">
        <f>IF($A73="","",SUM(PT!AA72,PT!AA73))</f>
        <v>0</v>
      </c>
      <c r="L74" s="28">
        <f>IF($A73="","",SUM(PT!AB72,PT!AB73))</f>
        <v>0</v>
      </c>
      <c r="M74" s="28">
        <f>IF($A73="","",SUM(PT!AC72,PT!AC73))</f>
        <v>0</v>
      </c>
      <c r="N74" s="28">
        <f>IF($A73="","",SUM(PT!AD72,PT!AD73))</f>
        <v>0</v>
      </c>
      <c r="O74" s="28">
        <f>IF($A73="","",SUM(PT!AE72,PT!AE73))</f>
        <v>0</v>
      </c>
      <c r="P74" s="28">
        <f>IF($A73="","",SUM(PT!AF72,PT!AF73))</f>
        <v>1</v>
      </c>
      <c r="Q74" s="29">
        <f>IF($A73="","",SUM(PT!AG72,PT!AG73))</f>
        <v>0</v>
      </c>
      <c r="R74" s="29">
        <f>IF($A73="","",SUM(PT!AH72,PT!AH73))</f>
        <v>0</v>
      </c>
      <c r="S74" s="21">
        <f t="shared" si="3"/>
        <v>2</v>
      </c>
      <c r="T74" s="1268"/>
      <c r="U74" s="1271"/>
      <c r="V74" s="1258"/>
      <c r="W74" s="1252"/>
      <c r="X74" s="1253"/>
      <c r="Y74" s="1247"/>
    </row>
    <row r="75" spans="1:30" ht="12.75" customHeight="1">
      <c r="A75" s="1261" t="str">
        <f>IF(IBRF!H22="","",IBRF!H22)</f>
        <v>A55</v>
      </c>
      <c r="B75" s="1265" t="str">
        <f>IF(IBRF!I22="","",IBRF!I22)</f>
        <v>Cass Whoopin'</v>
      </c>
      <c r="C75" s="25" t="s">
        <v>73</v>
      </c>
      <c r="D75" s="6">
        <f>IF($A75="","",SUM(PT!E74,PT!E75))</f>
        <v>0</v>
      </c>
      <c r="E75" s="7">
        <f>IF($A75="","",SUM(PT!F74,PT!F75))</f>
        <v>0</v>
      </c>
      <c r="F75" s="7">
        <f>IF($A75="","",SUM(PT!G74,PT!G75))</f>
        <v>0</v>
      </c>
      <c r="G75" s="7">
        <f>IF($A75="","",SUM(PT!H74,PT!H75))</f>
        <v>0</v>
      </c>
      <c r="H75" s="7">
        <f>IF($A75="","",SUM(PT!I74,PT!I75))</f>
        <v>0</v>
      </c>
      <c r="I75" s="7">
        <f>IF($A75="","",SUM(PT!J74,PT!J75))</f>
        <v>0</v>
      </c>
      <c r="J75" s="7">
        <f>IF($A75="","",SUM(PT!M74,PT!M75))</f>
        <v>0</v>
      </c>
      <c r="K75" s="7">
        <f>IF($A75="","",SUM(PT!K74,PT!K75))</f>
        <v>0</v>
      </c>
      <c r="L75" s="7">
        <f>IF($A75="","",SUM(PT!L74,PT!L75))</f>
        <v>0</v>
      </c>
      <c r="M75" s="7">
        <f>IF($A75="","",SUM(PT!Q74,PT!Q75))</f>
        <v>0</v>
      </c>
      <c r="N75" s="7">
        <f>IF($A75="","",SUM(PT!P74,PT!P75))</f>
        <v>0</v>
      </c>
      <c r="O75" s="7">
        <f>IF($A75="","",SUM(PT!O74,PT!O75))</f>
        <v>0</v>
      </c>
      <c r="P75" s="7">
        <f>IF($A75="","",SUM(PT!N74,PT!N75))</f>
        <v>0</v>
      </c>
      <c r="Q75" s="38"/>
      <c r="R75" s="38"/>
      <c r="S75" s="37">
        <f t="shared" si="3"/>
        <v>0</v>
      </c>
      <c r="T75" s="1267">
        <f>IF($A75="","",SUM(PT!AJ74,PT!AJ75))</f>
        <v>0</v>
      </c>
      <c r="U75" s="1269">
        <f>IF($A75="","",SUM(PT!AL74,PT!AL75))</f>
        <v>0</v>
      </c>
      <c r="V75" s="1270">
        <f>IF($A75="","",SUM(PT!AM74,PT!AM75))</f>
        <v>0</v>
      </c>
      <c r="W75" s="1250">
        <f>IF(T75="","",(S75*0.25)+S76)</f>
        <v>0</v>
      </c>
      <c r="X75" s="1254">
        <f>'Bout Summary'!F39</f>
        <v>3</v>
      </c>
      <c r="Y75" s="1246">
        <f>IF(OR(X75="",X75=0),"",W75/X75)</f>
        <v>0</v>
      </c>
    </row>
    <row r="76" spans="1:30" ht="12.75" customHeight="1">
      <c r="A76" s="1262"/>
      <c r="B76" s="1266"/>
      <c r="C76" s="24" t="s">
        <v>72</v>
      </c>
      <c r="D76" s="27">
        <f>IF($A75="","",SUM(PT!T74,PT!T75))</f>
        <v>0</v>
      </c>
      <c r="E76" s="28">
        <f>IF($A75="","",SUM(PT!U74,PT!U75))</f>
        <v>0</v>
      </c>
      <c r="F76" s="28">
        <f>IF($A75="","",SUM(PT!V74,PT!V75))</f>
        <v>0</v>
      </c>
      <c r="G76" s="28">
        <f>IF($A75="","",SUM(PT!W74,PT!W75))</f>
        <v>0</v>
      </c>
      <c r="H76" s="28">
        <f>IF($A75="","",SUM(PT!X74,PT!X75))</f>
        <v>0</v>
      </c>
      <c r="I76" s="28">
        <f>IF($A75="","",SUM(PT!Y74,PT!Y75))</f>
        <v>0</v>
      </c>
      <c r="J76" s="28">
        <f>IF($A75="","",SUM(PT!Z74,PT!Z75))</f>
        <v>0</v>
      </c>
      <c r="K76" s="28">
        <f>IF($A75="","",SUM(PT!AA74,PT!AA75))</f>
        <v>0</v>
      </c>
      <c r="L76" s="28">
        <f>IF($A75="","",SUM(PT!AB74,PT!AB75))</f>
        <v>0</v>
      </c>
      <c r="M76" s="28">
        <f>IF($A75="","",SUM(PT!AC74,PT!AC75))</f>
        <v>0</v>
      </c>
      <c r="N76" s="28">
        <f>IF($A75="","",SUM(PT!AD74,PT!AD75))</f>
        <v>0</v>
      </c>
      <c r="O76" s="28">
        <f>IF($A75="","",SUM(PT!AE74,PT!AE75))</f>
        <v>0</v>
      </c>
      <c r="P76" s="28">
        <f>IF($A75="","",SUM(PT!AF74,PT!AF75))</f>
        <v>0</v>
      </c>
      <c r="Q76" s="29">
        <f>IF($A75="","",SUM(PT!AG74,PT!AG75))</f>
        <v>0</v>
      </c>
      <c r="R76" s="29">
        <f>IF($A75="","",SUM(PT!AH74,PT!AH75))</f>
        <v>0</v>
      </c>
      <c r="S76" s="21">
        <f t="shared" si="3"/>
        <v>0</v>
      </c>
      <c r="T76" s="1268"/>
      <c r="U76" s="1269"/>
      <c r="V76" s="1270"/>
      <c r="W76" s="1251"/>
      <c r="X76" s="1255"/>
      <c r="Y76" s="1247"/>
    </row>
    <row r="77" spans="1:30" ht="12.75" customHeight="1">
      <c r="A77" s="1259" t="str">
        <f>IF(IBRF!H23="","",IBRF!H23)</f>
        <v>H1</v>
      </c>
      <c r="B77" s="1263" t="str">
        <f>IF(IBRF!I23="","",IBRF!I23)</f>
        <v>HydroJen</v>
      </c>
      <c r="C77" s="25" t="s">
        <v>73</v>
      </c>
      <c r="D77" s="6">
        <f>IF($A77="","",SUM(PT!E76,PT!E77))</f>
        <v>1</v>
      </c>
      <c r="E77" s="7">
        <f>IF($A77="","",SUM(PT!F76,PT!F77))</f>
        <v>0</v>
      </c>
      <c r="F77" s="7">
        <f>IF($A77="","",SUM(PT!G76,PT!G77))</f>
        <v>0</v>
      </c>
      <c r="G77" s="7">
        <f>IF($A77="","",SUM(PT!H76,PT!H77))</f>
        <v>0</v>
      </c>
      <c r="H77" s="7">
        <f>IF($A77="","",SUM(PT!I76,PT!I77))</f>
        <v>1</v>
      </c>
      <c r="I77" s="7">
        <f>IF($A77="","",SUM(PT!J76,PT!J77))</f>
        <v>0</v>
      </c>
      <c r="J77" s="7">
        <f>IF($A77="","",SUM(PT!M76,PT!M77))</f>
        <v>0</v>
      </c>
      <c r="K77" s="7">
        <f>IF($A77="","",SUM(PT!K76,PT!K77))</f>
        <v>0</v>
      </c>
      <c r="L77" s="7">
        <f>IF($A77="","",SUM(PT!L76,PT!L77))</f>
        <v>1</v>
      </c>
      <c r="M77" s="7">
        <f>IF($A77="","",SUM(PT!Q76,PT!Q77))</f>
        <v>0</v>
      </c>
      <c r="N77" s="7">
        <f>IF($A77="","",SUM(PT!P76,PT!P77))</f>
        <v>1</v>
      </c>
      <c r="O77" s="7">
        <f>IF($A77="","",SUM(PT!O76,PT!O77))</f>
        <v>0</v>
      </c>
      <c r="P77" s="7">
        <f>IF($A77="","",SUM(PT!N76,PT!N77))</f>
        <v>0</v>
      </c>
      <c r="Q77" s="38"/>
      <c r="R77" s="38"/>
      <c r="S77" s="37">
        <f t="shared" si="3"/>
        <v>4</v>
      </c>
      <c r="T77" s="1267">
        <f>IF($A77="","",SUM(PT!AJ76,PT!AJ77))</f>
        <v>2</v>
      </c>
      <c r="U77" s="1271">
        <f>IF($A77="","",SUM(PT!AL76,PT!AL77))</f>
        <v>0</v>
      </c>
      <c r="V77" s="1258">
        <f>IF($A77="","",SUM(PT!AM76,PT!AM77))</f>
        <v>0</v>
      </c>
      <c r="W77" s="1252">
        <f>IF(T77="","",(S77*0.25)+S78)</f>
        <v>2</v>
      </c>
      <c r="X77" s="1253">
        <f>'Bout Summary'!F40</f>
        <v>15</v>
      </c>
      <c r="Y77" s="1246">
        <f>IF(OR(X77="",X77=0),"",W77/X77)</f>
        <v>0.13333333333333333</v>
      </c>
    </row>
    <row r="78" spans="1:30" ht="12.75" customHeight="1">
      <c r="A78" s="1260"/>
      <c r="B78" s="1264"/>
      <c r="C78" s="24" t="s">
        <v>72</v>
      </c>
      <c r="D78" s="27">
        <f>IF($A77="","",SUM(PT!T76,PT!T77))</f>
        <v>0</v>
      </c>
      <c r="E78" s="28">
        <f>IF($A77="","",SUM(PT!U76,PT!U77))</f>
        <v>0</v>
      </c>
      <c r="F78" s="28">
        <f>IF($A77="","",SUM(PT!V76,PT!V77))</f>
        <v>0</v>
      </c>
      <c r="G78" s="28">
        <f>IF($A77="","",SUM(PT!W76,PT!W77))</f>
        <v>0</v>
      </c>
      <c r="H78" s="28">
        <f>IF($A77="","",SUM(PT!X76,PT!X77))</f>
        <v>0</v>
      </c>
      <c r="I78" s="28">
        <f>IF($A77="","",SUM(PT!Y76,PT!Y77))</f>
        <v>0</v>
      </c>
      <c r="J78" s="28">
        <f>IF($A77="","",SUM(PT!Z76,PT!Z77))</f>
        <v>0</v>
      </c>
      <c r="K78" s="28">
        <f>IF($A77="","",SUM(PT!AA76,PT!AA77))</f>
        <v>0</v>
      </c>
      <c r="L78" s="28">
        <f>IF($A77="","",SUM(PT!AB76,PT!AB77))</f>
        <v>0</v>
      </c>
      <c r="M78" s="28">
        <f>IF($A77="","",SUM(PT!AC76,PT!AC77))</f>
        <v>0</v>
      </c>
      <c r="N78" s="28">
        <f>IF($A77="","",SUM(PT!AD76,PT!AD77))</f>
        <v>1</v>
      </c>
      <c r="O78" s="28">
        <f>IF($A77="","",SUM(PT!AE76,PT!AE77))</f>
        <v>0</v>
      </c>
      <c r="P78" s="28">
        <f>IF($A77="","",SUM(PT!AF76,PT!AF77))</f>
        <v>0</v>
      </c>
      <c r="Q78" s="29">
        <f>IF($A77="","",SUM(PT!AG76,PT!AG77))</f>
        <v>0</v>
      </c>
      <c r="R78" s="29">
        <f>IF($A77="","",SUM(PT!AH76,PT!AH77))</f>
        <v>0</v>
      </c>
      <c r="S78" s="21">
        <f t="shared" si="3"/>
        <v>1</v>
      </c>
      <c r="T78" s="1268"/>
      <c r="U78" s="1271"/>
      <c r="V78" s="1258"/>
      <c r="W78" s="1252"/>
      <c r="X78" s="1253"/>
      <c r="Y78" s="1247"/>
    </row>
    <row r="79" spans="1:30" ht="12.75" customHeight="1">
      <c r="A79" s="1261" t="str">
        <f>IF(IBRF!H24="","",IBRF!H24)</f>
        <v>N0 BS</v>
      </c>
      <c r="B79" s="1265" t="str">
        <f>IF(IBRF!I24="","",IBRF!I24)</f>
        <v>Blaque N DeckHer</v>
      </c>
      <c r="C79" s="25" t="s">
        <v>73</v>
      </c>
      <c r="D79" s="6">
        <f>IF($A79="","",SUM(PT!E78,PT!E79))</f>
        <v>0</v>
      </c>
      <c r="E79" s="7">
        <f>IF($A79="","",SUM(PT!F78,PT!F79))</f>
        <v>0</v>
      </c>
      <c r="F79" s="7">
        <f>IF($A79="","",SUM(PT!G78,PT!G79))</f>
        <v>0</v>
      </c>
      <c r="G79" s="7">
        <f>IF($A79="","",SUM(PT!H78,PT!H79))</f>
        <v>0</v>
      </c>
      <c r="H79" s="7">
        <f>IF($A79="","",SUM(PT!I78,PT!I79))</f>
        <v>0</v>
      </c>
      <c r="I79" s="7">
        <f>IF($A79="","",SUM(PT!J78,PT!J79))</f>
        <v>0</v>
      </c>
      <c r="J79" s="7">
        <f>IF($A79="","",SUM(PT!M78,PT!M79))</f>
        <v>0</v>
      </c>
      <c r="K79" s="7">
        <f>IF($A79="","",SUM(PT!K78,PT!K79))</f>
        <v>0</v>
      </c>
      <c r="L79" s="7">
        <f>IF($A79="","",SUM(PT!L78,PT!L79))</f>
        <v>0</v>
      </c>
      <c r="M79" s="7">
        <f>IF($A79="","",SUM(PT!Q78,PT!Q79))</f>
        <v>0</v>
      </c>
      <c r="N79" s="7">
        <f>IF($A79="","",SUM(PT!P78,PT!P79))</f>
        <v>0</v>
      </c>
      <c r="O79" s="7">
        <f>IF($A79="","",SUM(PT!O78,PT!O79))</f>
        <v>0</v>
      </c>
      <c r="P79" s="7">
        <f>IF($A79="","",SUM(PT!N78,PT!N79))</f>
        <v>0</v>
      </c>
      <c r="Q79" s="38"/>
      <c r="R79" s="38"/>
      <c r="S79" s="37">
        <f t="shared" si="3"/>
        <v>0</v>
      </c>
      <c r="T79" s="1267">
        <f>IF($A79="","",SUM(PT!AJ78,PT!AJ79))</f>
        <v>2</v>
      </c>
      <c r="U79" s="1269">
        <f>IF($A79="","",SUM(PT!AL78,PT!AL79))</f>
        <v>0</v>
      </c>
      <c r="V79" s="1270">
        <f>IF($A79="","",SUM(PT!AM78,PT!AM79))</f>
        <v>0</v>
      </c>
      <c r="W79" s="1250">
        <f>IF(T79="","",(S79*0.25)+S80)</f>
        <v>2</v>
      </c>
      <c r="X79" s="1254">
        <f>'Bout Summary'!F41</f>
        <v>0</v>
      </c>
      <c r="Y79" s="1246" t="str">
        <f>IF(OR(X79="",X79=0),"",W79/X79)</f>
        <v/>
      </c>
    </row>
    <row r="80" spans="1:30" ht="12.75" customHeight="1">
      <c r="A80" s="1262"/>
      <c r="B80" s="1266"/>
      <c r="C80" s="24" t="s">
        <v>72</v>
      </c>
      <c r="D80" s="27">
        <f>IF($A79="","",SUM(PT!T78,PT!T79))</f>
        <v>1</v>
      </c>
      <c r="E80" s="28">
        <f>IF($A79="","",SUM(PT!U78,PT!U79))</f>
        <v>0</v>
      </c>
      <c r="F80" s="28">
        <f>IF($A79="","",SUM(PT!V78,PT!V79))</f>
        <v>0</v>
      </c>
      <c r="G80" s="28">
        <f>IF($A79="","",SUM(PT!W78,PT!W79))</f>
        <v>0</v>
      </c>
      <c r="H80" s="28">
        <f>IF($A79="","",SUM(PT!X78,PT!X79))</f>
        <v>0</v>
      </c>
      <c r="I80" s="28">
        <f>IF($A79="","",SUM(PT!Y78,PT!Y79))</f>
        <v>0</v>
      </c>
      <c r="J80" s="28">
        <f>IF($A79="","",SUM(PT!Z78,PT!Z79))</f>
        <v>0</v>
      </c>
      <c r="K80" s="28">
        <f>IF($A79="","",SUM(PT!AA78,PT!AA79))</f>
        <v>0</v>
      </c>
      <c r="L80" s="28">
        <f>IF($A79="","",SUM(PT!AB78,PT!AB79))</f>
        <v>0</v>
      </c>
      <c r="M80" s="28">
        <f>IF($A79="","",SUM(PT!AC78,PT!AC79))</f>
        <v>0</v>
      </c>
      <c r="N80" s="28">
        <f>IF($A79="","",SUM(PT!AD78,PT!AD79))</f>
        <v>0</v>
      </c>
      <c r="O80" s="28">
        <f>IF($A79="","",SUM(PT!AE78,PT!AE79))</f>
        <v>0</v>
      </c>
      <c r="P80" s="28">
        <f>IF($A79="","",SUM(PT!AF78,PT!AF79))</f>
        <v>0</v>
      </c>
      <c r="Q80" s="29">
        <f>IF($A79="","",SUM(PT!AG78,PT!AG79))</f>
        <v>0</v>
      </c>
      <c r="R80" s="29">
        <f>IF($A79="","",SUM(PT!AH78,PT!AH79))</f>
        <v>1</v>
      </c>
      <c r="S80" s="21">
        <f t="shared" si="3"/>
        <v>2</v>
      </c>
      <c r="T80" s="1268"/>
      <c r="U80" s="1269"/>
      <c r="V80" s="1270"/>
      <c r="W80" s="1251"/>
      <c r="X80" s="1255"/>
      <c r="Y80" s="1247"/>
    </row>
    <row r="81" spans="1:25" ht="12.75" customHeight="1">
      <c r="A81" s="1259" t="str">
        <f>IF(IBRF!H25="","",IBRF!H25)</f>
        <v/>
      </c>
      <c r="B81" s="1263" t="str">
        <f>IF(IBRF!I25="","",IBRF!I25)</f>
        <v/>
      </c>
      <c r="C81" s="25" t="s">
        <v>73</v>
      </c>
      <c r="D81" s="6" t="str">
        <f>IF($A81="","",SUM(PT!E80,PT!E81))</f>
        <v/>
      </c>
      <c r="E81" s="7" t="str">
        <f>IF($A81="","",SUM(PT!F80,PT!F81))</f>
        <v/>
      </c>
      <c r="F81" s="7" t="str">
        <f>IF($A81="","",SUM(PT!G80,PT!G81))</f>
        <v/>
      </c>
      <c r="G81" s="7" t="str">
        <f>IF($A81="","",SUM(PT!H80,PT!H81))</f>
        <v/>
      </c>
      <c r="H81" s="7" t="str">
        <f>IF($A81="","",SUM(PT!I80,PT!I81))</f>
        <v/>
      </c>
      <c r="I81" s="7" t="str">
        <f>IF($A81="","",SUM(PT!J80,PT!J81))</f>
        <v/>
      </c>
      <c r="J81" s="7" t="str">
        <f>IF($A81="","",SUM(PT!M80,PT!M81))</f>
        <v/>
      </c>
      <c r="K81" s="7" t="str">
        <f>IF($A81="","",SUM(PT!K80,PT!K81))</f>
        <v/>
      </c>
      <c r="L81" s="7" t="str">
        <f>IF($A81="","",SUM(PT!L80,PT!L81))</f>
        <v/>
      </c>
      <c r="M81" s="7" t="str">
        <f>IF($A81="","",SUM(PT!Q80,PT!Q81))</f>
        <v/>
      </c>
      <c r="N81" s="7" t="str">
        <f>IF($A81="","",SUM(PT!P80,PT!P81))</f>
        <v/>
      </c>
      <c r="O81" s="7" t="str">
        <f>IF($A81="","",SUM(PT!O80,PT!O81))</f>
        <v/>
      </c>
      <c r="P81" s="7" t="str">
        <f>IF($A81="","",SUM(PT!N80,PT!N81))</f>
        <v/>
      </c>
      <c r="Q81" s="38"/>
      <c r="R81" s="38"/>
      <c r="S81" s="37">
        <f t="shared" si="3"/>
        <v>0</v>
      </c>
      <c r="T81" s="1267" t="str">
        <f>IF($A81="","",SUM(PT!AJ80,PT!AJ81))</f>
        <v/>
      </c>
      <c r="U81" s="1271" t="str">
        <f>IF($A81="","",SUM(PT!AL80,PT!AL81))</f>
        <v/>
      </c>
      <c r="V81" s="1258" t="str">
        <f>IF($A81="","",SUM(PT!AM80,PT!AM81))</f>
        <v/>
      </c>
      <c r="W81" s="1252" t="str">
        <f>IF(T81="","",(S81*0.25)+S82)</f>
        <v/>
      </c>
      <c r="X81" s="1253" t="str">
        <f>'Bout Summary'!F42</f>
        <v/>
      </c>
      <c r="Y81" s="1246" t="str">
        <f>IF(OR(X81="",X81=0),"",W81/X81)</f>
        <v/>
      </c>
    </row>
    <row r="82" spans="1:25" ht="12.75" customHeight="1">
      <c r="A82" s="1260"/>
      <c r="B82" s="1264"/>
      <c r="C82" s="24" t="s">
        <v>72</v>
      </c>
      <c r="D82" s="27" t="str">
        <f>IF($A81="","",SUM(PT!T80,PT!T81))</f>
        <v/>
      </c>
      <c r="E82" s="28" t="str">
        <f>IF($A81="","",SUM(PT!U80,PT!U81))</f>
        <v/>
      </c>
      <c r="F82" s="28" t="str">
        <f>IF($A81="","",SUM(PT!V80,PT!V81))</f>
        <v/>
      </c>
      <c r="G82" s="28" t="str">
        <f>IF($A81="","",SUM(PT!W80,PT!W81))</f>
        <v/>
      </c>
      <c r="H82" s="28" t="str">
        <f>IF($A81="","",SUM(PT!X80,PT!X81))</f>
        <v/>
      </c>
      <c r="I82" s="28" t="str">
        <f>IF($A81="","",SUM(PT!Y80,PT!Y81))</f>
        <v/>
      </c>
      <c r="J82" s="28" t="str">
        <f>IF($A81="","",SUM(PT!Z80,PT!Z81))</f>
        <v/>
      </c>
      <c r="K82" s="28" t="str">
        <f>IF($A81="","",SUM(PT!AA80,PT!AA81))</f>
        <v/>
      </c>
      <c r="L82" s="28" t="str">
        <f>IF($A81="","",SUM(PT!AB80,PT!AB81))</f>
        <v/>
      </c>
      <c r="M82" s="28" t="str">
        <f>IF($A81="","",SUM(PT!AC80,PT!AC81))</f>
        <v/>
      </c>
      <c r="N82" s="28" t="str">
        <f>IF($A81="","",SUM(PT!AD80,PT!AD81))</f>
        <v/>
      </c>
      <c r="O82" s="28" t="str">
        <f>IF($A81="","",SUM(PT!AE80,PT!AE81))</f>
        <v/>
      </c>
      <c r="P82" s="28" t="str">
        <f>IF($A81="","",SUM(PT!AF80,PT!AF81))</f>
        <v/>
      </c>
      <c r="Q82" s="29" t="str">
        <f>IF($A81="","",SUM(PT!AG80,PT!AG81))</f>
        <v/>
      </c>
      <c r="R82" s="29" t="str">
        <f>IF($A81="","",SUM(PT!AH80,PT!AH81))</f>
        <v/>
      </c>
      <c r="S82" s="21">
        <f t="shared" si="3"/>
        <v>0</v>
      </c>
      <c r="T82" s="1268"/>
      <c r="U82" s="1271"/>
      <c r="V82" s="1258"/>
      <c r="W82" s="1252"/>
      <c r="X82" s="1253"/>
      <c r="Y82" s="1247"/>
    </row>
    <row r="83" spans="1:25" ht="12.75" customHeight="1">
      <c r="A83" s="1261" t="str">
        <f>IF(IBRF!H26="","",IBRF!H26)</f>
        <v/>
      </c>
      <c r="B83" s="1265" t="str">
        <f>IF(IBRF!I26="","",IBRF!I26)</f>
        <v/>
      </c>
      <c r="C83" s="25" t="s">
        <v>73</v>
      </c>
      <c r="D83" s="6" t="str">
        <f>IF($A83="","",SUM(PT!E82,PT!E83))</f>
        <v/>
      </c>
      <c r="E83" s="7" t="str">
        <f>IF($A83="","",SUM(PT!F82,PT!F83))</f>
        <v/>
      </c>
      <c r="F83" s="7" t="str">
        <f>IF($A83="","",SUM(PT!G82,PT!G83))</f>
        <v/>
      </c>
      <c r="G83" s="7" t="str">
        <f>IF($A83="","",SUM(PT!H82,PT!H83))</f>
        <v/>
      </c>
      <c r="H83" s="7" t="str">
        <f>IF($A83="","",SUM(PT!I82,PT!I83))</f>
        <v/>
      </c>
      <c r="I83" s="7" t="str">
        <f>IF($A83="","",SUM(PT!J82,PT!J83))</f>
        <v/>
      </c>
      <c r="J83" s="7" t="str">
        <f>IF($A83="","",SUM(PT!M82,PT!M83))</f>
        <v/>
      </c>
      <c r="K83" s="7" t="str">
        <f>IF($A83="","",SUM(PT!K82,PT!K83))</f>
        <v/>
      </c>
      <c r="L83" s="7" t="str">
        <f>IF($A83="","",SUM(PT!L82,PT!L83))</f>
        <v/>
      </c>
      <c r="M83" s="7" t="str">
        <f>IF($A83="","",SUM(PT!Q82,PT!Q83))</f>
        <v/>
      </c>
      <c r="N83" s="7" t="str">
        <f>IF($A83="","",SUM(PT!P82,PT!P83))</f>
        <v/>
      </c>
      <c r="O83" s="7" t="str">
        <f>IF($A83="","",SUM(PT!O82,PT!O83))</f>
        <v/>
      </c>
      <c r="P83" s="7" t="str">
        <f>IF($A83="","",SUM(PT!N82,PT!N83))</f>
        <v/>
      </c>
      <c r="Q83" s="38"/>
      <c r="R83" s="38"/>
      <c r="S83" s="37">
        <f t="shared" si="3"/>
        <v>0</v>
      </c>
      <c r="T83" s="1267" t="str">
        <f>IF($A83="","",SUM(PT!AJ82,PT!AJ83))</f>
        <v/>
      </c>
      <c r="U83" s="1269" t="str">
        <f>IF($A83="","",SUM(PT!AL82,PT!AL83))</f>
        <v/>
      </c>
      <c r="V83" s="1270" t="str">
        <f>IF($A83="","",SUM(PT!AM82,PT!AM83))</f>
        <v/>
      </c>
      <c r="W83" s="1250" t="str">
        <f>IF(T83="","",(S83*0.25)+S84)</f>
        <v/>
      </c>
      <c r="X83" s="1254" t="str">
        <f>'Bout Summary'!F43</f>
        <v/>
      </c>
      <c r="Y83" s="1246" t="str">
        <f>IF(OR(X83="",X83=0),"",W83/X83)</f>
        <v/>
      </c>
    </row>
    <row r="84" spans="1:25" ht="12.75" customHeight="1" thickBot="1">
      <c r="A84" s="1262"/>
      <c r="B84" s="1266"/>
      <c r="C84" s="24" t="s">
        <v>72</v>
      </c>
      <c r="D84" s="27" t="str">
        <f>IF($A83="","",SUM(PT!T82,PT!T83))</f>
        <v/>
      </c>
      <c r="E84" s="28" t="str">
        <f>IF($A83="","",SUM(PT!U82,PT!U83))</f>
        <v/>
      </c>
      <c r="F84" s="28" t="str">
        <f>IF($A83="","",SUM(PT!V82,PT!V83))</f>
        <v/>
      </c>
      <c r="G84" s="28" t="str">
        <f>IF($A83="","",SUM(PT!W82,PT!W83))</f>
        <v/>
      </c>
      <c r="H84" s="28" t="str">
        <f>IF($A83="","",SUM(PT!X82,PT!X83))</f>
        <v/>
      </c>
      <c r="I84" s="28" t="str">
        <f>IF($A83="","",SUM(PT!Y82,PT!Y83))</f>
        <v/>
      </c>
      <c r="J84" s="28" t="str">
        <f>IF($A83="","",SUM(PT!Z82,PT!Z83))</f>
        <v/>
      </c>
      <c r="K84" s="28" t="str">
        <f>IF($A83="","",SUM(PT!AA82,PT!AA83))</f>
        <v/>
      </c>
      <c r="L84" s="28" t="str">
        <f>IF($A83="","",SUM(PT!AB82,PT!AB83))</f>
        <v/>
      </c>
      <c r="M84" s="28" t="str">
        <f>IF($A83="","",SUM(PT!AC82,PT!AC83))</f>
        <v/>
      </c>
      <c r="N84" s="28" t="str">
        <f>IF($A83="","",SUM(PT!AD82,PT!AD83))</f>
        <v/>
      </c>
      <c r="O84" s="28" t="str">
        <f>IF($A83="","",SUM(PT!AE82,PT!AE83))</f>
        <v/>
      </c>
      <c r="P84" s="28" t="str">
        <f>IF($A83="","",SUM(PT!AF82,PT!AF83))</f>
        <v/>
      </c>
      <c r="Q84" s="29" t="str">
        <f>IF($A83="","",SUM(PT!AG82,PT!AG83))</f>
        <v/>
      </c>
      <c r="R84" s="29" t="str">
        <f>IF($A83="","",SUM(PT!AH82,PT!AH83))</f>
        <v/>
      </c>
      <c r="S84" s="21">
        <f t="shared" si="3"/>
        <v>0</v>
      </c>
      <c r="T84" s="1268"/>
      <c r="U84" s="1269"/>
      <c r="V84" s="1270"/>
      <c r="W84" s="1251"/>
      <c r="X84" s="1255"/>
      <c r="Y84" s="1247"/>
    </row>
    <row r="85" spans="1:25" ht="12.75" hidden="1" customHeight="1">
      <c r="A85" s="1259" t="str">
        <f>IF(IBRF!H27="","",IBRF!H27)</f>
        <v/>
      </c>
      <c r="B85" s="1263" t="str">
        <f>IF(IBRF!I27="","",IBRF!I27)</f>
        <v/>
      </c>
      <c r="C85" s="25" t="s">
        <v>73</v>
      </c>
      <c r="D85" s="6" t="str">
        <f>IF($A85="","",SUM(PT!E84,PT!E85))</f>
        <v/>
      </c>
      <c r="E85" s="7" t="str">
        <f>IF($A85="","",SUM(PT!F84,PT!F85))</f>
        <v/>
      </c>
      <c r="F85" s="7" t="str">
        <f>IF($A85="","",SUM(PT!G84,PT!G85))</f>
        <v/>
      </c>
      <c r="G85" s="7" t="str">
        <f>IF($A85="","",SUM(PT!H84,PT!H85))</f>
        <v/>
      </c>
      <c r="H85" s="7" t="str">
        <f>IF($A85="","",SUM(PT!I84,PT!I85))</f>
        <v/>
      </c>
      <c r="I85" s="7" t="str">
        <f>IF($A85="","",SUM(PT!J84,PT!J85))</f>
        <v/>
      </c>
      <c r="J85" s="7" t="str">
        <f>IF($A85="","",SUM(PT!M84,PT!M85))</f>
        <v/>
      </c>
      <c r="K85" s="7" t="str">
        <f>IF($A85="","",SUM(PT!K84,PT!K85))</f>
        <v/>
      </c>
      <c r="L85" s="7" t="str">
        <f>IF($A85="","",SUM(PT!L84,PT!L85))</f>
        <v/>
      </c>
      <c r="M85" s="7" t="str">
        <f>IF($A85="","",SUM(PT!Q84,PT!Q85))</f>
        <v/>
      </c>
      <c r="N85" s="7" t="str">
        <f>IF($A85="","",SUM(PT!P84,PT!P85))</f>
        <v/>
      </c>
      <c r="O85" s="7" t="str">
        <f>IF($A85="","",SUM(PT!O84,PT!O85))</f>
        <v/>
      </c>
      <c r="P85" s="7" t="str">
        <f>IF($A85="","",SUM(PT!N84,PT!N85))</f>
        <v/>
      </c>
      <c r="Q85" s="38"/>
      <c r="R85" s="38"/>
      <c r="S85" s="37">
        <f t="shared" si="3"/>
        <v>0</v>
      </c>
      <c r="T85" s="1267" t="str">
        <f>IF($A85="","",SUM(PT!AJ84,PT!AJ85))</f>
        <v/>
      </c>
      <c r="U85" s="1271" t="str">
        <f>IF($A85="","",SUM(PT!AL84,PT!AL85))</f>
        <v/>
      </c>
      <c r="V85" s="1258" t="str">
        <f>IF($A85="","",SUM(PT!AM84,PT!AM85))</f>
        <v/>
      </c>
      <c r="W85" s="1346" t="str">
        <f>IF(T85="","",(S85*0.25)+S86)</f>
        <v/>
      </c>
      <c r="X85" s="1245" t="str">
        <f>'Bout Summary'!F44</f>
        <v/>
      </c>
      <c r="Y85" s="1243" t="str">
        <f>IF(OR(X85="",X85=0),"",W85/X85)</f>
        <v/>
      </c>
    </row>
    <row r="86" spans="1:25" ht="12.75" hidden="1" customHeight="1">
      <c r="A86" s="1260"/>
      <c r="B86" s="1264"/>
      <c r="C86" s="24" t="s">
        <v>72</v>
      </c>
      <c r="D86" s="27" t="str">
        <f>IF($A85="","",SUM(PT!T84,PT!T85))</f>
        <v/>
      </c>
      <c r="E86" s="28" t="str">
        <f>IF($A85="","",SUM(PT!U84,PT!U85))</f>
        <v/>
      </c>
      <c r="F86" s="28" t="str">
        <f>IF($A85="","",SUM(PT!V84,PT!V85))</f>
        <v/>
      </c>
      <c r="G86" s="28" t="str">
        <f>IF($A85="","",SUM(PT!W84,PT!W85))</f>
        <v/>
      </c>
      <c r="H86" s="28" t="str">
        <f>IF($A85="","",SUM(PT!X84,PT!X85))</f>
        <v/>
      </c>
      <c r="I86" s="28" t="str">
        <f>IF($A85="","",SUM(PT!Y84,PT!Y85))</f>
        <v/>
      </c>
      <c r="J86" s="28" t="str">
        <f>IF($A85="","",SUM(PT!Z84,PT!Z85))</f>
        <v/>
      </c>
      <c r="K86" s="28" t="str">
        <f>IF($A85="","",SUM(PT!AA84,PT!AA85))</f>
        <v/>
      </c>
      <c r="L86" s="28" t="str">
        <f>IF($A85="","",SUM(PT!AB84,PT!AB85))</f>
        <v/>
      </c>
      <c r="M86" s="28" t="str">
        <f>IF($A85="","",SUM(PT!AC84,PT!AC85))</f>
        <v/>
      </c>
      <c r="N86" s="28" t="str">
        <f>IF($A85="","",SUM(PT!AD84,PT!AD85))</f>
        <v/>
      </c>
      <c r="O86" s="28" t="str">
        <f>IF($A85="","",SUM(PT!AE84,PT!AE85))</f>
        <v/>
      </c>
      <c r="P86" s="28" t="str">
        <f>IF($A85="","",SUM(PT!AF84,PT!AF85))</f>
        <v/>
      </c>
      <c r="Q86" s="29" t="str">
        <f>IF($A85="","",SUM(PT!AG84,PT!AG85))</f>
        <v/>
      </c>
      <c r="R86" s="29" t="str">
        <f>IF($A85="","",SUM(PT!AH84,PT!AH85))</f>
        <v/>
      </c>
      <c r="S86" s="21">
        <f t="shared" si="3"/>
        <v>0</v>
      </c>
      <c r="T86" s="1268"/>
      <c r="U86" s="1271"/>
      <c r="V86" s="1258"/>
      <c r="W86" s="1346"/>
      <c r="X86" s="1245"/>
      <c r="Y86" s="1244"/>
    </row>
    <row r="87" spans="1:25" ht="12.75" hidden="1" customHeight="1">
      <c r="A87" s="1261" t="str">
        <f>IF(IBRF!H28="","",IBRF!H28)</f>
        <v/>
      </c>
      <c r="B87" s="1265" t="str">
        <f>IF(IBRF!I28="","",IBRF!I28)</f>
        <v/>
      </c>
      <c r="C87" s="25" t="s">
        <v>73</v>
      </c>
      <c r="D87" s="6" t="str">
        <f>IF($A87="","",SUM(PT!E86,PT!E87))</f>
        <v/>
      </c>
      <c r="E87" s="7" t="str">
        <f>IF($A87="","",SUM(PT!F86,PT!F87))</f>
        <v/>
      </c>
      <c r="F87" s="7" t="str">
        <f>IF($A87="","",SUM(PT!G86,PT!G87))</f>
        <v/>
      </c>
      <c r="G87" s="7" t="str">
        <f>IF($A87="","",SUM(PT!H86,PT!H87))</f>
        <v/>
      </c>
      <c r="H87" s="7" t="str">
        <f>IF($A87="","",SUM(PT!I86,PT!I87))</f>
        <v/>
      </c>
      <c r="I87" s="7" t="str">
        <f>IF($A87="","",SUM(PT!J86,PT!J87))</f>
        <v/>
      </c>
      <c r="J87" s="7" t="str">
        <f>IF($A87="","",SUM(PT!M86,PT!M87))</f>
        <v/>
      </c>
      <c r="K87" s="7" t="str">
        <f>IF($A87="","",SUM(PT!K86,PT!K87))</f>
        <v/>
      </c>
      <c r="L87" s="7" t="str">
        <f>IF($A87="","",SUM(PT!L86,PT!L87))</f>
        <v/>
      </c>
      <c r="M87" s="7" t="str">
        <f>IF($A87="","",SUM(PT!Q86,PT!Q87))</f>
        <v/>
      </c>
      <c r="N87" s="7" t="str">
        <f>IF($A87="","",SUM(PT!P86,PT!P87))</f>
        <v/>
      </c>
      <c r="O87" s="7" t="str">
        <f>IF($A87="","",SUM(PT!O86,PT!O87))</f>
        <v/>
      </c>
      <c r="P87" s="7" t="str">
        <f>IF($A87="","",SUM(PT!N86,PT!N87))</f>
        <v/>
      </c>
      <c r="Q87" s="38"/>
      <c r="R87" s="38"/>
      <c r="S87" s="37">
        <f t="shared" si="3"/>
        <v>0</v>
      </c>
      <c r="T87" s="1267" t="str">
        <f>IF($A87="","",SUM(PT!AJ86,PT!AJ87))</f>
        <v/>
      </c>
      <c r="U87" s="1269" t="str">
        <f>IF($A87="","",SUM(PT!AL86,PT!AL87))</f>
        <v/>
      </c>
      <c r="V87" s="1270" t="str">
        <f>IF($A87="","",SUM(PT!AM86,PT!AM87))</f>
        <v/>
      </c>
      <c r="W87" s="1338" t="str">
        <f>IF(T87="","",(S87*0.25)+S88)</f>
        <v/>
      </c>
      <c r="X87" s="1256" t="str">
        <f>'Bout Summary'!F45</f>
        <v/>
      </c>
      <c r="Y87" s="1243" t="str">
        <f>IF(OR(X87="",X87=0),"",W87/X87)</f>
        <v/>
      </c>
    </row>
    <row r="88" spans="1:25" ht="12.75" hidden="1" customHeight="1">
      <c r="A88" s="1262"/>
      <c r="B88" s="1266"/>
      <c r="C88" s="24" t="s">
        <v>72</v>
      </c>
      <c r="D88" s="27" t="str">
        <f>IF($A87="","",SUM(PT!T86,PT!T87))</f>
        <v/>
      </c>
      <c r="E88" s="28" t="str">
        <f>IF($A87="","",SUM(PT!U86,PT!U87))</f>
        <v/>
      </c>
      <c r="F88" s="28" t="str">
        <f>IF($A87="","",SUM(PT!V86,PT!V87))</f>
        <v/>
      </c>
      <c r="G88" s="28" t="str">
        <f>IF($A87="","",SUM(PT!W86,PT!W87))</f>
        <v/>
      </c>
      <c r="H88" s="28" t="str">
        <f>IF($A87="","",SUM(PT!X86,PT!X87))</f>
        <v/>
      </c>
      <c r="I88" s="28" t="str">
        <f>IF($A87="","",SUM(PT!Y86,PT!Y87))</f>
        <v/>
      </c>
      <c r="J88" s="28" t="str">
        <f>IF($A87="","",SUM(PT!Z86,PT!Z87))</f>
        <v/>
      </c>
      <c r="K88" s="28" t="str">
        <f>IF($A87="","",SUM(PT!AA86,PT!AA87))</f>
        <v/>
      </c>
      <c r="L88" s="28" t="str">
        <f>IF($A87="","",SUM(PT!AB86,PT!AB87))</f>
        <v/>
      </c>
      <c r="M88" s="28" t="str">
        <f>IF($A87="","",SUM(PT!AC86,PT!AC87))</f>
        <v/>
      </c>
      <c r="N88" s="28" t="str">
        <f>IF($A87="","",SUM(PT!AD86,PT!AD87))</f>
        <v/>
      </c>
      <c r="O88" s="28" t="str">
        <f>IF($A87="","",SUM(PT!AE86,PT!AE87))</f>
        <v/>
      </c>
      <c r="P88" s="28" t="str">
        <f>IF($A87="","",SUM(PT!AF86,PT!AF87))</f>
        <v/>
      </c>
      <c r="Q88" s="29" t="str">
        <f>IF($A87="","",SUM(PT!AG86,PT!AG87))</f>
        <v/>
      </c>
      <c r="R88" s="29" t="str">
        <f>IF($A87="","",SUM(PT!AH86,PT!AH87))</f>
        <v/>
      </c>
      <c r="S88" s="21">
        <f t="shared" si="3"/>
        <v>0</v>
      </c>
      <c r="T88" s="1268"/>
      <c r="U88" s="1269"/>
      <c r="V88" s="1270"/>
      <c r="W88" s="1339"/>
      <c r="X88" s="1257"/>
      <c r="Y88" s="1244"/>
    </row>
    <row r="89" spans="1:25" ht="12.75" hidden="1" customHeight="1">
      <c r="A89" s="1259" t="str">
        <f>IF(IBRF!H29="","",IBRF!H29)</f>
        <v/>
      </c>
      <c r="B89" s="1263" t="str">
        <f>IF(IBRF!I29="","",IBRF!I29)</f>
        <v/>
      </c>
      <c r="C89" s="25" t="s">
        <v>73</v>
      </c>
      <c r="D89" s="6" t="str">
        <f>IF($A89="","",SUM(PT!E88,PT!E89))</f>
        <v/>
      </c>
      <c r="E89" s="7" t="str">
        <f>IF($A89="","",SUM(PT!F88,PT!F89))</f>
        <v/>
      </c>
      <c r="F89" s="7" t="str">
        <f>IF($A89="","",SUM(PT!G88,PT!G89))</f>
        <v/>
      </c>
      <c r="G89" s="7" t="str">
        <f>IF($A89="","",SUM(PT!H88,PT!H89))</f>
        <v/>
      </c>
      <c r="H89" s="7" t="str">
        <f>IF($A89="","",SUM(PT!I88,PT!I89))</f>
        <v/>
      </c>
      <c r="I89" s="7" t="str">
        <f>IF($A89="","",SUM(PT!J88,PT!J89))</f>
        <v/>
      </c>
      <c r="J89" s="7" t="str">
        <f>IF($A89="","",SUM(PT!M88,PT!M89))</f>
        <v/>
      </c>
      <c r="K89" s="7" t="str">
        <f>IF($A89="","",SUM(PT!K88,PT!K89))</f>
        <v/>
      </c>
      <c r="L89" s="7" t="str">
        <f>IF($A89="","",SUM(PT!L88,PT!L89))</f>
        <v/>
      </c>
      <c r="M89" s="7" t="str">
        <f>IF($A89="","",SUM(PT!Q88,PT!Q89))</f>
        <v/>
      </c>
      <c r="N89" s="7" t="str">
        <f>IF($A89="","",SUM(PT!P88,PT!P89))</f>
        <v/>
      </c>
      <c r="O89" s="7" t="str">
        <f>IF($A89="","",SUM(PT!O88,PT!O89))</f>
        <v/>
      </c>
      <c r="P89" s="7" t="str">
        <f>IF($A89="","",SUM(PT!N88,PT!N89))</f>
        <v/>
      </c>
      <c r="Q89" s="38"/>
      <c r="R89" s="38"/>
      <c r="S89" s="37">
        <f t="shared" si="3"/>
        <v>0</v>
      </c>
      <c r="T89" s="1267" t="str">
        <f>IF($A89="","",SUM(PT!AJ88,PT!AJ89))</f>
        <v/>
      </c>
      <c r="U89" s="1271" t="str">
        <f>IF($A89="","",SUM(PT!AL88,PT!AL89))</f>
        <v/>
      </c>
      <c r="V89" s="1258" t="str">
        <f>IF($A89="","",SUM(PT!AM88,PT!AM89))</f>
        <v/>
      </c>
      <c r="W89" s="1346" t="str">
        <f>IF(T89="","",(S89*0.25)+S90)</f>
        <v/>
      </c>
      <c r="X89" s="1245" t="str">
        <f>'Bout Summary'!F46</f>
        <v/>
      </c>
      <c r="Y89" s="1243" t="str">
        <f>IF(OR(X89="",X89=0),"",W89/X89)</f>
        <v/>
      </c>
    </row>
    <row r="90" spans="1:25" ht="12.75" hidden="1" customHeight="1">
      <c r="A90" s="1260"/>
      <c r="B90" s="1264"/>
      <c r="C90" s="24" t="s">
        <v>72</v>
      </c>
      <c r="D90" s="27" t="str">
        <f>IF($A89="","",SUM(PT!T88,PT!T89))</f>
        <v/>
      </c>
      <c r="E90" s="28" t="str">
        <f>IF($A89="","",SUM(PT!U88,PT!U89))</f>
        <v/>
      </c>
      <c r="F90" s="28" t="str">
        <f>IF($A89="","",SUM(PT!V88,PT!V89))</f>
        <v/>
      </c>
      <c r="G90" s="28" t="str">
        <f>IF($A89="","",SUM(PT!W88,PT!W89))</f>
        <v/>
      </c>
      <c r="H90" s="28" t="str">
        <f>IF($A89="","",SUM(PT!X88,PT!X89))</f>
        <v/>
      </c>
      <c r="I90" s="28" t="str">
        <f>IF($A89="","",SUM(PT!Y88,PT!Y89))</f>
        <v/>
      </c>
      <c r="J90" s="28" t="str">
        <f>IF($A89="","",SUM(PT!Z88,PT!Z89))</f>
        <v/>
      </c>
      <c r="K90" s="28" t="str">
        <f>IF($A89="","",SUM(PT!AA88,PT!AA89))</f>
        <v/>
      </c>
      <c r="L90" s="28" t="str">
        <f>IF($A89="","",SUM(PT!AB88,PT!AB89))</f>
        <v/>
      </c>
      <c r="M90" s="28" t="str">
        <f>IF($A89="","",SUM(PT!AC88,PT!AC89))</f>
        <v/>
      </c>
      <c r="N90" s="28" t="str">
        <f>IF($A89="","",SUM(PT!AD88,PT!AD89))</f>
        <v/>
      </c>
      <c r="O90" s="28" t="str">
        <f>IF($A89="","",SUM(PT!AE88,PT!AE89))</f>
        <v/>
      </c>
      <c r="P90" s="28" t="str">
        <f>IF($A89="","",SUM(PT!AF88,PT!AF89))</f>
        <v/>
      </c>
      <c r="Q90" s="29" t="str">
        <f>IF($A89="","",SUM(PT!AG88,PT!AG89))</f>
        <v/>
      </c>
      <c r="R90" s="29" t="str">
        <f>IF($A89="","",SUM(PT!AH88,PT!AH89))</f>
        <v/>
      </c>
      <c r="S90" s="21">
        <f t="shared" si="3"/>
        <v>0</v>
      </c>
      <c r="T90" s="1268"/>
      <c r="U90" s="1271"/>
      <c r="V90" s="1258"/>
      <c r="W90" s="1346"/>
      <c r="X90" s="1245"/>
      <c r="Y90" s="1244"/>
    </row>
    <row r="91" spans="1:25" ht="12.75" hidden="1" customHeight="1">
      <c r="A91" s="1261" t="str">
        <f>IF(IBRF!H30="","",IBRF!H30)</f>
        <v/>
      </c>
      <c r="B91" s="1265" t="str">
        <f>IF(IBRF!I30="","",IBRF!I30)</f>
        <v/>
      </c>
      <c r="C91" s="25" t="s">
        <v>73</v>
      </c>
      <c r="D91" s="6" t="str">
        <f>IF($A91="","",SUM(PT!E90,PT!E91))</f>
        <v/>
      </c>
      <c r="E91" s="7" t="str">
        <f>IF($A91="","",SUM(PT!F90,PT!F91))</f>
        <v/>
      </c>
      <c r="F91" s="7" t="str">
        <f>IF($A91="","",SUM(PT!G90,PT!G91))</f>
        <v/>
      </c>
      <c r="G91" s="7" t="str">
        <f>IF($A91="","",SUM(PT!H90,PT!H91))</f>
        <v/>
      </c>
      <c r="H91" s="7" t="str">
        <f>IF($A91="","",SUM(PT!I90,PT!I91))</f>
        <v/>
      </c>
      <c r="I91" s="7" t="str">
        <f>IF($A91="","",SUM(PT!J90,PT!J91))</f>
        <v/>
      </c>
      <c r="J91" s="7" t="str">
        <f>IF($A91="","",SUM(PT!M90,PT!M91))</f>
        <v/>
      </c>
      <c r="K91" s="7" t="str">
        <f>IF($A91="","",SUM(PT!K90,PT!K91))</f>
        <v/>
      </c>
      <c r="L91" s="7" t="str">
        <f>IF($A91="","",SUM(PT!L90,PT!L91))</f>
        <v/>
      </c>
      <c r="M91" s="7" t="str">
        <f>IF($A91="","",SUM(PT!Q90,PT!Q91))</f>
        <v/>
      </c>
      <c r="N91" s="7" t="str">
        <f>IF($A91="","",SUM(PT!P90,PT!P91))</f>
        <v/>
      </c>
      <c r="O91" s="7" t="str">
        <f>IF($A91="","",SUM(PT!O90,PT!O91))</f>
        <v/>
      </c>
      <c r="P91" s="7" t="str">
        <f>IF($A91="","",SUM(PT!N90,PT!N91))</f>
        <v/>
      </c>
      <c r="Q91" s="38"/>
      <c r="R91" s="38"/>
      <c r="S91" s="37">
        <f t="shared" si="3"/>
        <v>0</v>
      </c>
      <c r="T91" s="1267" t="str">
        <f>IF($A91="","",SUM(PT!AJ90,PT!AJ91))</f>
        <v/>
      </c>
      <c r="U91" s="1269" t="str">
        <f>IF($A91="","",SUM(PT!AL90,PT!AL91))</f>
        <v/>
      </c>
      <c r="V91" s="1302" t="str">
        <f>IF($A91="","",SUM(PT!AM90,PT!AM91))</f>
        <v/>
      </c>
      <c r="W91" s="1338" t="str">
        <f>IF(T91="","",(S91*0.25)+S92)</f>
        <v/>
      </c>
      <c r="X91" s="1256" t="str">
        <f>'Bout Summary'!F47</f>
        <v/>
      </c>
      <c r="Y91" s="1243" t="str">
        <f>IF(OR(X91="",X91=0),"",W91/X91)</f>
        <v/>
      </c>
    </row>
    <row r="92" spans="1:25" ht="12.75" hidden="1" customHeight="1" thickBot="1">
      <c r="A92" s="1277"/>
      <c r="B92" s="1295"/>
      <c r="C92" s="26" t="s">
        <v>72</v>
      </c>
      <c r="D92" s="27" t="str">
        <f>IF($A91="","",SUM(PT!T90,PT!T91))</f>
        <v/>
      </c>
      <c r="E92" s="28" t="str">
        <f>IF($A91="","",SUM(PT!U90,PT!U91))</f>
        <v/>
      </c>
      <c r="F92" s="28" t="str">
        <f>IF($A91="","",SUM(PT!V90,PT!V91))</f>
        <v/>
      </c>
      <c r="G92" s="28" t="str">
        <f>IF($A91="","",SUM(PT!W90,PT!W91))</f>
        <v/>
      </c>
      <c r="H92" s="28" t="str">
        <f>IF($A91="","",SUM(PT!X90,PT!X91))</f>
        <v/>
      </c>
      <c r="I92" s="28" t="str">
        <f>IF($A91="","",SUM(PT!Y90,PT!Y91))</f>
        <v/>
      </c>
      <c r="J92" s="28" t="str">
        <f>IF($A91="","",SUM(PT!Z90,PT!Z91))</f>
        <v/>
      </c>
      <c r="K92" s="28" t="str">
        <f>IF($A91="","",SUM(PT!AA90,PT!AA91))</f>
        <v/>
      </c>
      <c r="L92" s="28" t="str">
        <f>IF($A91="","",SUM(PT!AB90,PT!AB91))</f>
        <v/>
      </c>
      <c r="M92" s="28" t="str">
        <f>IF($A91="","",SUM(PT!AC90,PT!AC91))</f>
        <v/>
      </c>
      <c r="N92" s="28" t="str">
        <f>IF($A91="","",SUM(PT!AD90,PT!AD91))</f>
        <v/>
      </c>
      <c r="O92" s="28" t="str">
        <f>IF($A91="","",SUM(PT!AE90,PT!AE91))</f>
        <v/>
      </c>
      <c r="P92" s="28" t="str">
        <f>IF($A91="","",SUM(PT!AF90,PT!AF91))</f>
        <v/>
      </c>
      <c r="Q92" s="29" t="str">
        <f>IF($A91="","",SUM(PT!AG90,PT!AG91))</f>
        <v/>
      </c>
      <c r="R92" s="29" t="str">
        <f>IF($A91="","",SUM(PT!AH90,PT!AH91))</f>
        <v/>
      </c>
      <c r="S92" s="93">
        <f t="shared" si="3"/>
        <v>0</v>
      </c>
      <c r="T92" s="1335"/>
      <c r="U92" s="1286"/>
      <c r="V92" s="1303"/>
      <c r="W92" s="1348"/>
      <c r="X92" s="1349"/>
      <c r="Y92" s="1347"/>
    </row>
    <row r="93" spans="1:25" ht="12.75" customHeight="1" thickBot="1">
      <c r="A93" s="1290" t="s">
        <v>170</v>
      </c>
      <c r="B93" s="1291"/>
      <c r="C93" s="1292"/>
      <c r="D93" s="438">
        <f>SUM(D53,D55,D57,D59,D61,D63,D65,D67,D69,D71,D73,D75,D77,D79,D81,D83,D85,D87,D89,D91)</f>
        <v>5</v>
      </c>
      <c r="E93" s="439">
        <f>SUM(E53,E55,E57,E59,E61,E63,E65,E67,E69,E71,E73,E75,E77,E79,E81,E83,E85,E87,E89,E91)</f>
        <v>0</v>
      </c>
      <c r="F93" s="439">
        <f>SUM(F53,F55,F57,F59,F61,F63,F65,F67,F69,F71,F73,F75,F77,F79,F81,F83,F85,F87,F89,F91)</f>
        <v>3</v>
      </c>
      <c r="G93" s="439">
        <f t="shared" ref="G93:P93" si="4">SUM(G53,G55,G57,G59,G61,G63,G65,G67,G69,G71,G73,G75,G77,G79,G81,G83,G85,G87,G89,G91)</f>
        <v>3</v>
      </c>
      <c r="H93" s="439">
        <f t="shared" si="4"/>
        <v>5</v>
      </c>
      <c r="I93" s="439">
        <f>SUM(I53,I55,I57,I59,I61,I63,I65,I67,I69,I71,I73,I75,I77,I79,I81,I83,I85,I87,I89,I91)</f>
        <v>0</v>
      </c>
      <c r="J93" s="439">
        <f>SUM(J53,J55,J57,J59,J61,J63,J65,J67,J69,J71,J73,J75,J77,J79,J81,J83,J85,J87,J89,J91)</f>
        <v>1</v>
      </c>
      <c r="K93" s="439">
        <f t="shared" si="4"/>
        <v>1</v>
      </c>
      <c r="L93" s="439">
        <f t="shared" si="4"/>
        <v>10</v>
      </c>
      <c r="M93" s="439">
        <f>SUM(M53,M55,M57,M59,M61,M63,M65,M67,M69,M71,M73,M75,M77,M79,M81,M83,M85,M87,M89,M91)</f>
        <v>5</v>
      </c>
      <c r="N93" s="439">
        <f>SUM(N53,N55,N57,N59,N61,N63,N65,N67,N69,N71,N73,N75,N77,N79,N81,N83,N85,N87,N89,N91)</f>
        <v>13</v>
      </c>
      <c r="O93" s="439">
        <f>SUM(O53,O55,O57,O59,O61,O63,O65,O67,O69,O71,O73,O75,O77,O79,O81,O83,O85,O87,O89,O91)</f>
        <v>0</v>
      </c>
      <c r="P93" s="439">
        <f t="shared" si="4"/>
        <v>2</v>
      </c>
      <c r="Q93" s="440"/>
      <c r="R93" s="440"/>
      <c r="S93" s="252">
        <f>SUM(S53,S55,S57,S59,S61,S63,S65,S67,S69,S71,S73,S75,S77,S79,S81,S83,S85,S87,S89,S91)</f>
        <v>48</v>
      </c>
      <c r="T93" s="430"/>
      <c r="U93" s="436">
        <f>SUM(U53:U91)</f>
        <v>0</v>
      </c>
      <c r="V93" s="437">
        <f>SUM(V53:V91)</f>
        <v>0</v>
      </c>
      <c r="W93" s="738">
        <f>IF(COUNT(W53:W92)=0,"-",SUM(W53:W92)/COUNT(W53:W92))</f>
        <v>2.5714285714285716</v>
      </c>
      <c r="X93" s="720">
        <f>IF(COUNT(X53:X92)=0,"-",SUM(X53:X92)/COUNT(X53:X92))</f>
        <v>13.642857142857142</v>
      </c>
      <c r="Y93" s="737">
        <f>IF(COUNT(Y53:Y92)=0,"-",SUM(Y53:Y92)/COUNT(Y53:Y92))</f>
        <v>0.14850411664407878</v>
      </c>
    </row>
    <row r="94" spans="1:25" ht="12.75" customHeight="1">
      <c r="A94" s="1293"/>
      <c r="B94" s="1294"/>
      <c r="C94" s="1294"/>
      <c r="D94" s="1278" t="s">
        <v>315</v>
      </c>
      <c r="E94" s="1278"/>
      <c r="F94" s="1278"/>
      <c r="G94" s="1278"/>
      <c r="H94" s="1278"/>
      <c r="I94" s="1278"/>
      <c r="J94" s="1296">
        <f>IF(OR(LU!V3=0,LU!V102=0),"",S93/(LU!V3+LU!V102))</f>
        <v>1.2</v>
      </c>
      <c r="K94" s="1297"/>
      <c r="L94" s="1281" t="s">
        <v>316</v>
      </c>
      <c r="M94" s="1282"/>
      <c r="N94" s="1282"/>
      <c r="O94" s="1282"/>
      <c r="P94" s="1282"/>
      <c r="Q94" s="1287">
        <f>IF(S44+S93=0,"",S93/(S44+S93))</f>
        <v>0.52747252747252749</v>
      </c>
      <c r="R94" s="1287"/>
      <c r="S94" s="431"/>
      <c r="T94" s="432"/>
      <c r="U94" s="1298" t="s">
        <v>436</v>
      </c>
      <c r="V94" s="1299"/>
      <c r="W94" s="1307" t="s">
        <v>431</v>
      </c>
      <c r="X94" s="1308"/>
      <c r="Y94" s="1309"/>
    </row>
    <row r="95" spans="1:25" ht="12.75" customHeight="1" thickBot="1">
      <c r="A95" s="1293"/>
      <c r="B95" s="1294"/>
      <c r="C95" s="1294"/>
      <c r="D95" s="1276" t="s">
        <v>317</v>
      </c>
      <c r="E95" s="1276"/>
      <c r="F95" s="1276"/>
      <c r="G95" s="1276"/>
      <c r="H95" s="1276"/>
      <c r="I95" s="1276"/>
      <c r="J95" s="1305">
        <f>IF(OR(J45="",J94=""),"",J94-J45)</f>
        <v>0.125</v>
      </c>
      <c r="K95" s="1306"/>
      <c r="L95" s="1332"/>
      <c r="M95" s="1333"/>
      <c r="N95" s="1333"/>
      <c r="O95" s="1333"/>
      <c r="P95" s="1333"/>
      <c r="Q95" s="1304"/>
      <c r="R95" s="1304"/>
      <c r="S95" s="433"/>
      <c r="T95" s="434"/>
      <c r="U95" s="1300"/>
      <c r="V95" s="1301"/>
      <c r="W95" s="1310"/>
      <c r="X95" s="1311"/>
      <c r="Y95" s="1312"/>
    </row>
    <row r="96" spans="1:25" ht="12.75" customHeight="1" thickBot="1">
      <c r="A96" s="1290" t="s">
        <v>171</v>
      </c>
      <c r="B96" s="1291"/>
      <c r="C96" s="1291"/>
      <c r="D96" s="438">
        <f>SUM(D54,D56,D58,D60,D62,D64,D66,D68,D70,D72,D74,D76,D78,D80,D82,D84,D86,D88,D90,D92)</f>
        <v>5</v>
      </c>
      <c r="E96" s="439">
        <f>SUM(E54,E56,E58,E60,E62,E64,E66,E68,E70,E72,E74,E76,E78,E80,E82,E84,E86,E88,E90,E92)</f>
        <v>0</v>
      </c>
      <c r="F96" s="439">
        <f>SUM(F54,F56,F58,F60,F62,F64,F66,F68,F70,F72,F74,F76,F78,F80,F82,F84,F86,F88,F90,F92)</f>
        <v>3</v>
      </c>
      <c r="G96" s="439">
        <f>SUM(G54,G56,G58,G60,G62,G64,G66,G68,G70,G72,G74,G76,G78,G80,G82,G84,G86,G88,G90,G92)</f>
        <v>2</v>
      </c>
      <c r="H96" s="439">
        <f>SUM(H54,H56,H58,H60,H62,H64,H66,H68,H70,H72,H74,H76,H78,H80,H82,H84,H86,H88,H90,H92)</f>
        <v>1</v>
      </c>
      <c r="I96" s="439">
        <f t="shared" ref="I96:P96" si="5">SUM(I54,I56,I58,I60,I62,I64,I66,I68,I70,I72,I74,I76,I78,I80,I82,I84,I86,I88,I90,I92)</f>
        <v>0</v>
      </c>
      <c r="J96" s="439">
        <f t="shared" si="5"/>
        <v>1</v>
      </c>
      <c r="K96" s="439">
        <f t="shared" si="5"/>
        <v>0</v>
      </c>
      <c r="L96" s="439">
        <f t="shared" si="5"/>
        <v>0</v>
      </c>
      <c r="M96" s="439">
        <f t="shared" si="5"/>
        <v>5</v>
      </c>
      <c r="N96" s="439">
        <f t="shared" si="5"/>
        <v>4</v>
      </c>
      <c r="O96" s="439">
        <f t="shared" si="5"/>
        <v>0</v>
      </c>
      <c r="P96" s="439">
        <f t="shared" si="5"/>
        <v>2</v>
      </c>
      <c r="Q96" s="439">
        <f>SUM(Q54,Q56,Q58,Q60,Q62,Q64,Q66,Q68,Q70,Q72,Q74,Q76,Q78,Q80,Q82,Q84,Q86,Q88,Q90,Q92)</f>
        <v>0</v>
      </c>
      <c r="R96" s="439">
        <f>SUM(R54,R56,R58,R60,R62,R64,R66,R68,R70,R72,R74,R76,R78,R80,R82,R84,R86,R88,R90,R92)</f>
        <v>1</v>
      </c>
      <c r="S96" s="252">
        <f>SUM(S54,S56,S58,S60,S62,S64,S66,S68,S70,S72,S74,S76,S78,S80,S82,S84,S86,S88,S90,S92)</f>
        <v>24</v>
      </c>
      <c r="T96" s="739">
        <f>SUM(T53:T92)</f>
        <v>32</v>
      </c>
      <c r="U96" s="1314" t="s">
        <v>437</v>
      </c>
      <c r="V96" s="1314"/>
      <c r="W96" s="1314"/>
      <c r="X96" s="1314"/>
      <c r="Y96" s="1315"/>
    </row>
    <row r="97" spans="1:25" ht="12.75" customHeight="1">
      <c r="A97" s="1293"/>
      <c r="B97" s="1294"/>
      <c r="C97" s="1294"/>
      <c r="D97" s="1278" t="s">
        <v>318</v>
      </c>
      <c r="E97" s="1278"/>
      <c r="F97" s="1278"/>
      <c r="G97" s="1278"/>
      <c r="H97" s="1278"/>
      <c r="I97" s="1278"/>
      <c r="J97" s="1296">
        <f>IF(OR(LU!V3=0,LU!V102=0),"",S96/(LU!V3+LU!V102))</f>
        <v>0.6</v>
      </c>
      <c r="K97" s="1296"/>
      <c r="L97" s="1281" t="s">
        <v>319</v>
      </c>
      <c r="M97" s="1282"/>
      <c r="N97" s="1282"/>
      <c r="O97" s="1282"/>
      <c r="P97" s="1282"/>
      <c r="Q97" s="1287">
        <f>IF(S47+S96=0,"",S96/(S47+S96))</f>
        <v>0.51063829787234039</v>
      </c>
      <c r="R97" s="1287"/>
      <c r="S97" s="431"/>
      <c r="T97" s="1279">
        <f>IF(T47+T96=0,"",T96/(T47+T96))</f>
        <v>0.53333333333333333</v>
      </c>
      <c r="U97" s="1342" t="s">
        <v>320</v>
      </c>
      <c r="V97" s="1342"/>
      <c r="W97" s="1342"/>
      <c r="X97" s="1342"/>
      <c r="Y97" s="1343"/>
    </row>
    <row r="98" spans="1:25" ht="13.5" thickBot="1">
      <c r="A98" s="1340"/>
      <c r="B98" s="1341"/>
      <c r="C98" s="1341"/>
      <c r="D98" s="1276" t="s">
        <v>317</v>
      </c>
      <c r="E98" s="1276"/>
      <c r="F98" s="1276"/>
      <c r="G98" s="1276"/>
      <c r="H98" s="1276"/>
      <c r="I98" s="1276"/>
      <c r="J98" s="1334">
        <f>IF(OR(J48="",J97=""),"",J97-J48)</f>
        <v>2.5000000000000022E-2</v>
      </c>
      <c r="K98" s="1334"/>
      <c r="L98" s="1283"/>
      <c r="M98" s="1284"/>
      <c r="N98" s="1284"/>
      <c r="O98" s="1284"/>
      <c r="P98" s="1284"/>
      <c r="Q98" s="1288"/>
      <c r="R98" s="1288"/>
      <c r="S98" s="435"/>
      <c r="T98" s="1280"/>
      <c r="U98" s="1344"/>
      <c r="V98" s="1344"/>
      <c r="W98" s="1344"/>
      <c r="X98" s="1344"/>
      <c r="Y98" s="1345"/>
    </row>
  </sheetData>
  <mergeCells count="372">
    <mergeCell ref="T53:T54"/>
    <mergeCell ref="U53:U54"/>
    <mergeCell ref="X55:X56"/>
    <mergeCell ref="W69:W70"/>
    <mergeCell ref="W67:W68"/>
    <mergeCell ref="W50:Y50"/>
    <mergeCell ref="W53:W54"/>
    <mergeCell ref="X53:X54"/>
    <mergeCell ref="W51:Y51"/>
    <mergeCell ref="V69:V70"/>
    <mergeCell ref="W59:W60"/>
    <mergeCell ref="V61:V62"/>
    <mergeCell ref="W61:W62"/>
    <mergeCell ref="W63:W64"/>
    <mergeCell ref="V63:V64"/>
    <mergeCell ref="V65:V66"/>
    <mergeCell ref="V57:V58"/>
    <mergeCell ref="V59:V60"/>
    <mergeCell ref="Y67:Y68"/>
    <mergeCell ref="X67:X68"/>
    <mergeCell ref="B36:B37"/>
    <mergeCell ref="B40:B41"/>
    <mergeCell ref="A47:C49"/>
    <mergeCell ref="T34:T35"/>
    <mergeCell ref="T36:T37"/>
    <mergeCell ref="T40:T41"/>
    <mergeCell ref="T38:T39"/>
    <mergeCell ref="U65:U66"/>
    <mergeCell ref="A59:A60"/>
    <mergeCell ref="B38:B39"/>
    <mergeCell ref="A50:C50"/>
    <mergeCell ref="A51:C51"/>
    <mergeCell ref="B61:B62"/>
    <mergeCell ref="T42:T43"/>
    <mergeCell ref="U51:V51"/>
    <mergeCell ref="D50:V50"/>
    <mergeCell ref="V53:V54"/>
    <mergeCell ref="A40:A41"/>
    <mergeCell ref="A53:A54"/>
    <mergeCell ref="B53:B54"/>
    <mergeCell ref="D51:S51"/>
    <mergeCell ref="L45:P46"/>
    <mergeCell ref="U48:Y49"/>
    <mergeCell ref="Y38:Y39"/>
    <mergeCell ref="B81:B82"/>
    <mergeCell ref="A77:A78"/>
    <mergeCell ref="A79:A80"/>
    <mergeCell ref="A81:A82"/>
    <mergeCell ref="B79:B80"/>
    <mergeCell ref="B77:B78"/>
    <mergeCell ref="T57:T58"/>
    <mergeCell ref="U55:U56"/>
    <mergeCell ref="B55:B56"/>
    <mergeCell ref="T65:T66"/>
    <mergeCell ref="U63:U64"/>
    <mergeCell ref="T63:T64"/>
    <mergeCell ref="B59:B60"/>
    <mergeCell ref="A75:A76"/>
    <mergeCell ref="B75:B76"/>
    <mergeCell ref="B65:B66"/>
    <mergeCell ref="A65:A66"/>
    <mergeCell ref="A71:A72"/>
    <mergeCell ref="B71:B72"/>
    <mergeCell ref="B67:B68"/>
    <mergeCell ref="B69:B70"/>
    <mergeCell ref="U67:U68"/>
    <mergeCell ref="U69:U70"/>
    <mergeCell ref="A55:A56"/>
    <mergeCell ref="V55:V56"/>
    <mergeCell ref="T61:T62"/>
    <mergeCell ref="U61:U62"/>
    <mergeCell ref="U59:U60"/>
    <mergeCell ref="T59:T60"/>
    <mergeCell ref="A73:A74"/>
    <mergeCell ref="B73:B74"/>
    <mergeCell ref="T55:T56"/>
    <mergeCell ref="U57:U58"/>
    <mergeCell ref="T67:T68"/>
    <mergeCell ref="U73:U74"/>
    <mergeCell ref="A61:A62"/>
    <mergeCell ref="B57:B58"/>
    <mergeCell ref="A57:A58"/>
    <mergeCell ref="A67:A68"/>
    <mergeCell ref="A69:A70"/>
    <mergeCell ref="A63:A64"/>
    <mergeCell ref="B63:B64"/>
    <mergeCell ref="V67:V68"/>
    <mergeCell ref="T73:T74"/>
    <mergeCell ref="T79:T80"/>
    <mergeCell ref="U75:U76"/>
    <mergeCell ref="T69:T70"/>
    <mergeCell ref="T71:T72"/>
    <mergeCell ref="T75:T76"/>
    <mergeCell ref="T77:T78"/>
    <mergeCell ref="U71:U72"/>
    <mergeCell ref="V73:V74"/>
    <mergeCell ref="V77:V78"/>
    <mergeCell ref="U77:U78"/>
    <mergeCell ref="B89:B90"/>
    <mergeCell ref="A89:A90"/>
    <mergeCell ref="B91:B92"/>
    <mergeCell ref="A93:C95"/>
    <mergeCell ref="W73:W74"/>
    <mergeCell ref="X75:X76"/>
    <mergeCell ref="W79:W80"/>
    <mergeCell ref="T87:T88"/>
    <mergeCell ref="V83:V84"/>
    <mergeCell ref="T85:T86"/>
    <mergeCell ref="W77:W78"/>
    <mergeCell ref="W85:W86"/>
    <mergeCell ref="V75:V76"/>
    <mergeCell ref="W83:W84"/>
    <mergeCell ref="X81:X82"/>
    <mergeCell ref="A87:A88"/>
    <mergeCell ref="B83:B84"/>
    <mergeCell ref="B85:B86"/>
    <mergeCell ref="A83:A84"/>
    <mergeCell ref="B87:B88"/>
    <mergeCell ref="V81:V82"/>
    <mergeCell ref="A85:A86"/>
    <mergeCell ref="U85:U86"/>
    <mergeCell ref="T81:T82"/>
    <mergeCell ref="X91:X92"/>
    <mergeCell ref="V91:V92"/>
    <mergeCell ref="D95:I95"/>
    <mergeCell ref="T97:T98"/>
    <mergeCell ref="X79:X80"/>
    <mergeCell ref="X71:X72"/>
    <mergeCell ref="X77:X78"/>
    <mergeCell ref="W75:W76"/>
    <mergeCell ref="V71:V72"/>
    <mergeCell ref="W87:W88"/>
    <mergeCell ref="U83:U84"/>
    <mergeCell ref="T83:T84"/>
    <mergeCell ref="U89:U90"/>
    <mergeCell ref="Y71:Y72"/>
    <mergeCell ref="U81:U82"/>
    <mergeCell ref="U79:U80"/>
    <mergeCell ref="V79:V80"/>
    <mergeCell ref="A96:C98"/>
    <mergeCell ref="A91:A92"/>
    <mergeCell ref="D94:I94"/>
    <mergeCell ref="U91:U92"/>
    <mergeCell ref="D98:I98"/>
    <mergeCell ref="D97:I97"/>
    <mergeCell ref="J97:K97"/>
    <mergeCell ref="J94:K94"/>
    <mergeCell ref="U97:Y98"/>
    <mergeCell ref="U96:Y96"/>
    <mergeCell ref="W89:W90"/>
    <mergeCell ref="X89:X90"/>
    <mergeCell ref="W94:Y95"/>
    <mergeCell ref="Y91:Y92"/>
    <mergeCell ref="W91:W92"/>
    <mergeCell ref="U94:V95"/>
    <mergeCell ref="U2:V2"/>
    <mergeCell ref="Y6:Y7"/>
    <mergeCell ref="X6:X7"/>
    <mergeCell ref="W6:W7"/>
    <mergeCell ref="Q97:R98"/>
    <mergeCell ref="Q94:R95"/>
    <mergeCell ref="L97:P98"/>
    <mergeCell ref="L94:P95"/>
    <mergeCell ref="J98:K98"/>
    <mergeCell ref="T91:T92"/>
    <mergeCell ref="J95:K95"/>
    <mergeCell ref="W42:W43"/>
    <mergeCell ref="Y34:Y35"/>
    <mergeCell ref="X34:X35"/>
    <mergeCell ref="X42:X43"/>
    <mergeCell ref="Y40:Y41"/>
    <mergeCell ref="Y36:Y37"/>
    <mergeCell ref="X36:X37"/>
    <mergeCell ref="T89:T90"/>
    <mergeCell ref="W81:W82"/>
    <mergeCell ref="V89:V90"/>
    <mergeCell ref="U87:U88"/>
    <mergeCell ref="V87:V88"/>
    <mergeCell ref="V85:V86"/>
    <mergeCell ref="X10:X11"/>
    <mergeCell ref="X8:X9"/>
    <mergeCell ref="Y8:Y9"/>
    <mergeCell ref="Y10:Y11"/>
    <mergeCell ref="Y12:Y13"/>
    <mergeCell ref="X12:X13"/>
    <mergeCell ref="A1:C1"/>
    <mergeCell ref="W10:W11"/>
    <mergeCell ref="A6:A7"/>
    <mergeCell ref="B6:B7"/>
    <mergeCell ref="D2:S2"/>
    <mergeCell ref="T6:T7"/>
    <mergeCell ref="T10:T11"/>
    <mergeCell ref="U10:U11"/>
    <mergeCell ref="T4:T5"/>
    <mergeCell ref="V6:V7"/>
    <mergeCell ref="W4:W5"/>
    <mergeCell ref="A2:C2"/>
    <mergeCell ref="W2:Y2"/>
    <mergeCell ref="Y4:Y5"/>
    <mergeCell ref="W8:W9"/>
    <mergeCell ref="X4:X5"/>
    <mergeCell ref="W1:Y1"/>
    <mergeCell ref="D1:V1"/>
    <mergeCell ref="X28:X29"/>
    <mergeCell ref="W40:W41"/>
    <mergeCell ref="Y16:Y17"/>
    <mergeCell ref="V20:V21"/>
    <mergeCell ref="X38:X39"/>
    <mergeCell ref="U30:U31"/>
    <mergeCell ref="V28:V29"/>
    <mergeCell ref="X16:X17"/>
    <mergeCell ref="W22:W23"/>
    <mergeCell ref="W18:W19"/>
    <mergeCell ref="W20:W21"/>
    <mergeCell ref="X26:X27"/>
    <mergeCell ref="V40:V41"/>
    <mergeCell ref="X40:X41"/>
    <mergeCell ref="W16:W17"/>
    <mergeCell ref="D46:I46"/>
    <mergeCell ref="D45:I45"/>
    <mergeCell ref="Q48:R49"/>
    <mergeCell ref="J49:K49"/>
    <mergeCell ref="A44:C46"/>
    <mergeCell ref="B42:B43"/>
    <mergeCell ref="U6:U7"/>
    <mergeCell ref="V8:V9"/>
    <mergeCell ref="X24:X25"/>
    <mergeCell ref="J45:K45"/>
    <mergeCell ref="U26:U27"/>
    <mergeCell ref="U24:U25"/>
    <mergeCell ref="U28:U29"/>
    <mergeCell ref="U45:V46"/>
    <mergeCell ref="U40:U41"/>
    <mergeCell ref="V42:V43"/>
    <mergeCell ref="Q45:R46"/>
    <mergeCell ref="J46:K46"/>
    <mergeCell ref="V30:V31"/>
    <mergeCell ref="W28:W29"/>
    <mergeCell ref="W45:Y46"/>
    <mergeCell ref="V34:V35"/>
    <mergeCell ref="J48:K48"/>
    <mergeCell ref="U47:Y47"/>
    <mergeCell ref="D49:I49"/>
    <mergeCell ref="A42:A43"/>
    <mergeCell ref="D48:I48"/>
    <mergeCell ref="T48:T49"/>
    <mergeCell ref="L48:P49"/>
    <mergeCell ref="Y42:Y43"/>
    <mergeCell ref="U42:U43"/>
    <mergeCell ref="V14:V15"/>
    <mergeCell ref="T14:T15"/>
    <mergeCell ref="U18:U19"/>
    <mergeCell ref="B20:B21"/>
    <mergeCell ref="T22:T23"/>
    <mergeCell ref="U22:U23"/>
    <mergeCell ref="U20:U21"/>
    <mergeCell ref="A22:A23"/>
    <mergeCell ref="U32:U33"/>
    <mergeCell ref="T28:T29"/>
    <mergeCell ref="T30:T31"/>
    <mergeCell ref="A30:A31"/>
    <mergeCell ref="A32:A33"/>
    <mergeCell ref="A14:A15"/>
    <mergeCell ref="B16:B17"/>
    <mergeCell ref="A24:A25"/>
    <mergeCell ref="A26:A27"/>
    <mergeCell ref="A4:A5"/>
    <mergeCell ref="B4:B5"/>
    <mergeCell ref="A8:A9"/>
    <mergeCell ref="B10:B11"/>
    <mergeCell ref="B8:B9"/>
    <mergeCell ref="A10:A11"/>
    <mergeCell ref="W12:W13"/>
    <mergeCell ref="V10:V11"/>
    <mergeCell ref="B12:B13"/>
    <mergeCell ref="U8:U9"/>
    <mergeCell ref="U12:U13"/>
    <mergeCell ref="A12:A13"/>
    <mergeCell ref="T12:T13"/>
    <mergeCell ref="V12:V13"/>
    <mergeCell ref="T8:T9"/>
    <mergeCell ref="V4:V5"/>
    <mergeCell ref="U4:U5"/>
    <mergeCell ref="A16:A17"/>
    <mergeCell ref="T18:T19"/>
    <mergeCell ref="T16:T17"/>
    <mergeCell ref="Y26:Y27"/>
    <mergeCell ref="X30:X31"/>
    <mergeCell ref="B34:B35"/>
    <mergeCell ref="W38:W39"/>
    <mergeCell ref="W34:W35"/>
    <mergeCell ref="Y30:Y31"/>
    <mergeCell ref="Y32:Y33"/>
    <mergeCell ref="X32:X33"/>
    <mergeCell ref="B24:B25"/>
    <mergeCell ref="T26:T27"/>
    <mergeCell ref="B26:B27"/>
    <mergeCell ref="T24:T25"/>
    <mergeCell ref="A18:A19"/>
    <mergeCell ref="B18:B19"/>
    <mergeCell ref="A20:A21"/>
    <mergeCell ref="B22:B23"/>
    <mergeCell ref="T20:T21"/>
    <mergeCell ref="U36:U37"/>
    <mergeCell ref="V38:V39"/>
    <mergeCell ref="U38:U39"/>
    <mergeCell ref="Y28:Y29"/>
    <mergeCell ref="B14:B15"/>
    <mergeCell ref="Y24:Y25"/>
    <mergeCell ref="W24:W25"/>
    <mergeCell ref="Y22:Y23"/>
    <mergeCell ref="U16:U17"/>
    <mergeCell ref="V22:V23"/>
    <mergeCell ref="X22:X23"/>
    <mergeCell ref="X18:X19"/>
    <mergeCell ref="Y20:Y21"/>
    <mergeCell ref="X20:X21"/>
    <mergeCell ref="X14:X15"/>
    <mergeCell ref="U14:U15"/>
    <mergeCell ref="V18:V19"/>
    <mergeCell ref="V16:V17"/>
    <mergeCell ref="Y18:Y19"/>
    <mergeCell ref="W14:W15"/>
    <mergeCell ref="Y14:Y15"/>
    <mergeCell ref="Y87:Y88"/>
    <mergeCell ref="X87:X88"/>
    <mergeCell ref="V24:V25"/>
    <mergeCell ref="A28:A29"/>
    <mergeCell ref="A38:A39"/>
    <mergeCell ref="B28:B29"/>
    <mergeCell ref="B30:B31"/>
    <mergeCell ref="A36:A37"/>
    <mergeCell ref="X83:X84"/>
    <mergeCell ref="X73:X74"/>
    <mergeCell ref="Y81:Y82"/>
    <mergeCell ref="Y83:Y84"/>
    <mergeCell ref="Y77:Y78"/>
    <mergeCell ref="A34:A35"/>
    <mergeCell ref="B32:B33"/>
    <mergeCell ref="V32:V33"/>
    <mergeCell ref="V36:V37"/>
    <mergeCell ref="W26:W27"/>
    <mergeCell ref="W30:W31"/>
    <mergeCell ref="W32:W33"/>
    <mergeCell ref="T32:T33"/>
    <mergeCell ref="U34:U35"/>
    <mergeCell ref="V26:V27"/>
    <mergeCell ref="W36:W37"/>
    <mergeCell ref="Y89:Y90"/>
    <mergeCell ref="X85:X86"/>
    <mergeCell ref="Y73:Y74"/>
    <mergeCell ref="Y75:Y76"/>
    <mergeCell ref="Y79:Y80"/>
    <mergeCell ref="Y55:Y56"/>
    <mergeCell ref="Y53:Y54"/>
    <mergeCell ref="W55:W56"/>
    <mergeCell ref="W57:W58"/>
    <mergeCell ref="Y69:Y70"/>
    <mergeCell ref="W71:W72"/>
    <mergeCell ref="X69:X70"/>
    <mergeCell ref="X65:X66"/>
    <mergeCell ref="W65:W66"/>
    <mergeCell ref="Y65:Y66"/>
    <mergeCell ref="Y59:Y60"/>
    <mergeCell ref="Y61:Y62"/>
    <mergeCell ref="X61:X62"/>
    <mergeCell ref="X63:X64"/>
    <mergeCell ref="Y63:Y64"/>
    <mergeCell ref="Y57:Y58"/>
    <mergeCell ref="X59:X60"/>
    <mergeCell ref="X57:X58"/>
    <mergeCell ref="Y85:Y86"/>
  </mergeCells>
  <phoneticPr fontId="46" type="noConversion"/>
  <printOptions horizontalCentered="1" verticalCentered="1"/>
  <pageMargins left="0.25" right="0.25" top="0.25" bottom="0.25" header="0" footer="0"/>
  <pageSetup scale="91" fitToHeight="2" orientation="landscape" horizontalDpi="300" verticalDpi="300" r:id="rId1"/>
  <headerFooter alignWithMargins="0"/>
  <rowBreaks count="1" manualBreakCount="1">
    <brk id="49" max="24" man="1"/>
  </rowBreaks>
  <legacyDrawing r:id="rId2"/>
</worksheet>
</file>

<file path=xl/worksheets/sheet9.xml><?xml version="1.0" encoding="utf-8"?>
<worksheet xmlns="http://schemas.openxmlformats.org/spreadsheetml/2006/main" xmlns:r="http://schemas.openxmlformats.org/officeDocument/2006/relationships">
  <sheetPr codeName="Sheet11">
    <tabColor indexed="15"/>
  </sheetPr>
  <dimension ref="A1:R94"/>
  <sheetViews>
    <sheetView zoomScaleNormal="100" workbookViewId="0">
      <selection activeCell="F1" sqref="F1"/>
    </sheetView>
  </sheetViews>
  <sheetFormatPr defaultRowHeight="12.75"/>
  <cols>
    <col min="1" max="1" width="7.140625" style="59" customWidth="1"/>
    <col min="2" max="2" width="24.28515625" style="59" customWidth="1"/>
    <col min="3" max="7" width="18.5703125" style="59" customWidth="1"/>
    <col min="8" max="9" width="12.140625" style="59" customWidth="1"/>
    <col min="10" max="10" width="7.140625" style="59" customWidth="1"/>
    <col min="11" max="11" width="24.28515625" style="59" customWidth="1"/>
    <col min="12" max="16" width="18.5703125" style="59" customWidth="1"/>
    <col min="17" max="18" width="11.85546875" style="59" customWidth="1"/>
    <col min="19" max="16384" width="9.140625" style="59"/>
  </cols>
  <sheetData>
    <row r="1" spans="1:18" ht="13.5" customHeight="1" thickBot="1">
      <c r="A1" s="1381" t="s">
        <v>117</v>
      </c>
      <c r="B1" s="1382"/>
      <c r="C1" s="1383" t="str">
        <f>IF(IBRF!H9="","Away Team",IF(IBRF!B8=IBRF!H8,IBRF!H9,IF(IBRF!H8=IBRF!H9,IBRF!H9,IF(OR(IBRF!K3="A",IBRF!K3="B"),IBRF!H8&amp;" "&amp;IBRF!K3,IBRF!H8&amp;"/"&amp;IBRF!H9))))</f>
        <v>Central Coast Roller Derby/SK805</v>
      </c>
      <c r="D1" s="1383"/>
      <c r="E1" s="474" t="s">
        <v>165</v>
      </c>
      <c r="F1" s="613"/>
      <c r="G1" s="740">
        <f>IF(IBRF!$B$5="","",IBRF!$B$5)</f>
        <v>41055</v>
      </c>
      <c r="H1" s="614" t="str">
        <f>IF(IBRF!$K$3="","","BOUT "&amp;IBRF!$K$3)</f>
        <v>BOUT 1</v>
      </c>
      <c r="I1" s="111" t="s">
        <v>167</v>
      </c>
      <c r="J1" s="1381" t="s">
        <v>117</v>
      </c>
      <c r="K1" s="1382"/>
      <c r="L1" s="1383" t="str">
        <f>C1</f>
        <v>Central Coast Roller Derby/SK805</v>
      </c>
      <c r="M1" s="1383"/>
      <c r="N1" s="474" t="s">
        <v>165</v>
      </c>
      <c r="O1" s="613"/>
      <c r="P1" s="740">
        <f>G1</f>
        <v>41055</v>
      </c>
      <c r="Q1" s="614" t="str">
        <f>H1</f>
        <v>BOUT 1</v>
      </c>
      <c r="R1" s="111" t="s">
        <v>168</v>
      </c>
    </row>
    <row r="2" spans="1:18" ht="21.75" thickBot="1">
      <c r="A2" s="60" t="s">
        <v>1</v>
      </c>
      <c r="B2" s="148" t="str">
        <f>IF(IBRF!B9="","Home Team",IBRF!B9)</f>
        <v>SCRG All-Stars</v>
      </c>
      <c r="C2" s="114" t="s">
        <v>384</v>
      </c>
      <c r="D2" s="115" t="s">
        <v>385</v>
      </c>
      <c r="E2" s="115" t="s">
        <v>109</v>
      </c>
      <c r="F2" s="115" t="s">
        <v>110</v>
      </c>
      <c r="G2" s="116" t="s">
        <v>124</v>
      </c>
      <c r="H2" s="1371" t="s">
        <v>4</v>
      </c>
      <c r="I2" s="1372"/>
      <c r="J2" s="60" t="s">
        <v>1</v>
      </c>
      <c r="K2" s="148" t="str">
        <f>B2</f>
        <v>SCRG All-Stars</v>
      </c>
      <c r="L2" s="114" t="s">
        <v>384</v>
      </c>
      <c r="M2" s="115" t="s">
        <v>385</v>
      </c>
      <c r="N2" s="115" t="s">
        <v>109</v>
      </c>
      <c r="O2" s="115" t="s">
        <v>110</v>
      </c>
      <c r="P2" s="116" t="s">
        <v>124</v>
      </c>
      <c r="Q2" s="1371" t="s">
        <v>4</v>
      </c>
      <c r="R2" s="1372"/>
    </row>
    <row r="3" spans="1:18" ht="15.75" customHeight="1">
      <c r="A3" s="149" t="str">
        <f>IF(IBRF!B11="","",IBRF!B11)</f>
        <v>12</v>
      </c>
      <c r="B3" s="150" t="str">
        <f>IF(IBRF!C11="","",IBRF!C11)</f>
        <v>Juke'r Luker</v>
      </c>
      <c r="C3" s="118"/>
      <c r="D3" s="119"/>
      <c r="E3" s="119"/>
      <c r="F3" s="119"/>
      <c r="G3" s="120"/>
      <c r="H3" s="1384" t="str">
        <f t="shared" ref="H3:H16" si="0">B3</f>
        <v>Juke'r Luker</v>
      </c>
      <c r="I3" s="1385"/>
      <c r="J3" s="149" t="str">
        <f>A3</f>
        <v>12</v>
      </c>
      <c r="K3" s="150" t="str">
        <f>B3</f>
        <v>Juke'r Luker</v>
      </c>
      <c r="L3" s="118"/>
      <c r="M3" s="119"/>
      <c r="N3" s="119"/>
      <c r="O3" s="119"/>
      <c r="P3" s="120"/>
      <c r="Q3" s="1369" t="str">
        <f t="shared" ref="Q3:Q16" si="1">K3</f>
        <v>Juke'r Luker</v>
      </c>
      <c r="R3" s="1370"/>
    </row>
    <row r="4" spans="1:18" ht="15.75" customHeight="1">
      <c r="A4" s="121" t="str">
        <f>IF(IBRF!B12="","",IBRF!B12)</f>
        <v>17</v>
      </c>
      <c r="B4" s="137" t="str">
        <f>IF(IBRF!C12="","",IBRF!C12)</f>
        <v>Susan B Bruisin</v>
      </c>
      <c r="C4" s="122"/>
      <c r="D4" s="123"/>
      <c r="E4" s="123"/>
      <c r="F4" s="123"/>
      <c r="G4" s="124"/>
      <c r="H4" s="1379" t="str">
        <f t="shared" si="0"/>
        <v>Susan B Bruisin</v>
      </c>
      <c r="I4" s="1380"/>
      <c r="J4" s="121" t="str">
        <f t="shared" ref="J4:J17" si="2">A4</f>
        <v>17</v>
      </c>
      <c r="K4" s="137" t="str">
        <f t="shared" ref="K4:K17" si="3">B4</f>
        <v>Susan B Bruisin</v>
      </c>
      <c r="L4" s="122"/>
      <c r="M4" s="123"/>
      <c r="N4" s="123"/>
      <c r="O4" s="123"/>
      <c r="P4" s="124"/>
      <c r="Q4" s="1377" t="str">
        <f t="shared" si="1"/>
        <v>Susan B Bruisin</v>
      </c>
      <c r="R4" s="1378"/>
    </row>
    <row r="5" spans="1:18" ht="15.75" customHeight="1">
      <c r="A5" s="125" t="str">
        <f>IF(IBRF!B13="","",IBRF!B13)</f>
        <v>1949</v>
      </c>
      <c r="B5" s="124" t="str">
        <f>IF(IBRF!C13="","",IBRF!C13)</f>
        <v>Geneva Conviction</v>
      </c>
      <c r="C5" s="126"/>
      <c r="D5" s="127"/>
      <c r="E5" s="127"/>
      <c r="F5" s="127"/>
      <c r="G5" s="128"/>
      <c r="H5" s="1373" t="str">
        <f t="shared" si="0"/>
        <v>Geneva Conviction</v>
      </c>
      <c r="I5" s="1374"/>
      <c r="J5" s="125" t="str">
        <f t="shared" si="2"/>
        <v>1949</v>
      </c>
      <c r="K5" s="124" t="str">
        <f t="shared" si="3"/>
        <v>Geneva Conviction</v>
      </c>
      <c r="L5" s="126"/>
      <c r="M5" s="127"/>
      <c r="N5" s="127"/>
      <c r="O5" s="127"/>
      <c r="P5" s="128"/>
      <c r="Q5" s="1375" t="str">
        <f t="shared" si="1"/>
        <v>Geneva Conviction</v>
      </c>
      <c r="R5" s="1376"/>
    </row>
    <row r="6" spans="1:18" ht="15.75" customHeight="1">
      <c r="A6" s="121" t="str">
        <f>IF(IBRF!B14="","",IBRF!B14)</f>
        <v>23</v>
      </c>
      <c r="B6" s="137" t="str">
        <f>IF(IBRF!C14="","",IBRF!C14)</f>
        <v>Mary Marvel</v>
      </c>
      <c r="C6" s="122"/>
      <c r="D6" s="123"/>
      <c r="E6" s="123"/>
      <c r="F6" s="123"/>
      <c r="G6" s="124"/>
      <c r="H6" s="1379" t="str">
        <f t="shared" si="0"/>
        <v>Mary Marvel</v>
      </c>
      <c r="I6" s="1380"/>
      <c r="J6" s="121" t="str">
        <f t="shared" si="2"/>
        <v>23</v>
      </c>
      <c r="K6" s="137" t="str">
        <f t="shared" si="3"/>
        <v>Mary Marvel</v>
      </c>
      <c r="L6" s="122"/>
      <c r="M6" s="123"/>
      <c r="N6" s="123"/>
      <c r="O6" s="123"/>
      <c r="P6" s="124"/>
      <c r="Q6" s="1377" t="str">
        <f t="shared" si="1"/>
        <v>Mary Marvel</v>
      </c>
      <c r="R6" s="1378"/>
    </row>
    <row r="7" spans="1:18" ht="15.75" customHeight="1">
      <c r="A7" s="125" t="str">
        <f>IF(IBRF!B15="","",IBRF!B15)</f>
        <v>256</v>
      </c>
      <c r="B7" s="124" t="str">
        <f>IF(IBRF!C15="","",IBRF!C15)</f>
        <v>Afternoon D-Lightning</v>
      </c>
      <c r="C7" s="126"/>
      <c r="D7" s="127"/>
      <c r="E7" s="127"/>
      <c r="F7" s="127"/>
      <c r="G7" s="128"/>
      <c r="H7" s="1373" t="str">
        <f t="shared" si="0"/>
        <v>Afternoon D-Lightning</v>
      </c>
      <c r="I7" s="1374"/>
      <c r="J7" s="125" t="str">
        <f t="shared" si="2"/>
        <v>256</v>
      </c>
      <c r="K7" s="124" t="str">
        <f t="shared" si="3"/>
        <v>Afternoon D-Lightning</v>
      </c>
      <c r="L7" s="126"/>
      <c r="M7" s="127"/>
      <c r="N7" s="127"/>
      <c r="O7" s="127"/>
      <c r="P7" s="128"/>
      <c r="Q7" s="1375" t="str">
        <f t="shared" si="1"/>
        <v>Afternoon D-Lightning</v>
      </c>
      <c r="R7" s="1376"/>
    </row>
    <row r="8" spans="1:18" ht="15.75" customHeight="1">
      <c r="A8" s="121" t="str">
        <f>IF(IBRF!B16="","",IBRF!B16)</f>
        <v>303</v>
      </c>
      <c r="B8" s="137" t="str">
        <f>IF(IBRF!C16="","",IBRF!C16)</f>
        <v>JaneSaw Massacre</v>
      </c>
      <c r="C8" s="122"/>
      <c r="D8" s="123"/>
      <c r="E8" s="123"/>
      <c r="F8" s="123"/>
      <c r="G8" s="124"/>
      <c r="H8" s="1379" t="str">
        <f t="shared" si="0"/>
        <v>JaneSaw Massacre</v>
      </c>
      <c r="I8" s="1380"/>
      <c r="J8" s="121" t="str">
        <f t="shared" si="2"/>
        <v>303</v>
      </c>
      <c r="K8" s="137" t="str">
        <f t="shared" si="3"/>
        <v>JaneSaw Massacre</v>
      </c>
      <c r="L8" s="122"/>
      <c r="M8" s="123"/>
      <c r="N8" s="123"/>
      <c r="O8" s="123"/>
      <c r="P8" s="124"/>
      <c r="Q8" s="1377" t="str">
        <f t="shared" si="1"/>
        <v>JaneSaw Massacre</v>
      </c>
      <c r="R8" s="1378"/>
    </row>
    <row r="9" spans="1:18" ht="15.75" customHeight="1">
      <c r="A9" s="125" t="str">
        <f>IF(IBRF!B17="","",IBRF!B17)</f>
        <v>362</v>
      </c>
      <c r="B9" s="124" t="str">
        <f>IF(IBRF!C17="","",IBRF!C17)</f>
        <v>Dairy Heir</v>
      </c>
      <c r="C9" s="126"/>
      <c r="D9" s="127"/>
      <c r="E9" s="127"/>
      <c r="F9" s="127"/>
      <c r="G9" s="128"/>
      <c r="H9" s="1373" t="str">
        <f t="shared" si="0"/>
        <v>Dairy Heir</v>
      </c>
      <c r="I9" s="1374"/>
      <c r="J9" s="125" t="str">
        <f t="shared" si="2"/>
        <v>362</v>
      </c>
      <c r="K9" s="124" t="str">
        <f t="shared" si="3"/>
        <v>Dairy Heir</v>
      </c>
      <c r="L9" s="126"/>
      <c r="M9" s="127"/>
      <c r="N9" s="127"/>
      <c r="O9" s="127"/>
      <c r="P9" s="128"/>
      <c r="Q9" s="1375" t="str">
        <f t="shared" si="1"/>
        <v>Dairy Heir</v>
      </c>
      <c r="R9" s="1376"/>
    </row>
    <row r="10" spans="1:18" ht="15.75" customHeight="1">
      <c r="A10" s="121" t="str">
        <f>IF(IBRF!B18="","",IBRF!B18)</f>
        <v>4CE</v>
      </c>
      <c r="B10" s="137" t="str">
        <f>IF(IBRF!C18="","",IBRF!C18)</f>
        <v>The Force</v>
      </c>
      <c r="C10" s="122"/>
      <c r="D10" s="123"/>
      <c r="E10" s="123"/>
      <c r="F10" s="123"/>
      <c r="G10" s="124"/>
      <c r="H10" s="1379" t="str">
        <f t="shared" si="0"/>
        <v>The Force</v>
      </c>
      <c r="I10" s="1380"/>
      <c r="J10" s="121" t="str">
        <f t="shared" si="2"/>
        <v>4CE</v>
      </c>
      <c r="K10" s="137" t="str">
        <f t="shared" si="3"/>
        <v>The Force</v>
      </c>
      <c r="L10" s="122"/>
      <c r="M10" s="123"/>
      <c r="N10" s="123"/>
      <c r="O10" s="123"/>
      <c r="P10" s="124"/>
      <c r="Q10" s="1377" t="str">
        <f t="shared" si="1"/>
        <v>The Force</v>
      </c>
      <c r="R10" s="1378"/>
    </row>
    <row r="11" spans="1:18" ht="15.75" customHeight="1">
      <c r="A11" s="125" t="str">
        <f>IF(IBRF!B19="","",IBRF!B19)</f>
        <v>4N6</v>
      </c>
      <c r="B11" s="124" t="str">
        <f>IF(IBRF!C19="","",IBRF!C19)</f>
        <v>Bone Eata</v>
      </c>
      <c r="C11" s="126"/>
      <c r="D11" s="127"/>
      <c r="E11" s="127"/>
      <c r="F11" s="127"/>
      <c r="G11" s="128"/>
      <c r="H11" s="1373" t="str">
        <f t="shared" si="0"/>
        <v>Bone Eata</v>
      </c>
      <c r="I11" s="1374"/>
      <c r="J11" s="125" t="str">
        <f t="shared" si="2"/>
        <v>4N6</v>
      </c>
      <c r="K11" s="124" t="str">
        <f t="shared" si="3"/>
        <v>Bone Eata</v>
      </c>
      <c r="L11" s="126"/>
      <c r="M11" s="127"/>
      <c r="N11" s="127"/>
      <c r="O11" s="127"/>
      <c r="P11" s="128"/>
      <c r="Q11" s="1375" t="str">
        <f t="shared" si="1"/>
        <v>Bone Eata</v>
      </c>
      <c r="R11" s="1376"/>
    </row>
    <row r="12" spans="1:18" ht="15.75" customHeight="1">
      <c r="A12" s="121" t="str">
        <f>IF(IBRF!B20="","",IBRF!B20)</f>
        <v>55</v>
      </c>
      <c r="B12" s="137" t="str">
        <f>IF(IBRF!C20="","",IBRF!C20)</f>
        <v>Stardust Dunes</v>
      </c>
      <c r="C12" s="122"/>
      <c r="D12" s="123"/>
      <c r="E12" s="123"/>
      <c r="F12" s="123"/>
      <c r="G12" s="124"/>
      <c r="H12" s="1379" t="str">
        <f t="shared" si="0"/>
        <v>Stardust Dunes</v>
      </c>
      <c r="I12" s="1380"/>
      <c r="J12" s="121" t="str">
        <f t="shared" si="2"/>
        <v>55</v>
      </c>
      <c r="K12" s="137" t="str">
        <f t="shared" si="3"/>
        <v>Stardust Dunes</v>
      </c>
      <c r="L12" s="122"/>
      <c r="M12" s="123"/>
      <c r="N12" s="123"/>
      <c r="O12" s="123"/>
      <c r="P12" s="124"/>
      <c r="Q12" s="1377" t="str">
        <f t="shared" si="1"/>
        <v>Stardust Dunes</v>
      </c>
      <c r="R12" s="1378"/>
    </row>
    <row r="13" spans="1:18" ht="15.75" customHeight="1">
      <c r="A13" s="125" t="str">
        <f>IF(IBRF!B21="","",IBRF!B21)</f>
        <v>64</v>
      </c>
      <c r="B13" s="124" t="str">
        <f>IF(IBRF!C21="","",IBRF!C21)</f>
        <v>Pretty Penny</v>
      </c>
      <c r="C13" s="126"/>
      <c r="D13" s="127"/>
      <c r="E13" s="127"/>
      <c r="F13" s="127"/>
      <c r="G13" s="128"/>
      <c r="H13" s="1373" t="str">
        <f t="shared" si="0"/>
        <v>Pretty Penny</v>
      </c>
      <c r="I13" s="1374"/>
      <c r="J13" s="125" t="str">
        <f t="shared" si="2"/>
        <v>64</v>
      </c>
      <c r="K13" s="124" t="str">
        <f t="shared" si="3"/>
        <v>Pretty Penny</v>
      </c>
      <c r="L13" s="126"/>
      <c r="M13" s="127"/>
      <c r="N13" s="127"/>
      <c r="O13" s="127"/>
      <c r="P13" s="128"/>
      <c r="Q13" s="1375" t="str">
        <f t="shared" si="1"/>
        <v>Pretty Penny</v>
      </c>
      <c r="R13" s="1376"/>
    </row>
    <row r="14" spans="1:18" ht="15.75" customHeight="1">
      <c r="A14" s="121" t="str">
        <f>IF(IBRF!B22="","",IBRF!B22)</f>
        <v>777</v>
      </c>
      <c r="B14" s="137" t="str">
        <f>IF(IBRF!C22="","",IBRF!C22)</f>
        <v>Bust'N Ace</v>
      </c>
      <c r="C14" s="122"/>
      <c r="D14" s="123"/>
      <c r="E14" s="123"/>
      <c r="F14" s="123"/>
      <c r="G14" s="124"/>
      <c r="H14" s="1379" t="str">
        <f t="shared" si="0"/>
        <v>Bust'N Ace</v>
      </c>
      <c r="I14" s="1380"/>
      <c r="J14" s="121" t="str">
        <f t="shared" si="2"/>
        <v>777</v>
      </c>
      <c r="K14" s="137" t="str">
        <f t="shared" si="3"/>
        <v>Bust'N Ace</v>
      </c>
      <c r="L14" s="122"/>
      <c r="M14" s="123"/>
      <c r="N14" s="123"/>
      <c r="O14" s="123"/>
      <c r="P14" s="124"/>
      <c r="Q14" s="1377" t="str">
        <f t="shared" si="1"/>
        <v>Bust'N Ace</v>
      </c>
      <c r="R14" s="1378"/>
    </row>
    <row r="15" spans="1:18" ht="15.75" customHeight="1">
      <c r="A15" s="125" t="str">
        <f>IF(IBRF!B23="","",IBRF!B23)</f>
        <v>88</v>
      </c>
      <c r="B15" s="124" t="str">
        <f>IF(IBRF!C23="","",IBRF!C23)</f>
        <v>Shabamm</v>
      </c>
      <c r="C15" s="126"/>
      <c r="D15" s="127"/>
      <c r="E15" s="127"/>
      <c r="F15" s="127"/>
      <c r="G15" s="128"/>
      <c r="H15" s="1373" t="str">
        <f t="shared" si="0"/>
        <v>Shabamm</v>
      </c>
      <c r="I15" s="1374"/>
      <c r="J15" s="125" t="str">
        <f t="shared" si="2"/>
        <v>88</v>
      </c>
      <c r="K15" s="124" t="str">
        <f t="shared" si="3"/>
        <v>Shabamm</v>
      </c>
      <c r="L15" s="126"/>
      <c r="M15" s="127"/>
      <c r="N15" s="127"/>
      <c r="O15" s="127"/>
      <c r="P15" s="128"/>
      <c r="Q15" s="1375" t="str">
        <f t="shared" si="1"/>
        <v>Shabamm</v>
      </c>
      <c r="R15" s="1376"/>
    </row>
    <row r="16" spans="1:18" ht="15.75" customHeight="1">
      <c r="A16" s="121" t="str">
        <f>IF(IBRF!B24="","",IBRF!B24)</f>
        <v>C40</v>
      </c>
      <c r="B16" s="137" t="str">
        <f>IF(IBRF!C24="","",IBRF!C24)</f>
        <v>DVS Dicer</v>
      </c>
      <c r="C16" s="122"/>
      <c r="D16" s="123"/>
      <c r="E16" s="123"/>
      <c r="F16" s="123"/>
      <c r="G16" s="124"/>
      <c r="H16" s="1379" t="str">
        <f t="shared" si="0"/>
        <v>DVS Dicer</v>
      </c>
      <c r="I16" s="1380"/>
      <c r="J16" s="121" t="str">
        <f t="shared" si="2"/>
        <v>C40</v>
      </c>
      <c r="K16" s="137" t="str">
        <f t="shared" si="3"/>
        <v>DVS Dicer</v>
      </c>
      <c r="L16" s="122"/>
      <c r="M16" s="123"/>
      <c r="N16" s="123"/>
      <c r="O16" s="123"/>
      <c r="P16" s="124"/>
      <c r="Q16" s="1377" t="str">
        <f t="shared" si="1"/>
        <v>DVS Dicer</v>
      </c>
      <c r="R16" s="1378"/>
    </row>
    <row r="17" spans="1:18" ht="15.75" customHeight="1">
      <c r="A17" s="125" t="str">
        <f>IF(IBRF!B25="","",IBRF!B25)</f>
        <v/>
      </c>
      <c r="B17" s="124" t="str">
        <f>IF(IBRF!C25="","",IBRF!C25)</f>
        <v/>
      </c>
      <c r="C17" s="126"/>
      <c r="D17" s="127"/>
      <c r="E17" s="127"/>
      <c r="F17" s="127"/>
      <c r="G17" s="128"/>
      <c r="H17" s="1373" t="str">
        <f t="shared" ref="H17:H22" si="4">B17</f>
        <v/>
      </c>
      <c r="I17" s="1374"/>
      <c r="J17" s="125" t="str">
        <f t="shared" si="2"/>
        <v/>
      </c>
      <c r="K17" s="124" t="str">
        <f t="shared" si="3"/>
        <v/>
      </c>
      <c r="L17" s="126"/>
      <c r="M17" s="127"/>
      <c r="N17" s="127"/>
      <c r="O17" s="127"/>
      <c r="P17" s="128"/>
      <c r="Q17" s="1375" t="str">
        <f t="shared" ref="Q17:Q22" si="5">K17</f>
        <v/>
      </c>
      <c r="R17" s="1376"/>
    </row>
    <row r="18" spans="1:18" ht="15.75" customHeight="1" thickBot="1">
      <c r="A18" s="121" t="str">
        <f>IF(IBRF!B26="","",IBRF!B26)</f>
        <v/>
      </c>
      <c r="B18" s="137" t="str">
        <f>IF(IBRF!C26="","",IBRF!C26)</f>
        <v/>
      </c>
      <c r="C18" s="122"/>
      <c r="D18" s="123"/>
      <c r="E18" s="123"/>
      <c r="F18" s="123"/>
      <c r="G18" s="124"/>
      <c r="H18" s="1379" t="str">
        <f t="shared" si="4"/>
        <v/>
      </c>
      <c r="I18" s="1380"/>
      <c r="J18" s="121" t="str">
        <f t="shared" ref="J18:K22" si="6">A18</f>
        <v/>
      </c>
      <c r="K18" s="137" t="str">
        <f t="shared" si="6"/>
        <v/>
      </c>
      <c r="L18" s="122"/>
      <c r="M18" s="123"/>
      <c r="N18" s="123"/>
      <c r="O18" s="123"/>
      <c r="P18" s="124"/>
      <c r="Q18" s="1377" t="str">
        <f t="shared" si="5"/>
        <v/>
      </c>
      <c r="R18" s="1378"/>
    </row>
    <row r="19" spans="1:18" ht="15.75" hidden="1" customHeight="1">
      <c r="A19" s="125" t="str">
        <f>IF(IBRF!B27="","",IBRF!B27)</f>
        <v/>
      </c>
      <c r="B19" s="124" t="str">
        <f>IF(IBRF!C27="","",IBRF!C27)</f>
        <v/>
      </c>
      <c r="C19" s="126"/>
      <c r="D19" s="127"/>
      <c r="E19" s="127"/>
      <c r="F19" s="127"/>
      <c r="G19" s="128"/>
      <c r="H19" s="1373" t="str">
        <f t="shared" si="4"/>
        <v/>
      </c>
      <c r="I19" s="1374"/>
      <c r="J19" s="125" t="str">
        <f t="shared" si="6"/>
        <v/>
      </c>
      <c r="K19" s="124" t="str">
        <f t="shared" si="6"/>
        <v/>
      </c>
      <c r="L19" s="126"/>
      <c r="M19" s="127"/>
      <c r="N19" s="127"/>
      <c r="O19" s="127"/>
      <c r="P19" s="128"/>
      <c r="Q19" s="1375" t="str">
        <f t="shared" si="5"/>
        <v/>
      </c>
      <c r="R19" s="1376"/>
    </row>
    <row r="20" spans="1:18" ht="15.75" hidden="1" customHeight="1">
      <c r="A20" s="121" t="str">
        <f>IF(IBRF!B28="","",IBRF!B28)</f>
        <v/>
      </c>
      <c r="B20" s="137" t="str">
        <f>IF(IBRF!C28="","",IBRF!C28)</f>
        <v/>
      </c>
      <c r="C20" s="122"/>
      <c r="D20" s="123"/>
      <c r="E20" s="123"/>
      <c r="F20" s="123"/>
      <c r="G20" s="124"/>
      <c r="H20" s="1379" t="str">
        <f t="shared" si="4"/>
        <v/>
      </c>
      <c r="I20" s="1380"/>
      <c r="J20" s="121" t="str">
        <f t="shared" si="6"/>
        <v/>
      </c>
      <c r="K20" s="137" t="str">
        <f t="shared" si="6"/>
        <v/>
      </c>
      <c r="L20" s="122"/>
      <c r="M20" s="123"/>
      <c r="N20" s="123"/>
      <c r="O20" s="123"/>
      <c r="P20" s="124"/>
      <c r="Q20" s="1377" t="str">
        <f t="shared" si="5"/>
        <v/>
      </c>
      <c r="R20" s="1378"/>
    </row>
    <row r="21" spans="1:18" ht="15.75" hidden="1" customHeight="1">
      <c r="A21" s="125" t="str">
        <f>IF(IBRF!B29="","",IBRF!B29)</f>
        <v/>
      </c>
      <c r="B21" s="124" t="str">
        <f>IF(IBRF!C29="","",IBRF!C29)</f>
        <v/>
      </c>
      <c r="C21" s="126"/>
      <c r="D21" s="127"/>
      <c r="E21" s="127"/>
      <c r="F21" s="127"/>
      <c r="G21" s="128"/>
      <c r="H21" s="1373" t="str">
        <f t="shared" si="4"/>
        <v/>
      </c>
      <c r="I21" s="1374"/>
      <c r="J21" s="125" t="str">
        <f t="shared" si="6"/>
        <v/>
      </c>
      <c r="K21" s="124" t="str">
        <f t="shared" si="6"/>
        <v/>
      </c>
      <c r="L21" s="126"/>
      <c r="M21" s="127"/>
      <c r="N21" s="127"/>
      <c r="O21" s="127"/>
      <c r="P21" s="128"/>
      <c r="Q21" s="1375" t="str">
        <f t="shared" si="5"/>
        <v/>
      </c>
      <c r="R21" s="1376"/>
    </row>
    <row r="22" spans="1:18" ht="15.75" hidden="1" customHeight="1" thickBot="1">
      <c r="A22" s="121" t="str">
        <f>IF(IBRF!B30="","",IBRF!B30)</f>
        <v/>
      </c>
      <c r="B22" s="137" t="str">
        <f>IF(IBRF!C30="","",IBRF!C30)</f>
        <v/>
      </c>
      <c r="C22" s="122"/>
      <c r="D22" s="123"/>
      <c r="E22" s="123"/>
      <c r="F22" s="123"/>
      <c r="G22" s="124"/>
      <c r="H22" s="1379" t="str">
        <f t="shared" si="4"/>
        <v/>
      </c>
      <c r="I22" s="1380"/>
      <c r="J22" s="121" t="str">
        <f t="shared" si="6"/>
        <v/>
      </c>
      <c r="K22" s="137" t="str">
        <f t="shared" si="6"/>
        <v/>
      </c>
      <c r="L22" s="122"/>
      <c r="M22" s="123"/>
      <c r="N22" s="123"/>
      <c r="O22" s="123"/>
      <c r="P22" s="124"/>
      <c r="Q22" s="1377" t="str">
        <f t="shared" si="5"/>
        <v/>
      </c>
      <c r="R22" s="1378"/>
    </row>
    <row r="23" spans="1:18" ht="21.75" thickBot="1">
      <c r="A23" s="60" t="s">
        <v>1</v>
      </c>
      <c r="B23" s="151" t="str">
        <f>IF(IBRF!H9="","Away Team",IBRF!H9)</f>
        <v>SK805</v>
      </c>
      <c r="C23" s="134" t="s">
        <v>107</v>
      </c>
      <c r="D23" s="134" t="s">
        <v>108</v>
      </c>
      <c r="E23" s="134" t="s">
        <v>10</v>
      </c>
      <c r="F23" s="134" t="s">
        <v>11</v>
      </c>
      <c r="G23" s="134" t="s">
        <v>95</v>
      </c>
      <c r="H23" s="1371" t="s">
        <v>4</v>
      </c>
      <c r="I23" s="1372"/>
      <c r="J23" s="60" t="s">
        <v>1</v>
      </c>
      <c r="K23" s="151" t="str">
        <f>B23</f>
        <v>SK805</v>
      </c>
      <c r="L23" s="134" t="s">
        <v>107</v>
      </c>
      <c r="M23" s="134" t="s">
        <v>108</v>
      </c>
      <c r="N23" s="134" t="s">
        <v>10</v>
      </c>
      <c r="O23" s="134" t="s">
        <v>11</v>
      </c>
      <c r="P23" s="134" t="s">
        <v>95</v>
      </c>
      <c r="Q23" s="1371" t="s">
        <v>4</v>
      </c>
      <c r="R23" s="1372"/>
    </row>
    <row r="24" spans="1:18" ht="15.75" customHeight="1">
      <c r="A24" s="117" t="str">
        <f>IF(IBRF!H11="","",IBRF!H11)</f>
        <v>11</v>
      </c>
      <c r="B24" s="135" t="str">
        <f>IF(IBRF!I11="","",IBRF!I11)</f>
        <v>Lacy Thunder Ware</v>
      </c>
      <c r="C24" s="118"/>
      <c r="D24" s="443"/>
      <c r="E24" s="118"/>
      <c r="F24" s="119"/>
      <c r="G24" s="120"/>
      <c r="H24" s="1388" t="str">
        <f t="shared" ref="H24:H37" si="7">B24</f>
        <v>Lacy Thunder Ware</v>
      </c>
      <c r="I24" s="1385"/>
      <c r="J24" s="149" t="str">
        <f>A24</f>
        <v>11</v>
      </c>
      <c r="K24" s="150" t="str">
        <f t="shared" ref="K24:K38" si="8">B24</f>
        <v>Lacy Thunder Ware</v>
      </c>
      <c r="L24" s="136"/>
      <c r="M24" s="132"/>
      <c r="N24" s="136"/>
      <c r="O24" s="131"/>
      <c r="P24" s="131"/>
      <c r="Q24" s="1384" t="str">
        <f t="shared" ref="Q24:Q37" si="9">K24</f>
        <v>Lacy Thunder Ware</v>
      </c>
      <c r="R24" s="1385"/>
    </row>
    <row r="25" spans="1:18" ht="15.75" customHeight="1">
      <c r="A25" s="121" t="str">
        <f>IF(IBRF!H12="","",IBRF!H12)</f>
        <v>13</v>
      </c>
      <c r="B25" s="137" t="str">
        <f>IF(IBRF!I12="","",IBRF!I12)</f>
        <v>Unruly Red</v>
      </c>
      <c r="C25" s="122"/>
      <c r="D25" s="444"/>
      <c r="E25" s="122"/>
      <c r="F25" s="123"/>
      <c r="G25" s="124"/>
      <c r="H25" s="1387" t="str">
        <f t="shared" si="7"/>
        <v>Unruly Red</v>
      </c>
      <c r="I25" s="1380"/>
      <c r="J25" s="121" t="str">
        <f t="shared" ref="J25:J38" si="10">A25</f>
        <v>13</v>
      </c>
      <c r="K25" s="137" t="str">
        <f t="shared" si="8"/>
        <v>Unruly Red</v>
      </c>
      <c r="L25" s="138"/>
      <c r="M25" s="124"/>
      <c r="N25" s="138"/>
      <c r="O25" s="123"/>
      <c r="P25" s="123"/>
      <c r="Q25" s="1379" t="str">
        <f t="shared" si="9"/>
        <v>Unruly Red</v>
      </c>
      <c r="R25" s="1380"/>
    </row>
    <row r="26" spans="1:18" ht="15.75" customHeight="1">
      <c r="A26" s="125" t="str">
        <f>IF(IBRF!H13="","",IBRF!H13)</f>
        <v>138</v>
      </c>
      <c r="B26" s="124" t="str">
        <f>IF(IBRF!I13="","",IBRF!I13)</f>
        <v>Ivanya Skulz</v>
      </c>
      <c r="C26" s="126"/>
      <c r="D26" s="445"/>
      <c r="E26" s="126"/>
      <c r="F26" s="127"/>
      <c r="G26" s="128"/>
      <c r="H26" s="1389" t="str">
        <f t="shared" si="7"/>
        <v>Ivanya Skulz</v>
      </c>
      <c r="I26" s="1374"/>
      <c r="J26" s="125" t="str">
        <f t="shared" si="10"/>
        <v>138</v>
      </c>
      <c r="K26" s="124" t="str">
        <f t="shared" si="8"/>
        <v>Ivanya Skulz</v>
      </c>
      <c r="L26" s="139"/>
      <c r="M26" s="128"/>
      <c r="N26" s="139"/>
      <c r="O26" s="127"/>
      <c r="P26" s="127"/>
      <c r="Q26" s="1373" t="str">
        <f t="shared" si="9"/>
        <v>Ivanya Skulz</v>
      </c>
      <c r="R26" s="1374"/>
    </row>
    <row r="27" spans="1:18" ht="15.75" customHeight="1">
      <c r="A27" s="121" t="str">
        <f>IF(IBRF!H14="","",IBRF!H14)</f>
        <v>1977</v>
      </c>
      <c r="B27" s="137" t="str">
        <f>IF(IBRF!I14="","",IBRF!I14)</f>
        <v>Lushiss Stompson</v>
      </c>
      <c r="C27" s="122"/>
      <c r="D27" s="444"/>
      <c r="E27" s="122"/>
      <c r="F27" s="123"/>
      <c r="G27" s="124"/>
      <c r="H27" s="1387" t="str">
        <f t="shared" si="7"/>
        <v>Lushiss Stompson</v>
      </c>
      <c r="I27" s="1380"/>
      <c r="J27" s="121" t="str">
        <f t="shared" si="10"/>
        <v>1977</v>
      </c>
      <c r="K27" s="137" t="str">
        <f t="shared" si="8"/>
        <v>Lushiss Stompson</v>
      </c>
      <c r="L27" s="138"/>
      <c r="M27" s="124"/>
      <c r="N27" s="138"/>
      <c r="O27" s="123"/>
      <c r="P27" s="123"/>
      <c r="Q27" s="1379" t="str">
        <f t="shared" si="9"/>
        <v>Lushiss Stompson</v>
      </c>
      <c r="R27" s="1380"/>
    </row>
    <row r="28" spans="1:18" ht="15.75" customHeight="1">
      <c r="A28" s="125" t="str">
        <f>IF(IBRF!H15="","",IBRF!H15)</f>
        <v>2</v>
      </c>
      <c r="B28" s="124" t="str">
        <f>IF(IBRF!I15="","",IBRF!I15)</f>
        <v>Honey Sickley</v>
      </c>
      <c r="C28" s="126"/>
      <c r="D28" s="445"/>
      <c r="E28" s="126"/>
      <c r="F28" s="127"/>
      <c r="G28" s="128"/>
      <c r="H28" s="1389" t="str">
        <f t="shared" si="7"/>
        <v>Honey Sickley</v>
      </c>
      <c r="I28" s="1374"/>
      <c r="J28" s="125" t="str">
        <f t="shared" si="10"/>
        <v>2</v>
      </c>
      <c r="K28" s="124" t="str">
        <f t="shared" si="8"/>
        <v>Honey Sickley</v>
      </c>
      <c r="L28" s="139"/>
      <c r="M28" s="128"/>
      <c r="N28" s="139"/>
      <c r="O28" s="127"/>
      <c r="P28" s="127"/>
      <c r="Q28" s="1373" t="str">
        <f t="shared" si="9"/>
        <v>Honey Sickley</v>
      </c>
      <c r="R28" s="1374"/>
    </row>
    <row r="29" spans="1:18" ht="15.75" customHeight="1">
      <c r="A29" s="121" t="str">
        <f>IF(IBRF!H16="","",IBRF!H16)</f>
        <v>21</v>
      </c>
      <c r="B29" s="137" t="str">
        <f>IF(IBRF!I16="","",IBRF!I16)</f>
        <v>Corona SlamHer</v>
      </c>
      <c r="C29" s="122"/>
      <c r="D29" s="444"/>
      <c r="E29" s="122"/>
      <c r="F29" s="123"/>
      <c r="G29" s="124"/>
      <c r="H29" s="1387" t="str">
        <f t="shared" si="7"/>
        <v>Corona SlamHer</v>
      </c>
      <c r="I29" s="1380"/>
      <c r="J29" s="121" t="str">
        <f t="shared" si="10"/>
        <v>21</v>
      </c>
      <c r="K29" s="137" t="str">
        <f t="shared" si="8"/>
        <v>Corona SlamHer</v>
      </c>
      <c r="L29" s="138"/>
      <c r="M29" s="124"/>
      <c r="N29" s="138"/>
      <c r="O29" s="123"/>
      <c r="P29" s="123"/>
      <c r="Q29" s="1379" t="str">
        <f t="shared" si="9"/>
        <v>Corona SlamHer</v>
      </c>
      <c r="R29" s="1380"/>
    </row>
    <row r="30" spans="1:18" ht="15.75" customHeight="1">
      <c r="A30" s="125" t="str">
        <f>IF(IBRF!H17="","",IBRF!H17)</f>
        <v>25</v>
      </c>
      <c r="B30" s="124" t="str">
        <f>IF(IBRF!I17="","",IBRF!I17)</f>
        <v>Golden Delicious</v>
      </c>
      <c r="C30" s="126"/>
      <c r="D30" s="445"/>
      <c r="E30" s="126"/>
      <c r="F30" s="127"/>
      <c r="G30" s="128"/>
      <c r="H30" s="1389" t="str">
        <f t="shared" si="7"/>
        <v>Golden Delicious</v>
      </c>
      <c r="I30" s="1374"/>
      <c r="J30" s="125" t="str">
        <f t="shared" si="10"/>
        <v>25</v>
      </c>
      <c r="K30" s="124" t="str">
        <f t="shared" si="8"/>
        <v>Golden Delicious</v>
      </c>
      <c r="L30" s="139"/>
      <c r="M30" s="128"/>
      <c r="N30" s="139"/>
      <c r="O30" s="127"/>
      <c r="P30" s="127"/>
      <c r="Q30" s="1373" t="str">
        <f t="shared" si="9"/>
        <v>Golden Delicious</v>
      </c>
      <c r="R30" s="1374"/>
    </row>
    <row r="31" spans="1:18" ht="15.75" customHeight="1">
      <c r="A31" s="121" t="str">
        <f>IF(IBRF!H18="","",IBRF!H18)</f>
        <v>333</v>
      </c>
      <c r="B31" s="137" t="str">
        <f>IF(IBRF!I18="","",IBRF!I18)</f>
        <v>Trinity Tyrant</v>
      </c>
      <c r="C31" s="122"/>
      <c r="D31" s="444"/>
      <c r="E31" s="122"/>
      <c r="F31" s="123"/>
      <c r="G31" s="124"/>
      <c r="H31" s="1387" t="str">
        <f t="shared" si="7"/>
        <v>Trinity Tyrant</v>
      </c>
      <c r="I31" s="1380"/>
      <c r="J31" s="121" t="str">
        <f t="shared" si="10"/>
        <v>333</v>
      </c>
      <c r="K31" s="137" t="str">
        <f t="shared" si="8"/>
        <v>Trinity Tyrant</v>
      </c>
      <c r="L31" s="138"/>
      <c r="M31" s="124"/>
      <c r="N31" s="138"/>
      <c r="O31" s="123"/>
      <c r="P31" s="123"/>
      <c r="Q31" s="1379" t="str">
        <f t="shared" si="9"/>
        <v>Trinity Tyrant</v>
      </c>
      <c r="R31" s="1380"/>
    </row>
    <row r="32" spans="1:18" ht="15.75" customHeight="1">
      <c r="A32" s="125" t="str">
        <f>IF(IBRF!H19="","",IBRF!H19)</f>
        <v>5</v>
      </c>
      <c r="B32" s="124" t="str">
        <f>IF(IBRF!I19="","",IBRF!I19)</f>
        <v>Sinnamon Splice</v>
      </c>
      <c r="C32" s="126"/>
      <c r="D32" s="445"/>
      <c r="E32" s="126"/>
      <c r="F32" s="127"/>
      <c r="G32" s="128"/>
      <c r="H32" s="1389" t="str">
        <f t="shared" si="7"/>
        <v>Sinnamon Splice</v>
      </c>
      <c r="I32" s="1374"/>
      <c r="J32" s="125" t="str">
        <f t="shared" si="10"/>
        <v>5</v>
      </c>
      <c r="K32" s="124" t="str">
        <f t="shared" si="8"/>
        <v>Sinnamon Splice</v>
      </c>
      <c r="L32" s="139"/>
      <c r="M32" s="128"/>
      <c r="N32" s="139"/>
      <c r="O32" s="127"/>
      <c r="P32" s="127"/>
      <c r="Q32" s="1373" t="str">
        <f t="shared" si="9"/>
        <v>Sinnamon Splice</v>
      </c>
      <c r="R32" s="1374"/>
    </row>
    <row r="33" spans="1:18" ht="15.75" customHeight="1">
      <c r="A33" s="121" t="str">
        <f>IF(IBRF!H20="","",IBRF!H20)</f>
        <v>5X5</v>
      </c>
      <c r="B33" s="137" t="str">
        <f>IF(IBRF!I20="","",IBRF!I20)</f>
        <v>Pin Ball</v>
      </c>
      <c r="C33" s="122"/>
      <c r="D33" s="444"/>
      <c r="E33" s="122"/>
      <c r="F33" s="123"/>
      <c r="G33" s="124"/>
      <c r="H33" s="1387" t="str">
        <f t="shared" si="7"/>
        <v>Pin Ball</v>
      </c>
      <c r="I33" s="1380"/>
      <c r="J33" s="121" t="str">
        <f t="shared" si="10"/>
        <v>5X5</v>
      </c>
      <c r="K33" s="137" t="str">
        <f t="shared" si="8"/>
        <v>Pin Ball</v>
      </c>
      <c r="L33" s="138"/>
      <c r="M33" s="124"/>
      <c r="N33" s="138"/>
      <c r="O33" s="123"/>
      <c r="P33" s="123"/>
      <c r="Q33" s="1379" t="str">
        <f t="shared" si="9"/>
        <v>Pin Ball</v>
      </c>
      <c r="R33" s="1380"/>
    </row>
    <row r="34" spans="1:18" ht="15.75" customHeight="1">
      <c r="A34" s="125" t="str">
        <f>IF(IBRF!H21="","",IBRF!H21)</f>
        <v>96</v>
      </c>
      <c r="B34" s="124" t="str">
        <f>IF(IBRF!I21="","",IBRF!I21)</f>
        <v>Dirty Ol Man</v>
      </c>
      <c r="C34" s="126"/>
      <c r="D34" s="445"/>
      <c r="E34" s="126"/>
      <c r="F34" s="127"/>
      <c r="G34" s="128"/>
      <c r="H34" s="1389" t="str">
        <f t="shared" si="7"/>
        <v>Dirty Ol Man</v>
      </c>
      <c r="I34" s="1374"/>
      <c r="J34" s="125" t="str">
        <f t="shared" si="10"/>
        <v>96</v>
      </c>
      <c r="K34" s="124" t="str">
        <f t="shared" si="8"/>
        <v>Dirty Ol Man</v>
      </c>
      <c r="L34" s="139"/>
      <c r="M34" s="128"/>
      <c r="N34" s="139"/>
      <c r="O34" s="127"/>
      <c r="P34" s="127"/>
      <c r="Q34" s="1373" t="str">
        <f t="shared" si="9"/>
        <v>Dirty Ol Man</v>
      </c>
      <c r="R34" s="1374"/>
    </row>
    <row r="35" spans="1:18" ht="15.75" customHeight="1">
      <c r="A35" s="121" t="str">
        <f>IF(IBRF!H22="","",IBRF!H22)</f>
        <v>A55</v>
      </c>
      <c r="B35" s="137" t="str">
        <f>IF(IBRF!I22="","",IBRF!I22)</f>
        <v>Cass Whoopin'</v>
      </c>
      <c r="C35" s="122"/>
      <c r="D35" s="444"/>
      <c r="E35" s="122"/>
      <c r="F35" s="123"/>
      <c r="G35" s="124"/>
      <c r="H35" s="1387" t="str">
        <f t="shared" si="7"/>
        <v>Cass Whoopin'</v>
      </c>
      <c r="I35" s="1380"/>
      <c r="J35" s="121" t="str">
        <f t="shared" si="10"/>
        <v>A55</v>
      </c>
      <c r="K35" s="137" t="str">
        <f t="shared" si="8"/>
        <v>Cass Whoopin'</v>
      </c>
      <c r="L35" s="138"/>
      <c r="M35" s="124"/>
      <c r="N35" s="138"/>
      <c r="O35" s="123"/>
      <c r="P35" s="123"/>
      <c r="Q35" s="1379" t="str">
        <f t="shared" si="9"/>
        <v>Cass Whoopin'</v>
      </c>
      <c r="R35" s="1380"/>
    </row>
    <row r="36" spans="1:18" ht="15.75" customHeight="1">
      <c r="A36" s="125" t="str">
        <f>IF(IBRF!H23="","",IBRF!H23)</f>
        <v>H1</v>
      </c>
      <c r="B36" s="124" t="str">
        <f>IF(IBRF!I23="","",IBRF!I23)</f>
        <v>HydroJen</v>
      </c>
      <c r="C36" s="126"/>
      <c r="D36" s="445"/>
      <c r="E36" s="126"/>
      <c r="F36" s="127"/>
      <c r="G36" s="128"/>
      <c r="H36" s="1389" t="str">
        <f t="shared" si="7"/>
        <v>HydroJen</v>
      </c>
      <c r="I36" s="1374"/>
      <c r="J36" s="125" t="str">
        <f t="shared" si="10"/>
        <v>H1</v>
      </c>
      <c r="K36" s="124" t="str">
        <f t="shared" si="8"/>
        <v>HydroJen</v>
      </c>
      <c r="L36" s="139"/>
      <c r="M36" s="128"/>
      <c r="N36" s="139"/>
      <c r="O36" s="127"/>
      <c r="P36" s="127"/>
      <c r="Q36" s="1373" t="str">
        <f t="shared" si="9"/>
        <v>HydroJen</v>
      </c>
      <c r="R36" s="1374"/>
    </row>
    <row r="37" spans="1:18" ht="15.75" customHeight="1">
      <c r="A37" s="129" t="str">
        <f>IF(IBRF!H24="","",IBRF!H24)</f>
        <v>N0 BS</v>
      </c>
      <c r="B37" s="140" t="str">
        <f>IF(IBRF!I24="","",IBRF!I24)</f>
        <v>Blaque N DeckHer</v>
      </c>
      <c r="C37" s="122"/>
      <c r="D37" s="444"/>
      <c r="E37" s="122"/>
      <c r="F37" s="123"/>
      <c r="G37" s="124"/>
      <c r="H37" s="1387" t="str">
        <f t="shared" si="7"/>
        <v>Blaque N DeckHer</v>
      </c>
      <c r="I37" s="1380"/>
      <c r="J37" s="121" t="str">
        <f t="shared" si="10"/>
        <v>N0 BS</v>
      </c>
      <c r="K37" s="137" t="str">
        <f t="shared" si="8"/>
        <v>Blaque N DeckHer</v>
      </c>
      <c r="L37" s="138"/>
      <c r="M37" s="124"/>
      <c r="N37" s="138"/>
      <c r="O37" s="123"/>
      <c r="P37" s="124"/>
      <c r="Q37" s="1379" t="str">
        <f t="shared" si="9"/>
        <v>Blaque N DeckHer</v>
      </c>
      <c r="R37" s="1380"/>
    </row>
    <row r="38" spans="1:18" ht="15.75" customHeight="1">
      <c r="A38" s="125" t="str">
        <f>IF(IBRF!H25="","",IBRF!H25)</f>
        <v/>
      </c>
      <c r="B38" s="124" t="str">
        <f>IF(IBRF!I25="","",IBRF!I25)</f>
        <v/>
      </c>
      <c r="C38" s="126"/>
      <c r="D38" s="445"/>
      <c r="E38" s="126"/>
      <c r="F38" s="127"/>
      <c r="G38" s="128"/>
      <c r="H38" s="1389" t="str">
        <f t="shared" ref="H38:H43" si="11">B38</f>
        <v/>
      </c>
      <c r="I38" s="1374"/>
      <c r="J38" s="125" t="str">
        <f t="shared" si="10"/>
        <v/>
      </c>
      <c r="K38" s="124" t="str">
        <f t="shared" si="8"/>
        <v/>
      </c>
      <c r="L38" s="139"/>
      <c r="M38" s="128"/>
      <c r="N38" s="139"/>
      <c r="O38" s="127"/>
      <c r="P38" s="127"/>
      <c r="Q38" s="1373" t="str">
        <f t="shared" ref="Q38:Q43" si="12">K38</f>
        <v/>
      </c>
      <c r="R38" s="1374"/>
    </row>
    <row r="39" spans="1:18" ht="15.75" customHeight="1" thickBot="1">
      <c r="A39" s="121" t="str">
        <f>IF(IBRF!H26="","",IBRF!H26)</f>
        <v/>
      </c>
      <c r="B39" s="137" t="str">
        <f>IF(IBRF!I26="","",IBRF!I26)</f>
        <v/>
      </c>
      <c r="C39" s="122"/>
      <c r="D39" s="444"/>
      <c r="E39" s="122"/>
      <c r="F39" s="123"/>
      <c r="G39" s="124"/>
      <c r="H39" s="1387" t="str">
        <f t="shared" si="11"/>
        <v/>
      </c>
      <c r="I39" s="1380"/>
      <c r="J39" s="121" t="str">
        <f t="shared" ref="J39:K43" si="13">A39</f>
        <v/>
      </c>
      <c r="K39" s="137" t="str">
        <f t="shared" si="13"/>
        <v/>
      </c>
      <c r="L39" s="138"/>
      <c r="M39" s="124"/>
      <c r="N39" s="138"/>
      <c r="O39" s="123"/>
      <c r="P39" s="123"/>
      <c r="Q39" s="1379" t="str">
        <f t="shared" si="12"/>
        <v/>
      </c>
      <c r="R39" s="1380"/>
    </row>
    <row r="40" spans="1:18" ht="15.75" hidden="1" customHeight="1">
      <c r="A40" s="125" t="str">
        <f>IF(IBRF!H27="","",IBRF!H27)</f>
        <v/>
      </c>
      <c r="B40" s="124" t="str">
        <f>IF(IBRF!I27="","",IBRF!I27)</f>
        <v/>
      </c>
      <c r="C40" s="126"/>
      <c r="D40" s="445"/>
      <c r="E40" s="126"/>
      <c r="F40" s="127"/>
      <c r="G40" s="128"/>
      <c r="H40" s="1389" t="str">
        <f t="shared" si="11"/>
        <v/>
      </c>
      <c r="I40" s="1374"/>
      <c r="J40" s="125" t="str">
        <f t="shared" si="13"/>
        <v/>
      </c>
      <c r="K40" s="124" t="str">
        <f t="shared" si="13"/>
        <v/>
      </c>
      <c r="L40" s="139"/>
      <c r="M40" s="128"/>
      <c r="N40" s="139"/>
      <c r="O40" s="127"/>
      <c r="P40" s="127"/>
      <c r="Q40" s="1373" t="str">
        <f t="shared" si="12"/>
        <v/>
      </c>
      <c r="R40" s="1374"/>
    </row>
    <row r="41" spans="1:18" ht="15.75" hidden="1" customHeight="1">
      <c r="A41" s="121" t="str">
        <f>IF(IBRF!H28="","",IBRF!H28)</f>
        <v/>
      </c>
      <c r="B41" s="137" t="str">
        <f>IF(IBRF!I28="","",IBRF!I28)</f>
        <v/>
      </c>
      <c r="C41" s="122"/>
      <c r="D41" s="444"/>
      <c r="E41" s="122"/>
      <c r="F41" s="123"/>
      <c r="G41" s="124"/>
      <c r="H41" s="1387" t="str">
        <f t="shared" si="11"/>
        <v/>
      </c>
      <c r="I41" s="1380"/>
      <c r="J41" s="121" t="str">
        <f t="shared" si="13"/>
        <v/>
      </c>
      <c r="K41" s="137" t="str">
        <f t="shared" si="13"/>
        <v/>
      </c>
      <c r="L41" s="138"/>
      <c r="M41" s="124"/>
      <c r="N41" s="138"/>
      <c r="O41" s="123"/>
      <c r="P41" s="123"/>
      <c r="Q41" s="1379" t="str">
        <f t="shared" si="12"/>
        <v/>
      </c>
      <c r="R41" s="1380"/>
    </row>
    <row r="42" spans="1:18" ht="15.75" hidden="1" customHeight="1">
      <c r="A42" s="125" t="str">
        <f>IF(IBRF!H29="","",IBRF!H29)</f>
        <v/>
      </c>
      <c r="B42" s="124" t="str">
        <f>IF(IBRF!I29="","",IBRF!I29)</f>
        <v/>
      </c>
      <c r="C42" s="126"/>
      <c r="D42" s="445"/>
      <c r="E42" s="126"/>
      <c r="F42" s="127"/>
      <c r="G42" s="128"/>
      <c r="H42" s="1389" t="str">
        <f t="shared" si="11"/>
        <v/>
      </c>
      <c r="I42" s="1374"/>
      <c r="J42" s="125" t="str">
        <f t="shared" si="13"/>
        <v/>
      </c>
      <c r="K42" s="124" t="str">
        <f t="shared" si="13"/>
        <v/>
      </c>
      <c r="L42" s="139"/>
      <c r="M42" s="128"/>
      <c r="N42" s="139"/>
      <c r="O42" s="127"/>
      <c r="P42" s="127"/>
      <c r="Q42" s="1373" t="str">
        <f t="shared" si="12"/>
        <v/>
      </c>
      <c r="R42" s="1374"/>
    </row>
    <row r="43" spans="1:18" ht="15.75" hidden="1" customHeight="1" thickBot="1">
      <c r="A43" s="121" t="str">
        <f>IF(IBRF!H30="","",IBRF!H30)</f>
        <v/>
      </c>
      <c r="B43" s="137" t="str">
        <f>IF(IBRF!I30="","",IBRF!I30)</f>
        <v/>
      </c>
      <c r="C43" s="122"/>
      <c r="D43" s="444"/>
      <c r="E43" s="122"/>
      <c r="F43" s="123"/>
      <c r="G43" s="124"/>
      <c r="H43" s="1387" t="str">
        <f t="shared" si="11"/>
        <v/>
      </c>
      <c r="I43" s="1380"/>
      <c r="J43" s="121" t="str">
        <f t="shared" si="13"/>
        <v/>
      </c>
      <c r="K43" s="137" t="str">
        <f t="shared" si="13"/>
        <v/>
      </c>
      <c r="L43" s="138"/>
      <c r="M43" s="124"/>
      <c r="N43" s="138"/>
      <c r="O43" s="123"/>
      <c r="P43" s="123"/>
      <c r="Q43" s="1379" t="str">
        <f t="shared" si="12"/>
        <v/>
      </c>
      <c r="R43" s="1380"/>
    </row>
    <row r="44" spans="1:18" ht="15" customHeight="1">
      <c r="A44" s="1390" t="s">
        <v>298</v>
      </c>
      <c r="B44" s="1391"/>
      <c r="C44" s="1391"/>
      <c r="D44" s="1391"/>
      <c r="E44" s="1391"/>
      <c r="F44" s="1391"/>
      <c r="G44" s="1391"/>
      <c r="H44" s="1391"/>
      <c r="I44" s="1392"/>
      <c r="J44" s="1390" t="s">
        <v>298</v>
      </c>
      <c r="K44" s="1391"/>
      <c r="L44" s="1391"/>
      <c r="M44" s="1391"/>
      <c r="N44" s="1391"/>
      <c r="O44" s="1391"/>
      <c r="P44" s="1391"/>
      <c r="Q44" s="1391"/>
      <c r="R44" s="1392"/>
    </row>
    <row r="45" spans="1:18" ht="15" customHeight="1">
      <c r="A45" s="1386" t="s">
        <v>299</v>
      </c>
      <c r="B45" s="1118"/>
      <c r="C45" s="1118"/>
      <c r="D45" s="1118"/>
      <c r="E45" s="1118"/>
      <c r="F45" s="1118"/>
      <c r="G45" s="1118"/>
      <c r="H45" s="1118"/>
      <c r="I45" s="1121"/>
      <c r="J45" s="1386" t="s">
        <v>299</v>
      </c>
      <c r="K45" s="1118"/>
      <c r="L45" s="1118"/>
      <c r="M45" s="1118"/>
      <c r="N45" s="1118"/>
      <c r="O45" s="1118"/>
      <c r="P45" s="1118"/>
      <c r="Q45" s="1118"/>
      <c r="R45" s="1121"/>
    </row>
    <row r="46" spans="1:18" ht="15" customHeight="1">
      <c r="A46" s="1386" t="s">
        <v>300</v>
      </c>
      <c r="B46" s="1118"/>
      <c r="C46" s="1118"/>
      <c r="D46" s="1118"/>
      <c r="E46" s="1118"/>
      <c r="F46" s="1118"/>
      <c r="G46" s="1118"/>
      <c r="H46" s="1118"/>
      <c r="I46" s="1121"/>
      <c r="J46" s="1386" t="s">
        <v>300</v>
      </c>
      <c r="K46" s="1118"/>
      <c r="L46" s="1118"/>
      <c r="M46" s="1118"/>
      <c r="N46" s="1118"/>
      <c r="O46" s="1118"/>
      <c r="P46" s="1118"/>
      <c r="Q46" s="1118"/>
      <c r="R46" s="1121"/>
    </row>
    <row r="47" spans="1:18" ht="15" customHeight="1" thickBot="1">
      <c r="A47" s="1393" t="s">
        <v>301</v>
      </c>
      <c r="B47" s="1394"/>
      <c r="C47" s="1394"/>
      <c r="D47" s="1394"/>
      <c r="E47" s="1394"/>
      <c r="F47" s="1394"/>
      <c r="G47" s="1394"/>
      <c r="H47" s="1394"/>
      <c r="I47" s="1395"/>
      <c r="J47" s="1393" t="s">
        <v>301</v>
      </c>
      <c r="K47" s="1394"/>
      <c r="L47" s="1394"/>
      <c r="M47" s="1394"/>
      <c r="N47" s="1394"/>
      <c r="O47" s="1394"/>
      <c r="P47" s="1394"/>
      <c r="Q47" s="1394"/>
      <c r="R47" s="1395"/>
    </row>
    <row r="48" spans="1:18" ht="15.75" customHeight="1" thickBot="1">
      <c r="A48" s="1381" t="s">
        <v>117</v>
      </c>
      <c r="B48" s="1382"/>
      <c r="C48" s="1383" t="str">
        <f>IF(IBRF!B9="","Home Team",IF(IBRF!B8=IBRF!H8,IBRF!B9,IF(IBRF!B8=IBRF!B9,IBRF!B8,IF(OR(IBRF!K3="A",IBRF!K3="B"),IBRF!B8&amp;" "&amp;IBRF!K3,IBRF!B8&amp;"/"&amp;IBRF!B9))))</f>
        <v>Fabulous Sin City Rollergirls/SCRG All-Stars</v>
      </c>
      <c r="D48" s="1383"/>
      <c r="E48" s="474" t="s">
        <v>165</v>
      </c>
      <c r="F48" s="613"/>
      <c r="G48" s="740">
        <f>G1</f>
        <v>41055</v>
      </c>
      <c r="H48" s="110" t="str">
        <f>H1</f>
        <v>BOUT 1</v>
      </c>
      <c r="I48" s="111" t="s">
        <v>167</v>
      </c>
      <c r="J48" s="1381" t="s">
        <v>117</v>
      </c>
      <c r="K48" s="1382"/>
      <c r="L48" s="1383" t="str">
        <f>C48</f>
        <v>Fabulous Sin City Rollergirls/SCRG All-Stars</v>
      </c>
      <c r="M48" s="1383"/>
      <c r="N48" s="474" t="s">
        <v>165</v>
      </c>
      <c r="O48" s="613"/>
      <c r="P48" s="740">
        <f>G1</f>
        <v>41055</v>
      </c>
      <c r="Q48" s="701" t="str">
        <f>H1</f>
        <v>BOUT 1</v>
      </c>
      <c r="R48" s="111" t="s">
        <v>168</v>
      </c>
    </row>
    <row r="49" spans="1:18" ht="21.75" thickBot="1">
      <c r="A49" s="112" t="s">
        <v>1</v>
      </c>
      <c r="B49" s="113" t="str">
        <f>IF(IBRF!H9="","Away Team",IBRF!H9)</f>
        <v>SK805</v>
      </c>
      <c r="C49" s="114" t="s">
        <v>384</v>
      </c>
      <c r="D49" s="115" t="s">
        <v>385</v>
      </c>
      <c r="E49" s="141" t="s">
        <v>109</v>
      </c>
      <c r="F49" s="142" t="s">
        <v>110</v>
      </c>
      <c r="G49" s="143" t="s">
        <v>124</v>
      </c>
      <c r="H49" s="1396" t="s">
        <v>4</v>
      </c>
      <c r="I49" s="1397"/>
      <c r="J49" s="112" t="s">
        <v>1</v>
      </c>
      <c r="K49" s="113" t="str">
        <f>B49</f>
        <v>SK805</v>
      </c>
      <c r="L49" s="114" t="s">
        <v>384</v>
      </c>
      <c r="M49" s="115" t="s">
        <v>385</v>
      </c>
      <c r="N49" s="141" t="s">
        <v>109</v>
      </c>
      <c r="O49" s="142" t="s">
        <v>110</v>
      </c>
      <c r="P49" s="143" t="s">
        <v>124</v>
      </c>
      <c r="Q49" s="1396" t="s">
        <v>4</v>
      </c>
      <c r="R49" s="1397"/>
    </row>
    <row r="50" spans="1:18" ht="15.75" customHeight="1">
      <c r="A50" s="441" t="str">
        <f>IF(IBRF!H11="","",IBRF!H11)</f>
        <v>11</v>
      </c>
      <c r="B50" s="441" t="str">
        <f>IF(IBRF!I11="","",IBRF!I11)</f>
        <v>Lacy Thunder Ware</v>
      </c>
      <c r="C50" s="118"/>
      <c r="D50" s="119"/>
      <c r="E50" s="119"/>
      <c r="F50" s="119"/>
      <c r="G50" s="120"/>
      <c r="H50" s="1384" t="str">
        <f t="shared" ref="H50:H63" si="14">B50</f>
        <v>Lacy Thunder Ware</v>
      </c>
      <c r="I50" s="1385"/>
      <c r="J50" s="357" t="str">
        <f t="shared" ref="J50:J64" si="15">A50</f>
        <v>11</v>
      </c>
      <c r="K50" s="441" t="str">
        <f t="shared" ref="K50:K64" si="16">B50</f>
        <v>Lacy Thunder Ware</v>
      </c>
      <c r="L50" s="118"/>
      <c r="M50" s="119"/>
      <c r="N50" s="119"/>
      <c r="O50" s="119"/>
      <c r="P50" s="120"/>
      <c r="Q50" s="1384" t="str">
        <f t="shared" ref="Q50:Q63" si="17">K50</f>
        <v>Lacy Thunder Ware</v>
      </c>
      <c r="R50" s="1385"/>
    </row>
    <row r="51" spans="1:18" ht="15.75" customHeight="1">
      <c r="A51" s="147" t="str">
        <f>IF(IBRF!H12="","",IBRF!H12)</f>
        <v>13</v>
      </c>
      <c r="B51" s="147" t="str">
        <f>IF(IBRF!I12="","",IBRF!I12)</f>
        <v>Unruly Red</v>
      </c>
      <c r="C51" s="122"/>
      <c r="D51" s="123"/>
      <c r="E51" s="123"/>
      <c r="F51" s="123"/>
      <c r="G51" s="124"/>
      <c r="H51" s="1379" t="str">
        <f t="shared" si="14"/>
        <v>Unruly Red</v>
      </c>
      <c r="I51" s="1380"/>
      <c r="J51" s="356" t="str">
        <f t="shared" si="15"/>
        <v>13</v>
      </c>
      <c r="K51" s="147" t="str">
        <f t="shared" si="16"/>
        <v>Unruly Red</v>
      </c>
      <c r="L51" s="122"/>
      <c r="M51" s="123"/>
      <c r="N51" s="123"/>
      <c r="O51" s="123"/>
      <c r="P51" s="124"/>
      <c r="Q51" s="1379" t="str">
        <f t="shared" si="17"/>
        <v>Unruly Red</v>
      </c>
      <c r="R51" s="1380"/>
    </row>
    <row r="52" spans="1:18" ht="15.75" customHeight="1">
      <c r="A52" s="442" t="str">
        <f>IF(IBRF!H13="","",IBRF!H13)</f>
        <v>138</v>
      </c>
      <c r="B52" s="442" t="str">
        <f>IF(IBRF!I13="","",IBRF!I13)</f>
        <v>Ivanya Skulz</v>
      </c>
      <c r="C52" s="126"/>
      <c r="D52" s="127"/>
      <c r="E52" s="127"/>
      <c r="F52" s="127"/>
      <c r="G52" s="128"/>
      <c r="H52" s="1373" t="str">
        <f t="shared" si="14"/>
        <v>Ivanya Skulz</v>
      </c>
      <c r="I52" s="1374"/>
      <c r="J52" s="355" t="str">
        <f t="shared" si="15"/>
        <v>138</v>
      </c>
      <c r="K52" s="442" t="str">
        <f t="shared" si="16"/>
        <v>Ivanya Skulz</v>
      </c>
      <c r="L52" s="126"/>
      <c r="M52" s="127"/>
      <c r="N52" s="127"/>
      <c r="O52" s="127"/>
      <c r="P52" s="128"/>
      <c r="Q52" s="1373" t="str">
        <f t="shared" si="17"/>
        <v>Ivanya Skulz</v>
      </c>
      <c r="R52" s="1374"/>
    </row>
    <row r="53" spans="1:18" ht="15.75" customHeight="1">
      <c r="A53" s="147" t="str">
        <f>IF(IBRF!H14="","",IBRF!H14)</f>
        <v>1977</v>
      </c>
      <c r="B53" s="147" t="str">
        <f>IF(IBRF!I14="","",IBRF!I14)</f>
        <v>Lushiss Stompson</v>
      </c>
      <c r="C53" s="122"/>
      <c r="D53" s="123"/>
      <c r="E53" s="123"/>
      <c r="F53" s="123"/>
      <c r="G53" s="124"/>
      <c r="H53" s="1379" t="str">
        <f t="shared" si="14"/>
        <v>Lushiss Stompson</v>
      </c>
      <c r="I53" s="1380"/>
      <c r="J53" s="356" t="str">
        <f t="shared" si="15"/>
        <v>1977</v>
      </c>
      <c r="K53" s="147" t="str">
        <f t="shared" si="16"/>
        <v>Lushiss Stompson</v>
      </c>
      <c r="L53" s="122"/>
      <c r="M53" s="123"/>
      <c r="N53" s="123"/>
      <c r="O53" s="123"/>
      <c r="P53" s="124"/>
      <c r="Q53" s="1379" t="str">
        <f t="shared" si="17"/>
        <v>Lushiss Stompson</v>
      </c>
      <c r="R53" s="1380"/>
    </row>
    <row r="54" spans="1:18" ht="15.75" customHeight="1">
      <c r="A54" s="442" t="str">
        <f>IF(IBRF!H15="","",IBRF!H15)</f>
        <v>2</v>
      </c>
      <c r="B54" s="442" t="str">
        <f>IF(IBRF!I15="","",IBRF!I15)</f>
        <v>Honey Sickley</v>
      </c>
      <c r="C54" s="126"/>
      <c r="D54" s="127"/>
      <c r="E54" s="127"/>
      <c r="F54" s="127"/>
      <c r="G54" s="128"/>
      <c r="H54" s="1373" t="str">
        <f t="shared" si="14"/>
        <v>Honey Sickley</v>
      </c>
      <c r="I54" s="1374"/>
      <c r="J54" s="355" t="str">
        <f t="shared" si="15"/>
        <v>2</v>
      </c>
      <c r="K54" s="442" t="str">
        <f t="shared" si="16"/>
        <v>Honey Sickley</v>
      </c>
      <c r="L54" s="126"/>
      <c r="M54" s="127"/>
      <c r="N54" s="127"/>
      <c r="O54" s="127"/>
      <c r="P54" s="128"/>
      <c r="Q54" s="1373" t="str">
        <f t="shared" si="17"/>
        <v>Honey Sickley</v>
      </c>
      <c r="R54" s="1374"/>
    </row>
    <row r="55" spans="1:18" ht="15.75" customHeight="1">
      <c r="A55" s="147" t="str">
        <f>IF(IBRF!H16="","",IBRF!H16)</f>
        <v>21</v>
      </c>
      <c r="B55" s="147" t="str">
        <f>IF(IBRF!I16="","",IBRF!I16)</f>
        <v>Corona SlamHer</v>
      </c>
      <c r="C55" s="122"/>
      <c r="D55" s="123"/>
      <c r="E55" s="123"/>
      <c r="F55" s="123"/>
      <c r="G55" s="124"/>
      <c r="H55" s="1379" t="str">
        <f t="shared" si="14"/>
        <v>Corona SlamHer</v>
      </c>
      <c r="I55" s="1380"/>
      <c r="J55" s="356" t="str">
        <f t="shared" si="15"/>
        <v>21</v>
      </c>
      <c r="K55" s="147" t="str">
        <f t="shared" si="16"/>
        <v>Corona SlamHer</v>
      </c>
      <c r="L55" s="122"/>
      <c r="M55" s="123"/>
      <c r="N55" s="123"/>
      <c r="O55" s="123"/>
      <c r="P55" s="124"/>
      <c r="Q55" s="1379" t="str">
        <f t="shared" si="17"/>
        <v>Corona SlamHer</v>
      </c>
      <c r="R55" s="1380"/>
    </row>
    <row r="56" spans="1:18" ht="15.75" customHeight="1">
      <c r="A56" s="442" t="str">
        <f>IF(IBRF!H17="","",IBRF!H17)</f>
        <v>25</v>
      </c>
      <c r="B56" s="442" t="str">
        <f>IF(IBRF!I17="","",IBRF!I17)</f>
        <v>Golden Delicious</v>
      </c>
      <c r="C56" s="126"/>
      <c r="D56" s="127"/>
      <c r="E56" s="127"/>
      <c r="F56" s="127"/>
      <c r="G56" s="128"/>
      <c r="H56" s="1373" t="str">
        <f t="shared" si="14"/>
        <v>Golden Delicious</v>
      </c>
      <c r="I56" s="1374"/>
      <c r="J56" s="355" t="str">
        <f t="shared" si="15"/>
        <v>25</v>
      </c>
      <c r="K56" s="442" t="str">
        <f t="shared" si="16"/>
        <v>Golden Delicious</v>
      </c>
      <c r="L56" s="126"/>
      <c r="M56" s="127"/>
      <c r="N56" s="127"/>
      <c r="O56" s="127"/>
      <c r="P56" s="128"/>
      <c r="Q56" s="1373" t="str">
        <f t="shared" si="17"/>
        <v>Golden Delicious</v>
      </c>
      <c r="R56" s="1374"/>
    </row>
    <row r="57" spans="1:18" ht="15.75" customHeight="1">
      <c r="A57" s="147" t="str">
        <f>IF(IBRF!H18="","",IBRF!H18)</f>
        <v>333</v>
      </c>
      <c r="B57" s="147" t="str">
        <f>IF(IBRF!I18="","",IBRF!I18)</f>
        <v>Trinity Tyrant</v>
      </c>
      <c r="C57" s="122"/>
      <c r="D57" s="123"/>
      <c r="E57" s="123"/>
      <c r="F57" s="123"/>
      <c r="G57" s="124"/>
      <c r="H57" s="1379" t="str">
        <f t="shared" si="14"/>
        <v>Trinity Tyrant</v>
      </c>
      <c r="I57" s="1380"/>
      <c r="J57" s="356" t="str">
        <f t="shared" si="15"/>
        <v>333</v>
      </c>
      <c r="K57" s="147" t="str">
        <f t="shared" si="16"/>
        <v>Trinity Tyrant</v>
      </c>
      <c r="L57" s="122"/>
      <c r="M57" s="123"/>
      <c r="N57" s="123"/>
      <c r="O57" s="123"/>
      <c r="P57" s="124"/>
      <c r="Q57" s="1379" t="str">
        <f t="shared" si="17"/>
        <v>Trinity Tyrant</v>
      </c>
      <c r="R57" s="1380"/>
    </row>
    <row r="58" spans="1:18" ht="15.75" customHeight="1">
      <c r="A58" s="442" t="str">
        <f>IF(IBRF!H19="","",IBRF!H19)</f>
        <v>5</v>
      </c>
      <c r="B58" s="442" t="str">
        <f>IF(IBRF!I19="","",IBRF!I19)</f>
        <v>Sinnamon Splice</v>
      </c>
      <c r="C58" s="126"/>
      <c r="D58" s="127"/>
      <c r="E58" s="127"/>
      <c r="F58" s="127"/>
      <c r="G58" s="128"/>
      <c r="H58" s="1373" t="str">
        <f t="shared" si="14"/>
        <v>Sinnamon Splice</v>
      </c>
      <c r="I58" s="1374"/>
      <c r="J58" s="355" t="str">
        <f t="shared" si="15"/>
        <v>5</v>
      </c>
      <c r="K58" s="442" t="str">
        <f t="shared" si="16"/>
        <v>Sinnamon Splice</v>
      </c>
      <c r="L58" s="126"/>
      <c r="M58" s="127"/>
      <c r="N58" s="127"/>
      <c r="O58" s="127"/>
      <c r="P58" s="128"/>
      <c r="Q58" s="1373" t="str">
        <f t="shared" si="17"/>
        <v>Sinnamon Splice</v>
      </c>
      <c r="R58" s="1374"/>
    </row>
    <row r="59" spans="1:18" ht="15.75" customHeight="1">
      <c r="A59" s="147" t="str">
        <f>IF(IBRF!H20="","",IBRF!H20)</f>
        <v>5X5</v>
      </c>
      <c r="B59" s="147" t="str">
        <f>IF(IBRF!I20="","",IBRF!I20)</f>
        <v>Pin Ball</v>
      </c>
      <c r="C59" s="122"/>
      <c r="D59" s="123"/>
      <c r="E59" s="123"/>
      <c r="F59" s="123"/>
      <c r="G59" s="124"/>
      <c r="H59" s="1379" t="str">
        <f t="shared" si="14"/>
        <v>Pin Ball</v>
      </c>
      <c r="I59" s="1380"/>
      <c r="J59" s="356" t="str">
        <f t="shared" si="15"/>
        <v>5X5</v>
      </c>
      <c r="K59" s="147" t="str">
        <f t="shared" si="16"/>
        <v>Pin Ball</v>
      </c>
      <c r="L59" s="122"/>
      <c r="M59" s="123"/>
      <c r="N59" s="123"/>
      <c r="O59" s="123"/>
      <c r="P59" s="124"/>
      <c r="Q59" s="1379" t="str">
        <f t="shared" si="17"/>
        <v>Pin Ball</v>
      </c>
      <c r="R59" s="1380"/>
    </row>
    <row r="60" spans="1:18" ht="15.75" customHeight="1">
      <c r="A60" s="442" t="str">
        <f>IF(IBRF!H21="","",IBRF!H21)</f>
        <v>96</v>
      </c>
      <c r="B60" s="442" t="str">
        <f>IF(IBRF!I21="","",IBRF!I21)</f>
        <v>Dirty Ol Man</v>
      </c>
      <c r="C60" s="126"/>
      <c r="D60" s="127"/>
      <c r="E60" s="127"/>
      <c r="F60" s="127"/>
      <c r="G60" s="128"/>
      <c r="H60" s="1373" t="str">
        <f t="shared" si="14"/>
        <v>Dirty Ol Man</v>
      </c>
      <c r="I60" s="1374"/>
      <c r="J60" s="355" t="str">
        <f t="shared" si="15"/>
        <v>96</v>
      </c>
      <c r="K60" s="442" t="str">
        <f t="shared" si="16"/>
        <v>Dirty Ol Man</v>
      </c>
      <c r="L60" s="126"/>
      <c r="M60" s="127"/>
      <c r="N60" s="127"/>
      <c r="O60" s="127"/>
      <c r="P60" s="128"/>
      <c r="Q60" s="1373" t="str">
        <f t="shared" si="17"/>
        <v>Dirty Ol Man</v>
      </c>
      <c r="R60" s="1374"/>
    </row>
    <row r="61" spans="1:18" ht="15.75" customHeight="1">
      <c r="A61" s="147" t="str">
        <f>IF(IBRF!H22="","",IBRF!H22)</f>
        <v>A55</v>
      </c>
      <c r="B61" s="147" t="str">
        <f>IF(IBRF!I22="","",IBRF!I22)</f>
        <v>Cass Whoopin'</v>
      </c>
      <c r="C61" s="122"/>
      <c r="D61" s="123"/>
      <c r="E61" s="123"/>
      <c r="F61" s="123"/>
      <c r="G61" s="124"/>
      <c r="H61" s="1379" t="str">
        <f t="shared" si="14"/>
        <v>Cass Whoopin'</v>
      </c>
      <c r="I61" s="1380"/>
      <c r="J61" s="356" t="str">
        <f t="shared" si="15"/>
        <v>A55</v>
      </c>
      <c r="K61" s="147" t="str">
        <f t="shared" si="16"/>
        <v>Cass Whoopin'</v>
      </c>
      <c r="L61" s="122"/>
      <c r="M61" s="123"/>
      <c r="N61" s="123"/>
      <c r="O61" s="123"/>
      <c r="P61" s="124"/>
      <c r="Q61" s="1379" t="str">
        <f t="shared" si="17"/>
        <v>Cass Whoopin'</v>
      </c>
      <c r="R61" s="1380"/>
    </row>
    <row r="62" spans="1:18" ht="15.75" customHeight="1">
      <c r="A62" s="442" t="str">
        <f>IF(IBRF!H23="","",IBRF!H23)</f>
        <v>H1</v>
      </c>
      <c r="B62" s="442" t="str">
        <f>IF(IBRF!I23="","",IBRF!I23)</f>
        <v>HydroJen</v>
      </c>
      <c r="C62" s="126"/>
      <c r="D62" s="127"/>
      <c r="E62" s="127"/>
      <c r="F62" s="127"/>
      <c r="G62" s="128"/>
      <c r="H62" s="1373" t="str">
        <f t="shared" si="14"/>
        <v>HydroJen</v>
      </c>
      <c r="I62" s="1374"/>
      <c r="J62" s="355" t="str">
        <f t="shared" si="15"/>
        <v>H1</v>
      </c>
      <c r="K62" s="442" t="str">
        <f t="shared" si="16"/>
        <v>HydroJen</v>
      </c>
      <c r="L62" s="126"/>
      <c r="M62" s="127"/>
      <c r="N62" s="127"/>
      <c r="O62" s="127"/>
      <c r="P62" s="128"/>
      <c r="Q62" s="1373" t="str">
        <f t="shared" si="17"/>
        <v>HydroJen</v>
      </c>
      <c r="R62" s="1374"/>
    </row>
    <row r="63" spans="1:18" ht="15.75" customHeight="1">
      <c r="A63" s="147" t="str">
        <f>IF(IBRF!H24="","",IBRF!H24)</f>
        <v>N0 BS</v>
      </c>
      <c r="B63" s="147" t="str">
        <f>IF(IBRF!I24="","",IBRF!I24)</f>
        <v>Blaque N DeckHer</v>
      </c>
      <c r="C63" s="122"/>
      <c r="D63" s="123"/>
      <c r="E63" s="123"/>
      <c r="F63" s="123"/>
      <c r="G63" s="124"/>
      <c r="H63" s="1379" t="str">
        <f t="shared" si="14"/>
        <v>Blaque N DeckHer</v>
      </c>
      <c r="I63" s="1380"/>
      <c r="J63" s="356" t="str">
        <f t="shared" si="15"/>
        <v>N0 BS</v>
      </c>
      <c r="K63" s="147" t="str">
        <f t="shared" si="16"/>
        <v>Blaque N DeckHer</v>
      </c>
      <c r="L63" s="122"/>
      <c r="M63" s="123"/>
      <c r="N63" s="123"/>
      <c r="O63" s="123"/>
      <c r="P63" s="124"/>
      <c r="Q63" s="1379" t="str">
        <f t="shared" si="17"/>
        <v>Blaque N DeckHer</v>
      </c>
      <c r="R63" s="1380"/>
    </row>
    <row r="64" spans="1:18" ht="15.75" customHeight="1">
      <c r="A64" s="442" t="str">
        <f>IF(IBRF!H25="","",IBRF!H25)</f>
        <v/>
      </c>
      <c r="B64" s="442" t="str">
        <f>IF(IBRF!I25="","",IBRF!I25)</f>
        <v/>
      </c>
      <c r="C64" s="126"/>
      <c r="D64" s="127"/>
      <c r="E64" s="127"/>
      <c r="F64" s="127"/>
      <c r="G64" s="128"/>
      <c r="H64" s="1373" t="str">
        <f t="shared" ref="H64:H69" si="18">B64</f>
        <v/>
      </c>
      <c r="I64" s="1374"/>
      <c r="J64" s="355" t="str">
        <f t="shared" si="15"/>
        <v/>
      </c>
      <c r="K64" s="442" t="str">
        <f t="shared" si="16"/>
        <v/>
      </c>
      <c r="L64" s="126"/>
      <c r="M64" s="127"/>
      <c r="N64" s="127"/>
      <c r="O64" s="127"/>
      <c r="P64" s="128"/>
      <c r="Q64" s="1373" t="str">
        <f t="shared" ref="Q64:Q69" si="19">K64</f>
        <v/>
      </c>
      <c r="R64" s="1374"/>
    </row>
    <row r="65" spans="1:18" ht="15.75" customHeight="1" thickBot="1">
      <c r="A65" s="147" t="str">
        <f>IF(IBRF!H26="","",IBRF!H26)</f>
        <v/>
      </c>
      <c r="B65" s="147" t="str">
        <f>IF(IBRF!I26="","",IBRF!I26)</f>
        <v/>
      </c>
      <c r="C65" s="122"/>
      <c r="D65" s="123"/>
      <c r="E65" s="123"/>
      <c r="F65" s="123"/>
      <c r="G65" s="124"/>
      <c r="H65" s="1379" t="str">
        <f t="shared" si="18"/>
        <v/>
      </c>
      <c r="I65" s="1380"/>
      <c r="J65" s="356" t="str">
        <f t="shared" ref="J65:K69" si="20">A65</f>
        <v/>
      </c>
      <c r="K65" s="147" t="str">
        <f t="shared" si="20"/>
        <v/>
      </c>
      <c r="L65" s="122"/>
      <c r="M65" s="123"/>
      <c r="N65" s="123"/>
      <c r="O65" s="123"/>
      <c r="P65" s="124"/>
      <c r="Q65" s="1379" t="str">
        <f t="shared" si="19"/>
        <v/>
      </c>
      <c r="R65" s="1380"/>
    </row>
    <row r="66" spans="1:18" ht="15.75" hidden="1" customHeight="1">
      <c r="A66" s="442" t="str">
        <f>IF(IBRF!H27="","",IBRF!H27)</f>
        <v/>
      </c>
      <c r="B66" s="442" t="str">
        <f>IF(IBRF!I27="","",IBRF!I27)</f>
        <v/>
      </c>
      <c r="C66" s="126"/>
      <c r="D66" s="127"/>
      <c r="E66" s="127"/>
      <c r="F66" s="127"/>
      <c r="G66" s="128"/>
      <c r="H66" s="1373" t="str">
        <f t="shared" si="18"/>
        <v/>
      </c>
      <c r="I66" s="1374"/>
      <c r="J66" s="355" t="str">
        <f t="shared" si="20"/>
        <v/>
      </c>
      <c r="K66" s="442" t="str">
        <f t="shared" si="20"/>
        <v/>
      </c>
      <c r="L66" s="126"/>
      <c r="M66" s="127"/>
      <c r="N66" s="127"/>
      <c r="O66" s="127"/>
      <c r="P66" s="128"/>
      <c r="Q66" s="1373" t="str">
        <f t="shared" si="19"/>
        <v/>
      </c>
      <c r="R66" s="1374"/>
    </row>
    <row r="67" spans="1:18" ht="15.75" hidden="1" customHeight="1">
      <c r="A67" s="147" t="str">
        <f>IF(IBRF!H28="","",IBRF!H28)</f>
        <v/>
      </c>
      <c r="B67" s="147" t="str">
        <f>IF(IBRF!I28="","",IBRF!I28)</f>
        <v/>
      </c>
      <c r="C67" s="122"/>
      <c r="D67" s="123"/>
      <c r="E67" s="123"/>
      <c r="F67" s="123"/>
      <c r="G67" s="124"/>
      <c r="H67" s="1379" t="str">
        <f t="shared" si="18"/>
        <v/>
      </c>
      <c r="I67" s="1380"/>
      <c r="J67" s="356" t="str">
        <f t="shared" si="20"/>
        <v/>
      </c>
      <c r="K67" s="147" t="str">
        <f t="shared" si="20"/>
        <v/>
      </c>
      <c r="L67" s="122"/>
      <c r="M67" s="123"/>
      <c r="N67" s="123"/>
      <c r="O67" s="123"/>
      <c r="P67" s="124"/>
      <c r="Q67" s="1379" t="str">
        <f t="shared" si="19"/>
        <v/>
      </c>
      <c r="R67" s="1380"/>
    </row>
    <row r="68" spans="1:18" ht="15.75" hidden="1" customHeight="1">
      <c r="A68" s="442" t="str">
        <f>IF(IBRF!H29="","",IBRF!H29)</f>
        <v/>
      </c>
      <c r="B68" s="442" t="str">
        <f>IF(IBRF!I29="","",IBRF!I29)</f>
        <v/>
      </c>
      <c r="C68" s="126"/>
      <c r="D68" s="127"/>
      <c r="E68" s="127"/>
      <c r="F68" s="127"/>
      <c r="G68" s="128"/>
      <c r="H68" s="1373" t="str">
        <f t="shared" si="18"/>
        <v/>
      </c>
      <c r="I68" s="1374"/>
      <c r="J68" s="355" t="str">
        <f t="shared" si="20"/>
        <v/>
      </c>
      <c r="K68" s="442" t="str">
        <f t="shared" si="20"/>
        <v/>
      </c>
      <c r="L68" s="126"/>
      <c r="M68" s="127"/>
      <c r="N68" s="127"/>
      <c r="O68" s="127"/>
      <c r="P68" s="128"/>
      <c r="Q68" s="1373" t="str">
        <f t="shared" si="19"/>
        <v/>
      </c>
      <c r="R68" s="1374"/>
    </row>
    <row r="69" spans="1:18" ht="15.75" hidden="1" customHeight="1" thickBot="1">
      <c r="A69" s="147" t="str">
        <f>IF(IBRF!H30="","",IBRF!H30)</f>
        <v/>
      </c>
      <c r="B69" s="147" t="str">
        <f>IF(IBRF!I30="","",IBRF!I30)</f>
        <v/>
      </c>
      <c r="C69" s="122"/>
      <c r="D69" s="123"/>
      <c r="E69" s="123"/>
      <c r="F69" s="123"/>
      <c r="G69" s="124"/>
      <c r="H69" s="1379" t="str">
        <f t="shared" si="18"/>
        <v/>
      </c>
      <c r="I69" s="1380"/>
      <c r="J69" s="356" t="str">
        <f t="shared" si="20"/>
        <v/>
      </c>
      <c r="K69" s="147" t="str">
        <f t="shared" si="20"/>
        <v/>
      </c>
      <c r="L69" s="122"/>
      <c r="M69" s="123"/>
      <c r="N69" s="123"/>
      <c r="O69" s="123"/>
      <c r="P69" s="124"/>
      <c r="Q69" s="1379" t="str">
        <f t="shared" si="19"/>
        <v/>
      </c>
      <c r="R69" s="1380"/>
    </row>
    <row r="70" spans="1:18" ht="21.75" thickBot="1">
      <c r="A70" s="112" t="s">
        <v>1</v>
      </c>
      <c r="B70" s="133" t="str">
        <f>IF(IBRF!B9="","Home Team",IBRF!B9)</f>
        <v>SCRG All-Stars</v>
      </c>
      <c r="C70" s="134" t="s">
        <v>107</v>
      </c>
      <c r="D70" s="134" t="s">
        <v>108</v>
      </c>
      <c r="E70" s="134" t="s">
        <v>10</v>
      </c>
      <c r="F70" s="134" t="s">
        <v>11</v>
      </c>
      <c r="G70" s="134" t="s">
        <v>95</v>
      </c>
      <c r="H70" s="1396" t="s">
        <v>4</v>
      </c>
      <c r="I70" s="1397"/>
      <c r="J70" s="112" t="s">
        <v>1</v>
      </c>
      <c r="K70" s="133" t="str">
        <f>B70</f>
        <v>SCRG All-Stars</v>
      </c>
      <c r="L70" s="134" t="s">
        <v>107</v>
      </c>
      <c r="M70" s="134" t="s">
        <v>108</v>
      </c>
      <c r="N70" s="134" t="s">
        <v>10</v>
      </c>
      <c r="O70" s="134" t="s">
        <v>11</v>
      </c>
      <c r="P70" s="134" t="s">
        <v>95</v>
      </c>
      <c r="Q70" s="1396" t="s">
        <v>4</v>
      </c>
      <c r="R70" s="1397"/>
    </row>
    <row r="71" spans="1:18" ht="15.75" customHeight="1">
      <c r="A71" s="144" t="str">
        <f>IF(IBRF!B11="","",IBRF!B11)</f>
        <v>12</v>
      </c>
      <c r="B71" s="441" t="str">
        <f>IF(IBRF!C11="","",IBRF!C11)</f>
        <v>Juke'r Luker</v>
      </c>
      <c r="C71" s="118"/>
      <c r="D71" s="120"/>
      <c r="E71" s="118"/>
      <c r="F71" s="119"/>
      <c r="G71" s="120"/>
      <c r="H71" s="1369" t="str">
        <f t="shared" ref="H71:H84" si="21">B71</f>
        <v>Juke'r Luker</v>
      </c>
      <c r="I71" s="1370"/>
      <c r="J71" s="144" t="str">
        <f t="shared" ref="J71:J85" si="22">A71</f>
        <v>12</v>
      </c>
      <c r="K71" s="135" t="str">
        <f t="shared" ref="K71:K85" si="23">B71</f>
        <v>Juke'r Luker</v>
      </c>
      <c r="L71" s="136"/>
      <c r="M71" s="132"/>
      <c r="N71" s="136"/>
      <c r="O71" s="131"/>
      <c r="P71" s="131"/>
      <c r="Q71" s="1402" t="str">
        <f t="shared" ref="Q71:Q84" si="24">K71</f>
        <v>Juke'r Luker</v>
      </c>
      <c r="R71" s="1403"/>
    </row>
    <row r="72" spans="1:18" ht="15.75" customHeight="1">
      <c r="A72" s="145" t="str">
        <f>IF(IBRF!B12="","",IBRF!B12)</f>
        <v>17</v>
      </c>
      <c r="B72" s="147" t="str">
        <f>IF(IBRF!C12="","",IBRF!C12)</f>
        <v>Susan B Bruisin</v>
      </c>
      <c r="C72" s="122"/>
      <c r="D72" s="124"/>
      <c r="E72" s="122"/>
      <c r="F72" s="123"/>
      <c r="G72" s="124"/>
      <c r="H72" s="1377" t="str">
        <f t="shared" si="21"/>
        <v>Susan B Bruisin</v>
      </c>
      <c r="I72" s="1378"/>
      <c r="J72" s="145" t="str">
        <f t="shared" si="22"/>
        <v>17</v>
      </c>
      <c r="K72" s="146" t="str">
        <f t="shared" si="23"/>
        <v>Susan B Bruisin</v>
      </c>
      <c r="L72" s="138"/>
      <c r="M72" s="124"/>
      <c r="N72" s="138"/>
      <c r="O72" s="123"/>
      <c r="P72" s="123"/>
      <c r="Q72" s="1400" t="str">
        <f t="shared" si="24"/>
        <v>Susan B Bruisin</v>
      </c>
      <c r="R72" s="1401"/>
    </row>
    <row r="73" spans="1:18" ht="15.75" customHeight="1">
      <c r="A73" s="144" t="str">
        <f>IF(IBRF!B13="","",IBRF!B13)</f>
        <v>1949</v>
      </c>
      <c r="B73" s="442" t="str">
        <f>IF(IBRF!C13="","",IBRF!C13)</f>
        <v>Geneva Conviction</v>
      </c>
      <c r="C73" s="126"/>
      <c r="D73" s="128"/>
      <c r="E73" s="126"/>
      <c r="F73" s="127"/>
      <c r="G73" s="128"/>
      <c r="H73" s="1375" t="str">
        <f t="shared" si="21"/>
        <v>Geneva Conviction</v>
      </c>
      <c r="I73" s="1376"/>
      <c r="J73" s="144" t="str">
        <f t="shared" si="22"/>
        <v>1949</v>
      </c>
      <c r="K73" s="135" t="str">
        <f t="shared" si="23"/>
        <v>Geneva Conviction</v>
      </c>
      <c r="L73" s="139"/>
      <c r="M73" s="128"/>
      <c r="N73" s="139"/>
      <c r="O73" s="127"/>
      <c r="P73" s="127"/>
      <c r="Q73" s="1398" t="str">
        <f t="shared" si="24"/>
        <v>Geneva Conviction</v>
      </c>
      <c r="R73" s="1399"/>
    </row>
    <row r="74" spans="1:18" ht="15.75" customHeight="1">
      <c r="A74" s="145" t="str">
        <f>IF(IBRF!B14="","",IBRF!B14)</f>
        <v>23</v>
      </c>
      <c r="B74" s="147" t="str">
        <f>IF(IBRF!C14="","",IBRF!C14)</f>
        <v>Mary Marvel</v>
      </c>
      <c r="C74" s="122"/>
      <c r="D74" s="124"/>
      <c r="E74" s="122"/>
      <c r="F74" s="123"/>
      <c r="G74" s="124"/>
      <c r="H74" s="1377" t="str">
        <f t="shared" si="21"/>
        <v>Mary Marvel</v>
      </c>
      <c r="I74" s="1378"/>
      <c r="J74" s="145" t="str">
        <f t="shared" si="22"/>
        <v>23</v>
      </c>
      <c r="K74" s="146" t="str">
        <f t="shared" si="23"/>
        <v>Mary Marvel</v>
      </c>
      <c r="L74" s="138"/>
      <c r="M74" s="124"/>
      <c r="N74" s="138"/>
      <c r="O74" s="123"/>
      <c r="P74" s="123"/>
      <c r="Q74" s="1400" t="str">
        <f t="shared" si="24"/>
        <v>Mary Marvel</v>
      </c>
      <c r="R74" s="1401"/>
    </row>
    <row r="75" spans="1:18" ht="15.75" customHeight="1">
      <c r="A75" s="144" t="str">
        <f>IF(IBRF!B15="","",IBRF!B15)</f>
        <v>256</v>
      </c>
      <c r="B75" s="442" t="str">
        <f>IF(IBRF!C15="","",IBRF!C15)</f>
        <v>Afternoon D-Lightning</v>
      </c>
      <c r="C75" s="126"/>
      <c r="D75" s="128"/>
      <c r="E75" s="126"/>
      <c r="F75" s="127"/>
      <c r="G75" s="128"/>
      <c r="H75" s="1375" t="str">
        <f t="shared" si="21"/>
        <v>Afternoon D-Lightning</v>
      </c>
      <c r="I75" s="1376"/>
      <c r="J75" s="144" t="str">
        <f t="shared" si="22"/>
        <v>256</v>
      </c>
      <c r="K75" s="135" t="str">
        <f t="shared" si="23"/>
        <v>Afternoon D-Lightning</v>
      </c>
      <c r="L75" s="139"/>
      <c r="M75" s="128"/>
      <c r="N75" s="139"/>
      <c r="O75" s="127"/>
      <c r="P75" s="127"/>
      <c r="Q75" s="1398" t="str">
        <f t="shared" si="24"/>
        <v>Afternoon D-Lightning</v>
      </c>
      <c r="R75" s="1399"/>
    </row>
    <row r="76" spans="1:18" ht="15.75" customHeight="1">
      <c r="A76" s="145" t="str">
        <f>IF(IBRF!B16="","",IBRF!B16)</f>
        <v>303</v>
      </c>
      <c r="B76" s="147" t="str">
        <f>IF(IBRF!C16="","",IBRF!C16)</f>
        <v>JaneSaw Massacre</v>
      </c>
      <c r="C76" s="122"/>
      <c r="D76" s="124"/>
      <c r="E76" s="122"/>
      <c r="F76" s="123"/>
      <c r="G76" s="124"/>
      <c r="H76" s="1377" t="str">
        <f t="shared" si="21"/>
        <v>JaneSaw Massacre</v>
      </c>
      <c r="I76" s="1378"/>
      <c r="J76" s="145" t="str">
        <f t="shared" si="22"/>
        <v>303</v>
      </c>
      <c r="K76" s="146" t="str">
        <f t="shared" si="23"/>
        <v>JaneSaw Massacre</v>
      </c>
      <c r="L76" s="138"/>
      <c r="M76" s="124"/>
      <c r="N76" s="138"/>
      <c r="O76" s="123"/>
      <c r="P76" s="123"/>
      <c r="Q76" s="1400" t="str">
        <f t="shared" si="24"/>
        <v>JaneSaw Massacre</v>
      </c>
      <c r="R76" s="1401"/>
    </row>
    <row r="77" spans="1:18" ht="15.75" customHeight="1">
      <c r="A77" s="144" t="str">
        <f>IF(IBRF!B17="","",IBRF!B17)</f>
        <v>362</v>
      </c>
      <c r="B77" s="442" t="str">
        <f>IF(IBRF!C17="","",IBRF!C17)</f>
        <v>Dairy Heir</v>
      </c>
      <c r="C77" s="126"/>
      <c r="D77" s="128"/>
      <c r="E77" s="126"/>
      <c r="F77" s="127"/>
      <c r="G77" s="128"/>
      <c r="H77" s="1375" t="str">
        <f t="shared" si="21"/>
        <v>Dairy Heir</v>
      </c>
      <c r="I77" s="1376"/>
      <c r="J77" s="144" t="str">
        <f t="shared" si="22"/>
        <v>362</v>
      </c>
      <c r="K77" s="135" t="str">
        <f t="shared" si="23"/>
        <v>Dairy Heir</v>
      </c>
      <c r="L77" s="139"/>
      <c r="M77" s="128"/>
      <c r="N77" s="139"/>
      <c r="O77" s="127"/>
      <c r="P77" s="127"/>
      <c r="Q77" s="1398" t="str">
        <f t="shared" si="24"/>
        <v>Dairy Heir</v>
      </c>
      <c r="R77" s="1399"/>
    </row>
    <row r="78" spans="1:18" ht="15.75" customHeight="1">
      <c r="A78" s="145" t="str">
        <f>IF(IBRF!B18="","",IBRF!B18)</f>
        <v>4CE</v>
      </c>
      <c r="B78" s="147" t="str">
        <f>IF(IBRF!C18="","",IBRF!C18)</f>
        <v>The Force</v>
      </c>
      <c r="C78" s="122"/>
      <c r="D78" s="124"/>
      <c r="E78" s="122"/>
      <c r="F78" s="123"/>
      <c r="G78" s="124"/>
      <c r="H78" s="1377" t="str">
        <f t="shared" si="21"/>
        <v>The Force</v>
      </c>
      <c r="I78" s="1378"/>
      <c r="J78" s="145" t="str">
        <f t="shared" si="22"/>
        <v>4CE</v>
      </c>
      <c r="K78" s="146" t="str">
        <f t="shared" si="23"/>
        <v>The Force</v>
      </c>
      <c r="L78" s="138"/>
      <c r="M78" s="124"/>
      <c r="N78" s="138"/>
      <c r="O78" s="123"/>
      <c r="P78" s="123"/>
      <c r="Q78" s="1400" t="str">
        <f t="shared" si="24"/>
        <v>The Force</v>
      </c>
      <c r="R78" s="1401"/>
    </row>
    <row r="79" spans="1:18" ht="15.75" customHeight="1">
      <c r="A79" s="144" t="str">
        <f>IF(IBRF!B19="","",IBRF!B19)</f>
        <v>4N6</v>
      </c>
      <c r="B79" s="442" t="str">
        <f>IF(IBRF!C19="","",IBRF!C19)</f>
        <v>Bone Eata</v>
      </c>
      <c r="C79" s="126"/>
      <c r="D79" s="128"/>
      <c r="E79" s="126"/>
      <c r="F79" s="127"/>
      <c r="G79" s="128"/>
      <c r="H79" s="1375" t="str">
        <f t="shared" si="21"/>
        <v>Bone Eata</v>
      </c>
      <c r="I79" s="1376"/>
      <c r="J79" s="144" t="str">
        <f t="shared" si="22"/>
        <v>4N6</v>
      </c>
      <c r="K79" s="135" t="str">
        <f t="shared" si="23"/>
        <v>Bone Eata</v>
      </c>
      <c r="L79" s="139"/>
      <c r="M79" s="128"/>
      <c r="N79" s="139"/>
      <c r="O79" s="127"/>
      <c r="P79" s="127"/>
      <c r="Q79" s="1398" t="str">
        <f t="shared" si="24"/>
        <v>Bone Eata</v>
      </c>
      <c r="R79" s="1399"/>
    </row>
    <row r="80" spans="1:18" ht="15.75" customHeight="1">
      <c r="A80" s="145" t="str">
        <f>IF(IBRF!B20="","",IBRF!B20)</f>
        <v>55</v>
      </c>
      <c r="B80" s="147" t="str">
        <f>IF(IBRF!C20="","",IBRF!C20)</f>
        <v>Stardust Dunes</v>
      </c>
      <c r="C80" s="122"/>
      <c r="D80" s="124"/>
      <c r="E80" s="122"/>
      <c r="F80" s="123"/>
      <c r="G80" s="124"/>
      <c r="H80" s="1377" t="str">
        <f t="shared" si="21"/>
        <v>Stardust Dunes</v>
      </c>
      <c r="I80" s="1378"/>
      <c r="J80" s="145" t="str">
        <f t="shared" si="22"/>
        <v>55</v>
      </c>
      <c r="K80" s="146" t="str">
        <f t="shared" si="23"/>
        <v>Stardust Dunes</v>
      </c>
      <c r="L80" s="138"/>
      <c r="M80" s="124"/>
      <c r="N80" s="138"/>
      <c r="O80" s="123"/>
      <c r="P80" s="123"/>
      <c r="Q80" s="1400" t="str">
        <f t="shared" si="24"/>
        <v>Stardust Dunes</v>
      </c>
      <c r="R80" s="1401"/>
    </row>
    <row r="81" spans="1:18" ht="15.75" customHeight="1">
      <c r="A81" s="144" t="str">
        <f>IF(IBRF!B21="","",IBRF!B21)</f>
        <v>64</v>
      </c>
      <c r="B81" s="442" t="str">
        <f>IF(IBRF!C21="","",IBRF!C21)</f>
        <v>Pretty Penny</v>
      </c>
      <c r="C81" s="126"/>
      <c r="D81" s="128"/>
      <c r="E81" s="126"/>
      <c r="F81" s="127"/>
      <c r="G81" s="128"/>
      <c r="H81" s="1375" t="str">
        <f t="shared" si="21"/>
        <v>Pretty Penny</v>
      </c>
      <c r="I81" s="1376"/>
      <c r="J81" s="144" t="str">
        <f t="shared" si="22"/>
        <v>64</v>
      </c>
      <c r="K81" s="135" t="str">
        <f t="shared" si="23"/>
        <v>Pretty Penny</v>
      </c>
      <c r="L81" s="139"/>
      <c r="M81" s="128"/>
      <c r="N81" s="139"/>
      <c r="O81" s="127"/>
      <c r="P81" s="127"/>
      <c r="Q81" s="1398" t="str">
        <f t="shared" si="24"/>
        <v>Pretty Penny</v>
      </c>
      <c r="R81" s="1399"/>
    </row>
    <row r="82" spans="1:18" ht="15.75" customHeight="1">
      <c r="A82" s="145" t="str">
        <f>IF(IBRF!B22="","",IBRF!B22)</f>
        <v>777</v>
      </c>
      <c r="B82" s="147" t="str">
        <f>IF(IBRF!C22="","",IBRF!C22)</f>
        <v>Bust'N Ace</v>
      </c>
      <c r="C82" s="122"/>
      <c r="D82" s="124"/>
      <c r="E82" s="122"/>
      <c r="F82" s="123"/>
      <c r="G82" s="124"/>
      <c r="H82" s="1377" t="str">
        <f t="shared" si="21"/>
        <v>Bust'N Ace</v>
      </c>
      <c r="I82" s="1378"/>
      <c r="J82" s="145" t="str">
        <f t="shared" si="22"/>
        <v>777</v>
      </c>
      <c r="K82" s="146" t="str">
        <f t="shared" si="23"/>
        <v>Bust'N Ace</v>
      </c>
      <c r="L82" s="138"/>
      <c r="M82" s="124"/>
      <c r="N82" s="138"/>
      <c r="O82" s="123"/>
      <c r="P82" s="123"/>
      <c r="Q82" s="1400" t="str">
        <f t="shared" si="24"/>
        <v>Bust'N Ace</v>
      </c>
      <c r="R82" s="1401"/>
    </row>
    <row r="83" spans="1:18" ht="15.75" customHeight="1">
      <c r="A83" s="144" t="str">
        <f>IF(IBRF!B23="","",IBRF!B23)</f>
        <v>88</v>
      </c>
      <c r="B83" s="442" t="str">
        <f>IF(IBRF!C23="","",IBRF!C23)</f>
        <v>Shabamm</v>
      </c>
      <c r="C83" s="126"/>
      <c r="D83" s="128"/>
      <c r="E83" s="126"/>
      <c r="F83" s="127"/>
      <c r="G83" s="128"/>
      <c r="H83" s="1373" t="str">
        <f t="shared" si="21"/>
        <v>Shabamm</v>
      </c>
      <c r="I83" s="1374"/>
      <c r="J83" s="144" t="str">
        <f t="shared" si="22"/>
        <v>88</v>
      </c>
      <c r="K83" s="135" t="str">
        <f t="shared" si="23"/>
        <v>Shabamm</v>
      </c>
      <c r="L83" s="139"/>
      <c r="M83" s="128"/>
      <c r="N83" s="139"/>
      <c r="O83" s="127"/>
      <c r="P83" s="127"/>
      <c r="Q83" s="1398" t="str">
        <f t="shared" si="24"/>
        <v>Shabamm</v>
      </c>
      <c r="R83" s="1399"/>
    </row>
    <row r="84" spans="1:18" ht="15.75" customHeight="1">
      <c r="A84" s="147" t="str">
        <f>IF(IBRF!B24="","",IBRF!B24)</f>
        <v>C40</v>
      </c>
      <c r="B84" s="147" t="str">
        <f>IF(IBRF!C24="","",IBRF!C24)</f>
        <v>DVS Dicer</v>
      </c>
      <c r="C84" s="122"/>
      <c r="D84" s="124"/>
      <c r="E84" s="122"/>
      <c r="F84" s="123"/>
      <c r="G84" s="124"/>
      <c r="H84" s="1379" t="str">
        <f t="shared" si="21"/>
        <v>DVS Dicer</v>
      </c>
      <c r="I84" s="1380"/>
      <c r="J84" s="147" t="str">
        <f t="shared" si="22"/>
        <v>C40</v>
      </c>
      <c r="K84" s="137" t="str">
        <f t="shared" si="23"/>
        <v>DVS Dicer</v>
      </c>
      <c r="L84" s="138"/>
      <c r="M84" s="124"/>
      <c r="N84" s="138"/>
      <c r="O84" s="123"/>
      <c r="P84" s="123"/>
      <c r="Q84" s="1400" t="str">
        <f t="shared" si="24"/>
        <v>DVS Dicer</v>
      </c>
      <c r="R84" s="1401"/>
    </row>
    <row r="85" spans="1:18" ht="15.75" customHeight="1">
      <c r="A85" s="144" t="str">
        <f>IF(IBRF!B25="","",IBRF!B25)</f>
        <v/>
      </c>
      <c r="B85" s="442" t="str">
        <f>IF(IBRF!C25="","",IBRF!C25)</f>
        <v/>
      </c>
      <c r="C85" s="126"/>
      <c r="D85" s="128"/>
      <c r="E85" s="126"/>
      <c r="F85" s="127"/>
      <c r="G85" s="128"/>
      <c r="H85" s="1373" t="str">
        <f t="shared" ref="H85:H90" si="25">B85</f>
        <v/>
      </c>
      <c r="I85" s="1374"/>
      <c r="J85" s="144" t="str">
        <f t="shared" si="22"/>
        <v/>
      </c>
      <c r="K85" s="135" t="str">
        <f t="shared" si="23"/>
        <v/>
      </c>
      <c r="L85" s="136"/>
      <c r="M85" s="132"/>
      <c r="N85" s="136"/>
      <c r="O85" s="131"/>
      <c r="P85" s="131"/>
      <c r="Q85" s="1398" t="str">
        <f t="shared" ref="Q85:Q90" si="26">K85</f>
        <v/>
      </c>
      <c r="R85" s="1399"/>
    </row>
    <row r="86" spans="1:18" ht="15.75" customHeight="1" thickBot="1">
      <c r="A86" s="145" t="str">
        <f>IF(IBRF!B26="","",IBRF!B26)</f>
        <v/>
      </c>
      <c r="B86" s="147" t="str">
        <f>IF(IBRF!C26="","",IBRF!C26)</f>
        <v/>
      </c>
      <c r="C86" s="122"/>
      <c r="D86" s="124"/>
      <c r="E86" s="122"/>
      <c r="F86" s="123"/>
      <c r="G86" s="124"/>
      <c r="H86" s="1377" t="str">
        <f t="shared" si="25"/>
        <v/>
      </c>
      <c r="I86" s="1378"/>
      <c r="J86" s="145" t="str">
        <f t="shared" ref="J86:K90" si="27">A86</f>
        <v/>
      </c>
      <c r="K86" s="146" t="str">
        <f t="shared" si="27"/>
        <v/>
      </c>
      <c r="L86" s="138"/>
      <c r="M86" s="124"/>
      <c r="N86" s="138"/>
      <c r="O86" s="123"/>
      <c r="P86" s="123"/>
      <c r="Q86" s="1400" t="str">
        <f t="shared" si="26"/>
        <v/>
      </c>
      <c r="R86" s="1401"/>
    </row>
    <row r="87" spans="1:18" ht="15.75" hidden="1" customHeight="1">
      <c r="A87" s="144" t="str">
        <f>IF(IBRF!B27="","",IBRF!B27)</f>
        <v/>
      </c>
      <c r="B87" s="442" t="str">
        <f>IF(IBRF!C27="","",IBRF!C27)</f>
        <v/>
      </c>
      <c r="C87" s="126"/>
      <c r="D87" s="128"/>
      <c r="E87" s="126"/>
      <c r="F87" s="127"/>
      <c r="G87" s="128"/>
      <c r="H87" s="1375" t="str">
        <f t="shared" si="25"/>
        <v/>
      </c>
      <c r="I87" s="1376"/>
      <c r="J87" s="144" t="str">
        <f t="shared" si="27"/>
        <v/>
      </c>
      <c r="K87" s="135" t="str">
        <f t="shared" si="27"/>
        <v/>
      </c>
      <c r="L87" s="139"/>
      <c r="M87" s="128"/>
      <c r="N87" s="139"/>
      <c r="O87" s="127"/>
      <c r="P87" s="127"/>
      <c r="Q87" s="1398" t="str">
        <f t="shared" si="26"/>
        <v/>
      </c>
      <c r="R87" s="1399"/>
    </row>
    <row r="88" spans="1:18" ht="15.75" hidden="1" customHeight="1">
      <c r="A88" s="145" t="str">
        <f>IF(IBRF!B28="","",IBRF!B28)</f>
        <v/>
      </c>
      <c r="B88" s="147" t="str">
        <f>IF(IBRF!C28="","",IBRF!C28)</f>
        <v/>
      </c>
      <c r="C88" s="122"/>
      <c r="D88" s="124"/>
      <c r="E88" s="122"/>
      <c r="F88" s="123"/>
      <c r="G88" s="124"/>
      <c r="H88" s="1377" t="str">
        <f t="shared" si="25"/>
        <v/>
      </c>
      <c r="I88" s="1378"/>
      <c r="J88" s="145" t="str">
        <f t="shared" si="27"/>
        <v/>
      </c>
      <c r="K88" s="146" t="str">
        <f t="shared" si="27"/>
        <v/>
      </c>
      <c r="L88" s="138"/>
      <c r="M88" s="124"/>
      <c r="N88" s="138"/>
      <c r="O88" s="123"/>
      <c r="P88" s="123"/>
      <c r="Q88" s="1400" t="str">
        <f t="shared" si="26"/>
        <v/>
      </c>
      <c r="R88" s="1401"/>
    </row>
    <row r="89" spans="1:18" ht="15.75" hidden="1" customHeight="1">
      <c r="A89" s="144" t="str">
        <f>IF(IBRF!B29="","",IBRF!B29)</f>
        <v/>
      </c>
      <c r="B89" s="442" t="str">
        <f>IF(IBRF!C29="","",IBRF!C29)</f>
        <v/>
      </c>
      <c r="C89" s="126"/>
      <c r="D89" s="128"/>
      <c r="E89" s="126"/>
      <c r="F89" s="127"/>
      <c r="G89" s="128"/>
      <c r="H89" s="1373" t="str">
        <f t="shared" si="25"/>
        <v/>
      </c>
      <c r="I89" s="1374"/>
      <c r="J89" s="144" t="str">
        <f t="shared" si="27"/>
        <v/>
      </c>
      <c r="K89" s="135" t="str">
        <f t="shared" si="27"/>
        <v/>
      </c>
      <c r="L89" s="139"/>
      <c r="M89" s="128"/>
      <c r="N89" s="139"/>
      <c r="O89" s="127"/>
      <c r="P89" s="127"/>
      <c r="Q89" s="454" t="str">
        <f t="shared" si="26"/>
        <v/>
      </c>
      <c r="R89" s="455"/>
    </row>
    <row r="90" spans="1:18" ht="15.75" hidden="1" customHeight="1" thickBot="1">
      <c r="A90" s="147" t="str">
        <f>IF(IBRF!B30="","",IBRF!B30)</f>
        <v/>
      </c>
      <c r="B90" s="147" t="str">
        <f>IF(IBRF!C30="","",IBRF!C30)</f>
        <v/>
      </c>
      <c r="C90" s="122"/>
      <c r="D90" s="124"/>
      <c r="E90" s="122"/>
      <c r="F90" s="123"/>
      <c r="G90" s="124"/>
      <c r="H90" s="1379" t="str">
        <f t="shared" si="25"/>
        <v/>
      </c>
      <c r="I90" s="1380"/>
      <c r="J90" s="147" t="str">
        <f t="shared" si="27"/>
        <v/>
      </c>
      <c r="K90" s="137" t="str">
        <f t="shared" si="27"/>
        <v/>
      </c>
      <c r="L90" s="138"/>
      <c r="M90" s="124"/>
      <c r="N90" s="138"/>
      <c r="O90" s="123"/>
      <c r="P90" s="123"/>
      <c r="Q90" s="452" t="str">
        <f t="shared" si="26"/>
        <v/>
      </c>
      <c r="R90" s="453"/>
    </row>
    <row r="91" spans="1:18" ht="15" customHeight="1">
      <c r="A91" s="1390" t="s">
        <v>298</v>
      </c>
      <c r="B91" s="1391"/>
      <c r="C91" s="1391"/>
      <c r="D91" s="1391"/>
      <c r="E91" s="1391"/>
      <c r="F91" s="1391"/>
      <c r="G91" s="1391"/>
      <c r="H91" s="1391"/>
      <c r="I91" s="1392"/>
      <c r="J91" s="1390" t="s">
        <v>298</v>
      </c>
      <c r="K91" s="1391"/>
      <c r="L91" s="1391"/>
      <c r="M91" s="1391"/>
      <c r="N91" s="1391"/>
      <c r="O91" s="1391"/>
      <c r="P91" s="1391"/>
      <c r="Q91" s="1391"/>
      <c r="R91" s="1392"/>
    </row>
    <row r="92" spans="1:18" ht="15" customHeight="1">
      <c r="A92" s="1386" t="s">
        <v>299</v>
      </c>
      <c r="B92" s="1118"/>
      <c r="C92" s="1118"/>
      <c r="D92" s="1118"/>
      <c r="E92" s="1118"/>
      <c r="F92" s="1118"/>
      <c r="G92" s="1118"/>
      <c r="H92" s="1118"/>
      <c r="I92" s="1121"/>
      <c r="J92" s="1386" t="s">
        <v>322</v>
      </c>
      <c r="K92" s="1118"/>
      <c r="L92" s="1118"/>
      <c r="M92" s="1118"/>
      <c r="N92" s="1118"/>
      <c r="O92" s="1118"/>
      <c r="P92" s="1118"/>
      <c r="Q92" s="1118"/>
      <c r="R92" s="1121"/>
    </row>
    <row r="93" spans="1:18" ht="15" customHeight="1">
      <c r="A93" s="1386" t="s">
        <v>300</v>
      </c>
      <c r="B93" s="1118"/>
      <c r="C93" s="1118"/>
      <c r="D93" s="1118"/>
      <c r="E93" s="1118"/>
      <c r="F93" s="1118"/>
      <c r="G93" s="1118"/>
      <c r="H93" s="1118"/>
      <c r="I93" s="1121"/>
      <c r="J93" s="1386" t="s">
        <v>300</v>
      </c>
      <c r="K93" s="1118"/>
      <c r="L93" s="1118"/>
      <c r="M93" s="1118"/>
      <c r="N93" s="1118"/>
      <c r="O93" s="1118"/>
      <c r="P93" s="1118"/>
      <c r="Q93" s="1118"/>
      <c r="R93" s="1121"/>
    </row>
    <row r="94" spans="1:18" ht="15" customHeight="1" thickBot="1">
      <c r="A94" s="1393" t="s">
        <v>301</v>
      </c>
      <c r="B94" s="1394"/>
      <c r="C94" s="1394"/>
      <c r="D94" s="1394"/>
      <c r="E94" s="1394"/>
      <c r="F94" s="1394"/>
      <c r="G94" s="1394"/>
      <c r="H94" s="1394"/>
      <c r="I94" s="1395"/>
      <c r="J94" s="1393" t="s">
        <v>321</v>
      </c>
      <c r="K94" s="1394"/>
      <c r="L94" s="1394"/>
      <c r="M94" s="1394"/>
      <c r="N94" s="1394"/>
      <c r="O94" s="1394"/>
      <c r="P94" s="1394"/>
      <c r="Q94" s="1394"/>
      <c r="R94" s="1395"/>
    </row>
  </sheetData>
  <mergeCells count="190">
    <mergeCell ref="Q71:R71"/>
    <mergeCell ref="Q69:R69"/>
    <mergeCell ref="Q70:R70"/>
    <mergeCell ref="H71:I71"/>
    <mergeCell ref="H70:I70"/>
    <mergeCell ref="H69:I69"/>
    <mergeCell ref="Q80:R80"/>
    <mergeCell ref="Q82:R82"/>
    <mergeCell ref="H78:I78"/>
    <mergeCell ref="H79:I79"/>
    <mergeCell ref="Q78:R78"/>
    <mergeCell ref="Q77:R77"/>
    <mergeCell ref="H80:I80"/>
    <mergeCell ref="H81:I81"/>
    <mergeCell ref="Q81:R81"/>
    <mergeCell ref="Q79:R79"/>
    <mergeCell ref="Q76:R76"/>
    <mergeCell ref="H74:I74"/>
    <mergeCell ref="H75:I75"/>
    <mergeCell ref="Q74:R74"/>
    <mergeCell ref="Q75:R75"/>
    <mergeCell ref="H77:I77"/>
    <mergeCell ref="H68:I68"/>
    <mergeCell ref="H62:I62"/>
    <mergeCell ref="J94:R94"/>
    <mergeCell ref="J91:R91"/>
    <mergeCell ref="J92:R92"/>
    <mergeCell ref="J93:R93"/>
    <mergeCell ref="H82:I82"/>
    <mergeCell ref="H84:I84"/>
    <mergeCell ref="H76:I76"/>
    <mergeCell ref="Q72:R72"/>
    <mergeCell ref="H73:I73"/>
    <mergeCell ref="H72:I72"/>
    <mergeCell ref="Q73:R73"/>
    <mergeCell ref="A94:I94"/>
    <mergeCell ref="H90:I90"/>
    <mergeCell ref="A93:I93"/>
    <mergeCell ref="H85:I85"/>
    <mergeCell ref="Q84:R84"/>
    <mergeCell ref="H89:I89"/>
    <mergeCell ref="H83:I83"/>
    <mergeCell ref="H88:I88"/>
    <mergeCell ref="Q88:R88"/>
    <mergeCell ref="A92:I92"/>
    <mergeCell ref="A91:I91"/>
    <mergeCell ref="Q87:R87"/>
    <mergeCell ref="Q86:R86"/>
    <mergeCell ref="H87:I87"/>
    <mergeCell ref="H86:I86"/>
    <mergeCell ref="Q85:R85"/>
    <mergeCell ref="Q83:R83"/>
    <mergeCell ref="Q54:R54"/>
    <mergeCell ref="Q55:R55"/>
    <mergeCell ref="Q67:R67"/>
    <mergeCell ref="H65:I65"/>
    <mergeCell ref="Q68:R68"/>
    <mergeCell ref="H67:I67"/>
    <mergeCell ref="Q65:R65"/>
    <mergeCell ref="H66:I66"/>
    <mergeCell ref="Q59:R59"/>
    <mergeCell ref="H58:I58"/>
    <mergeCell ref="Q63:R63"/>
    <mergeCell ref="H63:I63"/>
    <mergeCell ref="Q64:R64"/>
    <mergeCell ref="Q66:R66"/>
    <mergeCell ref="Q60:R60"/>
    <mergeCell ref="Q56:R56"/>
    <mergeCell ref="H64:I64"/>
    <mergeCell ref="H59:I59"/>
    <mergeCell ref="Q53:R53"/>
    <mergeCell ref="Q57:R57"/>
    <mergeCell ref="H61:I61"/>
    <mergeCell ref="H60:I60"/>
    <mergeCell ref="H57:I57"/>
    <mergeCell ref="Q62:R62"/>
    <mergeCell ref="Q61:R61"/>
    <mergeCell ref="Q58:R58"/>
    <mergeCell ref="A46:I46"/>
    <mergeCell ref="A47:I47"/>
    <mergeCell ref="H52:I52"/>
    <mergeCell ref="H54:I54"/>
    <mergeCell ref="A48:B48"/>
    <mergeCell ref="H49:I49"/>
    <mergeCell ref="C48:D48"/>
    <mergeCell ref="Q49:R49"/>
    <mergeCell ref="H56:I56"/>
    <mergeCell ref="H53:I53"/>
    <mergeCell ref="Q50:R50"/>
    <mergeCell ref="H55:I55"/>
    <mergeCell ref="H51:I51"/>
    <mergeCell ref="H50:I50"/>
    <mergeCell ref="Q51:R51"/>
    <mergeCell ref="Q52:R52"/>
    <mergeCell ref="J47:R47"/>
    <mergeCell ref="J48:K48"/>
    <mergeCell ref="L48:M48"/>
    <mergeCell ref="Q39:R39"/>
    <mergeCell ref="J45:R45"/>
    <mergeCell ref="Q43:R43"/>
    <mergeCell ref="J46:R46"/>
    <mergeCell ref="J44:R44"/>
    <mergeCell ref="Q42:R42"/>
    <mergeCell ref="Q41:R41"/>
    <mergeCell ref="A45:I45"/>
    <mergeCell ref="H27:I27"/>
    <mergeCell ref="H24:I24"/>
    <mergeCell ref="H36:I36"/>
    <mergeCell ref="H39:I39"/>
    <mergeCell ref="H40:I40"/>
    <mergeCell ref="H43:I43"/>
    <mergeCell ref="A44:I44"/>
    <mergeCell ref="H42:I42"/>
    <mergeCell ref="H32:I32"/>
    <mergeCell ref="H38:I38"/>
    <mergeCell ref="H28:I28"/>
    <mergeCell ref="H26:I26"/>
    <mergeCell ref="H33:I33"/>
    <mergeCell ref="H34:I34"/>
    <mergeCell ref="H35:I35"/>
    <mergeCell ref="H25:I25"/>
    <mergeCell ref="H41:I41"/>
    <mergeCell ref="H30:I30"/>
    <mergeCell ref="H37:I37"/>
    <mergeCell ref="H31:I31"/>
    <mergeCell ref="H29:I29"/>
    <mergeCell ref="Q26:R26"/>
    <mergeCell ref="H20:I20"/>
    <mergeCell ref="H22:I22"/>
    <mergeCell ref="H21:I21"/>
    <mergeCell ref="Q25:R25"/>
    <mergeCell ref="Q29:R29"/>
    <mergeCell ref="Q40:R40"/>
    <mergeCell ref="Q27:R27"/>
    <mergeCell ref="Q28:R28"/>
    <mergeCell ref="Q32:R32"/>
    <mergeCell ref="Q38:R38"/>
    <mergeCell ref="Q37:R37"/>
    <mergeCell ref="Q30:R30"/>
    <mergeCell ref="Q36:R36"/>
    <mergeCell ref="Q31:R31"/>
    <mergeCell ref="Q33:R33"/>
    <mergeCell ref="Q34:R34"/>
    <mergeCell ref="Q35:R35"/>
    <mergeCell ref="Q17:R17"/>
    <mergeCell ref="Q16:R16"/>
    <mergeCell ref="Q15:R15"/>
    <mergeCell ref="Q24:R24"/>
    <mergeCell ref="Q18:R18"/>
    <mergeCell ref="Q21:R21"/>
    <mergeCell ref="Q22:R22"/>
    <mergeCell ref="Q23:R23"/>
    <mergeCell ref="H23:I23"/>
    <mergeCell ref="A1:B1"/>
    <mergeCell ref="C1:D1"/>
    <mergeCell ref="H2:I2"/>
    <mergeCell ref="H5:I5"/>
    <mergeCell ref="Q19:R19"/>
    <mergeCell ref="Q20:R20"/>
    <mergeCell ref="Q13:R13"/>
    <mergeCell ref="H18:I18"/>
    <mergeCell ref="Q4:R4"/>
    <mergeCell ref="H7:I7"/>
    <mergeCell ref="H12:I12"/>
    <mergeCell ref="H8:I8"/>
    <mergeCell ref="Q6:R6"/>
    <mergeCell ref="Q10:R10"/>
    <mergeCell ref="Q7:R7"/>
    <mergeCell ref="H13:I13"/>
    <mergeCell ref="H19:I19"/>
    <mergeCell ref="L1:M1"/>
    <mergeCell ref="H3:I3"/>
    <mergeCell ref="H6:I6"/>
    <mergeCell ref="J1:K1"/>
    <mergeCell ref="H4:I4"/>
    <mergeCell ref="H17:I17"/>
    <mergeCell ref="H16:I16"/>
    <mergeCell ref="Q3:R3"/>
    <mergeCell ref="Q2:R2"/>
    <mergeCell ref="H15:I15"/>
    <mergeCell ref="Q11:R11"/>
    <mergeCell ref="Q9:R9"/>
    <mergeCell ref="Q12:R12"/>
    <mergeCell ref="H10:I10"/>
    <mergeCell ref="H9:I9"/>
    <mergeCell ref="H14:I14"/>
    <mergeCell ref="H11:I11"/>
    <mergeCell ref="Q5:R5"/>
    <mergeCell ref="Q8:R8"/>
    <mergeCell ref="Q14:R14"/>
  </mergeCells>
  <phoneticPr fontId="46" type="noConversion"/>
  <printOptions verticalCentered="1"/>
  <pageMargins left="1" right="0.25" top="0.25" bottom="0.25" header="0.12" footer="0"/>
  <pageSetup scale="79" fitToWidth="2" fitToHeight="2" orientation="landscape" verticalDpi="300" r:id="rId1"/>
  <rowBreaks count="1" manualBreakCount="1">
    <brk id="47" max="17" man="1"/>
  </rowBreaks>
  <colBreaks count="1" manualBreakCount="1">
    <brk id="9" max="93"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13</vt:i4>
      </vt:variant>
    </vt:vector>
  </HeadingPairs>
  <TitlesOfParts>
    <vt:vector size="30" baseType="lpstr">
      <vt:lpstr>Read ME</vt:lpstr>
      <vt:lpstr>IBRF</vt:lpstr>
      <vt:lpstr>Score</vt:lpstr>
      <vt:lpstr>Penalties</vt:lpstr>
      <vt:lpstr>Lineups</vt:lpstr>
      <vt:lpstr>Expulsion-Suspension Form</vt:lpstr>
      <vt:lpstr>Bout Summary</vt:lpstr>
      <vt:lpstr>Penalty Summary</vt:lpstr>
      <vt:lpstr>Actions</vt:lpstr>
      <vt:lpstr>Errors</vt:lpstr>
      <vt:lpstr>Jam Timer</vt:lpstr>
      <vt:lpstr>One Penalty Tracker</vt:lpstr>
      <vt:lpstr>Penalty Box</vt:lpstr>
      <vt:lpstr>Whiteboards</vt:lpstr>
      <vt:lpstr>SK</vt:lpstr>
      <vt:lpstr>PT</vt:lpstr>
      <vt:lpstr>LU</vt:lpstr>
      <vt:lpstr>Actions!Print_Area</vt:lpstr>
      <vt:lpstr>'Bout Summary'!Print_Area</vt:lpstr>
      <vt:lpstr>Errors!Print_Area</vt:lpstr>
      <vt:lpstr>'Expulsion-Suspension Form'!Print_Area</vt:lpstr>
      <vt:lpstr>IBRF!Print_Area</vt:lpstr>
      <vt:lpstr>'Jam Timer'!Print_Area</vt:lpstr>
      <vt:lpstr>Lineups!Print_Area</vt:lpstr>
      <vt:lpstr>'One Penalty Tracker'!Print_Area</vt:lpstr>
      <vt:lpstr>Penalties!Print_Area</vt:lpstr>
      <vt:lpstr>'Penalty Box'!Print_Area</vt:lpstr>
      <vt:lpstr>'Penalty Summary'!Print_Area</vt:lpstr>
      <vt:lpstr>'Read ME'!Print_Area</vt:lpstr>
      <vt:lpstr>Score!Print_Area</vt:lpstr>
    </vt:vector>
  </TitlesOfParts>
  <Manager>Heather Hamilton</Manager>
  <Company>Women's Flat Track Derby Association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IBRF &amp; Standardized Stats Calculator</dc:title>
  <dc:subject>Stats form for modern roller derby</dc:subject>
  <dc:creator>Adam Kenyon, Jason Proctor and Tim Roy</dc:creator>
  <cp:lastModifiedBy>user</cp:lastModifiedBy>
  <cp:lastPrinted>2010-07-24T02:31:22Z</cp:lastPrinted>
  <dcterms:created xsi:type="dcterms:W3CDTF">2009-08-15T01:11:36Z</dcterms:created>
  <dcterms:modified xsi:type="dcterms:W3CDTF">2012-06-08T21:48:21Z</dcterms:modified>
</cp:coreProperties>
</file>